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BS_LEP\"/>
    </mc:Choice>
  </mc:AlternateContent>
  <xr:revisionPtr revIDLastSave="0" documentId="13_ncr:1_{998709BE-647B-48AC-9991-3F3E9211EC0C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<sst xmlns="http://schemas.openxmlformats.org/spreadsheetml/2006/main" count="2355" uniqueCount="531">
  <si>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</si>
  <si>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</si>
  <si>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</si>
  <si>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</si>
  <si>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</si>
  <si>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</si>
  <si>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</si>
  <si>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</si>
  <si>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</si>
  <si>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</si>
  <si>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</si>
  <si>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</si>
  <si>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</si>
  <si>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</si>
  <si>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</si>
  <si>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</si>
  <si>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</si>
  <si>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</si>
  <si>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</si>
  <si>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</si>
  <si>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</si>
  <si>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</si>
  <si>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</si>
  <si>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</si>
  <si>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</si>
  <si>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</si>
  <si>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</si>
  <si>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</si>
  <si>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</si>
  <si>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</si>
  <si>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</si>
  <si>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</si>
  <si>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</si>
  <si>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</si>
  <si>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</si>
  <si>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</si>
  <si>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</si>
  <si>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</si>
  <si>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</si>
  <si>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</si>
  <si>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</si>
  <si>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</si>
  <si>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</si>
  <si>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</si>
  <si>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</si>
  <si>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</si>
  <si>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</si>
  <si>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</si>
  <si>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</si>
  <si>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</si>
  <si>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</si>
  <si>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</si>
  <si>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</si>
  <si>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</si>
  <si>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</si>
  <si>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</si>
  <si>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</si>
  <si>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</si>
  <si>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</si>
  <si>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</si>
  <si>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</si>
  <si>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</si>
  <si>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</si>
  <si>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</si>
  <si>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</si>
  <si>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</si>
  <si>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</si>
  <si>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</si>
  <si>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</si>
  <si>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</si>
  <si>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</si>
  <si>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</si>
  <si>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</si>
  <si>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</si>
  <si>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</si>
  <si>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</si>
  <si>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</si>
  <si>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</si>
  <si>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</si>
  <si>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</si>
  <si>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</si>
  <si>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</si>
  <si>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</si>
  <si>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</si>
  <si>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</si>
  <si>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</si>
  <si>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</si>
  <si>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</si>
  <si>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</si>
  <si>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</si>
  <si>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</si>
  <si>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</si>
  <si>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</si>
  <si>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</si>
  <si>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</si>
  <si>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</si>
  <si>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</si>
  <si>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</si>
  <si>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</si>
  <si>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</si>
  <si>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</si>
  <si>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</si>
  <si>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</si>
  <si>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</si>
  <si>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</si>
  <si>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</si>
  <si>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</si>
  <si>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</si>
  <si>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</si>
  <si>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</si>
  <si>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</si>
  <si>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</si>
  <si>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</si>
  <si>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</si>
  <si>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</si>
  <si>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</si>
  <si>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</si>
  <si>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</si>
  <si>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</si>
  <si>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</si>
  <si>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</si>
  <si>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</si>
  <si>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</si>
  <si>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</si>
  <si>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</si>
  <si>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</si>
  <si>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</si>
  <si>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</si>
  <si>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</si>
  <si>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</si>
  <si>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</si>
  <si>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</si>
  <si>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</si>
  <si>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</si>
  <si>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</si>
  <si>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</si>
  <si>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</si>
  <si>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</si>
  <si>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</si>
  <si>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</si>
  <si>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</si>
  <si>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</si>
  <si>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</si>
  <si>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</si>
  <si>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</si>
  <si>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</si>
  <si>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</si>
  <si>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</si>
  <si>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</si>
  <si>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</si>
  <si>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</si>
  <si>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</si>
  <si>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</si>
  <si>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</si>
  <si>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</si>
  <si>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</si>
  <si>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</si>
  <si>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</si>
  <si>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</si>
  <si>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</si>
  <si>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</si>
  <si>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</si>
  <si>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</si>
  <si>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</si>
  <si>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</si>
  <si>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</si>
  <si>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</si>
  <si>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</si>
  <si>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</si>
  <si>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</si>
  <si>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</si>
  <si>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</si>
  <si>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</si>
  <si>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</si>
  <si>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</si>
  <si>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</si>
  <si>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</si>
  <si>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</si>
  <si>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</si>
  <si>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</si>
  <si>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</si>
  <si>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</si>
  <si>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</si>
  <si>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</si>
  <si>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</si>
  <si>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</si>
  <si>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</si>
  <si>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</si>
  <si>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</si>
  <si>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</si>
  <si>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</si>
  <si>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</si>
  <si>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</si>
  <si>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</si>
  <si>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</si>
  <si>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</si>
  <si>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</si>
  <si>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</si>
  <si>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</si>
  <si>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</si>
  <si>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</si>
  <si>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</si>
  <si>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</si>
  <si>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</si>
  <si>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</si>
  <si>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</si>
  <si>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</si>
  <si>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</si>
  <si>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</si>
  <si>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</si>
  <si>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</si>
  <si>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</si>
  <si>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</si>
  <si>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</si>
  <si>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</si>
  <si>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</si>
  <si>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</si>
  <si>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</si>
  <si>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</si>
  <si>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</si>
  <si>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</si>
  <si>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</si>
  <si>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</si>
  <si>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</si>
  <si>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</si>
  <si>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</si>
  <si>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</si>
  <si>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</si>
  <si>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</si>
  <si>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</si>
  <si>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</si>
  <si>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</si>
  <si>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</si>
  <si>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</si>
  <si>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</si>
  <si>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</si>
  <si>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</si>
  <si>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</si>
  <si>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</si>
  <si>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</si>
  <si>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</si>
  <si>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</si>
  <si>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</si>
  <si>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</si>
  <si>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</si>
  <si>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</si>
  <si>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</si>
  <si>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</si>
  <si>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</si>
  <si>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</si>
  <si>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</si>
  <si>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</si>
  <si>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</si>
  <si>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</si>
  <si>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</si>
  <si>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</si>
  <si>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</si>
  <si>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</si>
  <si>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</si>
  <si>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</si>
  <si>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</si>
  <si>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</si>
  <si>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</si>
  <si>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</si>
  <si>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</si>
  <si>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</si>
  <si>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</si>
  <si>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</si>
  <si>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</si>
  <si>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</si>
  <si>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</si>
  <si>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</si>
  <si>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</si>
  <si>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</si>
  <si>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</si>
  <si>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</si>
  <si>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</si>
  <si>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</si>
  <si>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</si>
  <si>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</si>
  <si>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</si>
  <si>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</si>
  <si>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</si>
  <si>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</si>
  <si>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</si>
  <si>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</si>
  <si>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</si>
  <si>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</si>
  <si>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</si>
  <si>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</si>
  <si>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</si>
  <si>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</si>
  <si>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</si>
  <si>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</si>
  <si>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</si>
  <si>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</si>
  <si>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</si>
  <si>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</si>
  <si>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</si>
  <si>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</si>
  <si>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</si>
  <si>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</si>
  <si>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</si>
  <si>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</si>
  <si>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</si>
  <si>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</si>
  <si>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</si>
  <si>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</si>
  <si>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</si>
  <si>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</si>
  <si>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</si>
  <si>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</si>
  <si>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</si>
  <si>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</si>
  <si>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</si>
  <si>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</si>
  <si>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</si>
  <si>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</si>
  <si>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</si>
  <si>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</si>
  <si>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</si>
  <si>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</si>
  <si>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</si>
  <si>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</si>
  <si>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</si>
  <si>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</si>
  <si>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</si>
  <si>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</si>
  <si>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</si>
  <si>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</si>
  <si>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</si>
  <si>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</si>
  <si>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</si>
  <si>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</si>
  <si>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</si>
  <si>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</si>
  <si>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</si>
  <si>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</si>
  <si>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</si>
  <si>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</si>
  <si>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</si>
  <si>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</si>
  <si>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</si>
  <si>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</si>
  <si>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</si>
  <si>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</si>
  <si>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</si>
  <si>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</si>
  <si>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</si>
  <si>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</si>
  <si>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</si>
  <si>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</si>
  <si>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</si>
  <si>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</si>
  <si>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</si>
  <si>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</si>
  <si>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</si>
  <si>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</si>
  <si>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</si>
  <si>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</si>
  <si>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</si>
  <si>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</si>
  <si>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</si>
  <si>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</si>
  <si>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</si>
  <si>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</si>
  <si>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</si>
  <si>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</si>
  <si>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</si>
  <si>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</si>
  <si>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</si>
  <si>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</si>
  <si>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</si>
  <si>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</si>
  <si>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</si>
  <si>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</si>
  <si>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</si>
  <si>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</si>
  <si>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</si>
  <si>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</si>
  <si>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</si>
  <si>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</si>
  <si>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</si>
  <si>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</si>
  <si>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</si>
  <si>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</si>
  <si>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</si>
  <si>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</si>
  <si>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</si>
  <si>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</si>
  <si>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</si>
  <si>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</si>
  <si>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</si>
  <si>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</si>
  <si>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</si>
  <si>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</si>
  <si>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</si>
  <si>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</si>
  <si>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</si>
  <si>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</si>
  <si>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</si>
  <si>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</si>
  <si>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</si>
  <si>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</si>
  <si>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</si>
  <si>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</si>
  <si>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</si>
  <si>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</si>
  <si>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</si>
  <si>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</si>
  <si>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</si>
  <si>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</si>
  <si>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</si>
  <si>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</si>
  <si>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</si>
  <si>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</si>
  <si>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</si>
  <si>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</si>
  <si>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</si>
  <si>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</si>
  <si>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</si>
  <si>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</si>
  <si>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</si>
  <si>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</si>
  <si>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</si>
  <si>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</si>
  <si>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</si>
  <si>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</si>
  <si>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</si>
  <si>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</si>
  <si>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</si>
  <si>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</si>
  <si>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</si>
  <si>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</si>
  <si>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</si>
  <si>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</si>
  <si>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</si>
  <si>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</si>
  <si>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</si>
  <si>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</si>
  <si>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</si>
  <si>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</si>
  <si>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</si>
  <si>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</si>
  <si>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</si>
  <si>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</si>
  <si>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</si>
  <si>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</si>
  <si>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</si>
  <si>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</si>
  <si>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</si>
  <si>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</si>
  <si>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</si>
  <si>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</si>
  <si>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</si>
  <si>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</si>
  <si>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</si>
  <si>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</si>
  <si>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</si>
  <si>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</si>
  <si>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</si>
  <si>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</si>
  <si>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</si>
  <si>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</si>
  <si>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</si>
  <si>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</si>
  <si>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</si>
  <si>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</si>
  <si>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</si>
  <si>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</si>
  <si>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</si>
  <si>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</si>
  <si>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</si>
  <si>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</si>
  <si>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</si>
  <si>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</si>
  <si>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</si>
  <si>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</si>
  <si>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</si>
  <si>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</si>
  <si>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</si>
  <si>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</si>
  <si>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</si>
  <si>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</si>
  <si>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</si>
  <si>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</si>
  <si>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</si>
  <si>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</si>
  <si>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</si>
  <si>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</si>
  <si>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</si>
  <si>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</si>
  <si>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</si>
  <si>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</si>
  <si>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</si>
  <si>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</si>
  <si>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</si>
  <si>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</si>
  <si>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</si>
  <si>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</si>
  <si>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</si>
  <si>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</si>
  <si>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</si>
  <si>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</si>
  <si>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</si>
  <si>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</si>
  <si>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</si>
  <si>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</si>
  <si>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</si>
  <si>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</si>
  <si>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</si>
  <si>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</si>
  <si>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</si>
  <si>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</si>
  <si>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</si>
  <si>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</si>
  <si>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</si>
  <si>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</si>
  <si>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</si>
  <si>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</si>
  <si>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</si>
  <si>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</si>
  <si>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</si>
  <si>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</si>
  <si>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</si>
  <si>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</si>
  <si>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automation/Data/Results/Workbooks/LEPs/BS_LEP/BS_LEP_Database.Main.xlsx</t>
  </si>
  <si>
    <t>12. Greater Birmingham and Solihull</t>
  </si>
  <si>
    <t>28-02-2024 09:54:51</t>
  </si>
  <si>
    <t>Greater Birmingham and Solihull</t>
  </si>
  <si>
    <t>29 02 2024 03:50:38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</si>
</sst>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1.1629829512344481</c:v>
                </c:pt>
                <c:pt idx="2">
                  <c:v>2.7774748811955519</c:v>
                </c:pt>
                <c:pt idx="3">
                  <c:v>-1.4778557027122385</c:v>
                </c:pt>
                <c:pt idx="4">
                  <c:v>-0.32102329864929224</c:v>
                </c:pt>
                <c:pt idx="5">
                  <c:v>0.72872690724110623</c:v>
                </c:pt>
                <c:pt idx="7">
                  <c:v>-0.97739343315742522</c:v>
                </c:pt>
                <c:pt idx="8">
                  <c:v>-1.573442692266025</c:v>
                </c:pt>
                <c:pt idx="9">
                  <c:v>5.8491706325821236</c:v>
                </c:pt>
                <c:pt idx="10">
                  <c:v>1.4399120495735884</c:v>
                </c:pt>
                <c:pt idx="11">
                  <c:v>2.2677895846698215</c:v>
                </c:pt>
                <c:pt idx="12">
                  <c:v>1.9606795460289206</c:v>
                </c:pt>
                <c:pt idx="13">
                  <c:v>3.8862597738618776</c:v>
                </c:pt>
                <c:pt idx="14">
                  <c:v>7.6746035247366562</c:v>
                </c:pt>
                <c:pt idx="15">
                  <c:v>2.7670719920019682</c:v>
                </c:pt>
                <c:pt idx="17">
                  <c:v>0.98975343003409044</c:v>
                </c:pt>
                <c:pt idx="18">
                  <c:v>3.2734117155093667</c:v>
                </c:pt>
                <c:pt idx="19">
                  <c:v>-0.18403277367083914</c:v>
                </c:pt>
                <c:pt idx="20">
                  <c:v>0.83124525596049992</c:v>
                </c:pt>
                <c:pt idx="22">
                  <c:v>1.9092072637197033</c:v>
                </c:pt>
                <c:pt idx="24">
                  <c:v>-1.7068666883833905</c:v>
                </c:pt>
                <c:pt idx="25">
                  <c:v>4.1674077667441578</c:v>
                </c:pt>
                <c:pt idx="26">
                  <c:v>-5.0969729678289273</c:v>
                </c:pt>
                <c:pt idx="27">
                  <c:v>-1.2586772595345797</c:v>
                </c:pt>
                <c:pt idx="29">
                  <c:v>-3.3132219197357315</c:v>
                </c:pt>
                <c:pt idx="30">
                  <c:v>-4.3647500209962224</c:v>
                </c:pt>
                <c:pt idx="31">
                  <c:v>9.308116505499985</c:v>
                </c:pt>
                <c:pt idx="32">
                  <c:v>-15.173836539508933</c:v>
                </c:pt>
                <c:pt idx="33">
                  <c:v>-8.007566675401744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0.46134426371120529</c:v>
                </c:pt>
                <c:pt idx="2">
                  <c:v>0.65696030451829479</c:v>
                </c:pt>
                <c:pt idx="3">
                  <c:v>0.68375312428312629</c:v>
                </c:pt>
                <c:pt idx="4">
                  <c:v>0.32993540387091791</c:v>
                </c:pt>
                <c:pt idx="5">
                  <c:v>0.61786590692640697</c:v>
                </c:pt>
                <c:pt idx="7">
                  <c:v>-0.1435707476622361</c:v>
                </c:pt>
                <c:pt idx="8">
                  <c:v>-0.19632188086688984</c:v>
                </c:pt>
                <c:pt idx="9">
                  <c:v>0.82311901762730511</c:v>
                </c:pt>
                <c:pt idx="10">
                  <c:v>0.55551731181622266</c:v>
                </c:pt>
                <c:pt idx="11">
                  <c:v>0.84500014442971949</c:v>
                </c:pt>
                <c:pt idx="12">
                  <c:v>-0.2368023565372801</c:v>
                </c:pt>
                <c:pt idx="13">
                  <c:v>0.7368990529559305</c:v>
                </c:pt>
                <c:pt idx="14">
                  <c:v>-1.0579773687580118E-2</c:v>
                </c:pt>
                <c:pt idx="15">
                  <c:v>0.49043288029382293</c:v>
                </c:pt>
                <c:pt idx="17">
                  <c:v>1.6021291722076114</c:v>
                </c:pt>
                <c:pt idx="18">
                  <c:v>0.89148079485859011</c:v>
                </c:pt>
                <c:pt idx="19">
                  <c:v>0.11622815179712642</c:v>
                </c:pt>
                <c:pt idx="20">
                  <c:v>0.67377154209482537</c:v>
                </c:pt>
                <c:pt idx="22">
                  <c:v>0.1824764343022256</c:v>
                </c:pt>
                <c:pt idx="24">
                  <c:v>-0.68121378390190168</c:v>
                </c:pt>
                <c:pt idx="25">
                  <c:v>-0.30119561139714257</c:v>
                </c:pt>
                <c:pt idx="26">
                  <c:v>-0.18205267636233202</c:v>
                </c:pt>
                <c:pt idx="27">
                  <c:v>-0.57654989249031896</c:v>
                </c:pt>
                <c:pt idx="29">
                  <c:v>0.33578510094653957</c:v>
                </c:pt>
                <c:pt idx="30">
                  <c:v>-0.16864302413527321</c:v>
                </c:pt>
                <c:pt idx="31">
                  <c:v>-5.1930698988078454</c:v>
                </c:pt>
                <c:pt idx="32">
                  <c:v>0.43787794258052237</c:v>
                </c:pt>
                <c:pt idx="33">
                  <c:v>6.6148327860005018E-2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9.3559999999999803</c:v>
                </c:pt>
                <c:pt idx="1">
                  <c:v>7.1040000000000072</c:v>
                </c:pt>
                <c:pt idx="2">
                  <c:v>8.2609999999999904</c:v>
                </c:pt>
                <c:pt idx="3">
                  <c:v>6.1129999999999951</c:v>
                </c:pt>
                <c:pt idx="4">
                  <c:v>6.6329999999999902</c:v>
                </c:pt>
                <c:pt idx="5">
                  <c:v>7.9669999999999943</c:v>
                </c:pt>
                <c:pt idx="6">
                  <c:v>5.8029999999999946</c:v>
                </c:pt>
                <c:pt idx="7">
                  <c:v>5.161000000000004</c:v>
                </c:pt>
                <c:pt idx="8">
                  <c:v>9.170000000000007</c:v>
                </c:pt>
                <c:pt idx="9">
                  <c:v>6.1200000000000045</c:v>
                </c:pt>
                <c:pt idx="10">
                  <c:v>3.4990000000000037</c:v>
                </c:pt>
                <c:pt idx="11">
                  <c:v>3.5540000000000078</c:v>
                </c:pt>
                <c:pt idx="12">
                  <c:v>3.6060000000000048</c:v>
                </c:pt>
                <c:pt idx="13">
                  <c:v>3.6779999999999982</c:v>
                </c:pt>
                <c:pt idx="14">
                  <c:v>3.7319999999999904</c:v>
                </c:pt>
                <c:pt idx="15">
                  <c:v>3.7289999999999979</c:v>
                </c:pt>
                <c:pt idx="16">
                  <c:v>3.7300000000000133</c:v>
                </c:pt>
                <c:pt idx="17">
                  <c:v>3.730000000000004</c:v>
                </c:pt>
                <c:pt idx="18">
                  <c:v>3.7280000000000055</c:v>
                </c:pt>
                <c:pt idx="19">
                  <c:v>3.7250000000000005</c:v>
                </c:pt>
                <c:pt idx="20">
                  <c:v>3.7290000000000032</c:v>
                </c:pt>
                <c:pt idx="21">
                  <c:v>3.7319999999999984</c:v>
                </c:pt>
                <c:pt idx="22">
                  <c:v>3.7340000000000004</c:v>
                </c:pt>
                <c:pt idx="23">
                  <c:v>3.7349999999999888</c:v>
                </c:pt>
                <c:pt idx="24" formatCode="#,##0.00">
                  <c:v>3.736000000000006</c:v>
                </c:pt>
                <c:pt idx="25">
                  <c:v>3.7359999999999998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0.17799999999999985</c:v>
                </c:pt>
                <c:pt idx="1">
                  <c:v>0.15999999999999986</c:v>
                </c:pt>
                <c:pt idx="2">
                  <c:v>0.80400000000000316</c:v>
                </c:pt>
                <c:pt idx="3">
                  <c:v>0.33100000000000085</c:v>
                </c:pt>
                <c:pt idx="4">
                  <c:v>0.14900000000000002</c:v>
                </c:pt>
                <c:pt idx="5">
                  <c:v>0.4050000000000008</c:v>
                </c:pt>
                <c:pt idx="6">
                  <c:v>0.1730000000000001</c:v>
                </c:pt>
                <c:pt idx="7">
                  <c:v>0.20099999999999968</c:v>
                </c:pt>
                <c:pt idx="8">
                  <c:v>0.5900000000000003</c:v>
                </c:pt>
                <c:pt idx="9">
                  <c:v>0.5949999999999992</c:v>
                </c:pt>
                <c:pt idx="10">
                  <c:v>0.6319999999999999</c:v>
                </c:pt>
                <c:pt idx="11">
                  <c:v>0.58400000000000052</c:v>
                </c:pt>
                <c:pt idx="12">
                  <c:v>0.56499999999999928</c:v>
                </c:pt>
                <c:pt idx="13">
                  <c:v>0.52700000000000036</c:v>
                </c:pt>
                <c:pt idx="14">
                  <c:v>0.49100000000000121</c:v>
                </c:pt>
                <c:pt idx="15">
                  <c:v>0.46100000000000019</c:v>
                </c:pt>
                <c:pt idx="16">
                  <c:v>0.43599999999999967</c:v>
                </c:pt>
                <c:pt idx="17">
                  <c:v>0.41300000000000125</c:v>
                </c:pt>
                <c:pt idx="18">
                  <c:v>0.39200000000000101</c:v>
                </c:pt>
                <c:pt idx="19">
                  <c:v>0.37300000000000033</c:v>
                </c:pt>
                <c:pt idx="20">
                  <c:v>0.35600000000000026</c:v>
                </c:pt>
                <c:pt idx="21">
                  <c:v>0.33900000000000097</c:v>
                </c:pt>
                <c:pt idx="22">
                  <c:v>0.3229999999999994</c:v>
                </c:pt>
                <c:pt idx="23">
                  <c:v>0.30899999999999983</c:v>
                </c:pt>
                <c:pt idx="24" formatCode="#,##0.00">
                  <c:v>0.29599999999999993</c:v>
                </c:pt>
                <c:pt idx="25">
                  <c:v>0.28400000000000036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2.3350000000000053</c:v>
                </c:pt>
                <c:pt idx="1">
                  <c:v>2.1200000000000045</c:v>
                </c:pt>
                <c:pt idx="2">
                  <c:v>2.2550000000000003</c:v>
                </c:pt>
                <c:pt idx="3">
                  <c:v>2.4769999999999985</c:v>
                </c:pt>
                <c:pt idx="4">
                  <c:v>1.8669999999999989</c:v>
                </c:pt>
                <c:pt idx="5">
                  <c:v>1.999999999999992</c:v>
                </c:pt>
                <c:pt idx="6">
                  <c:v>2.4450000000000012</c:v>
                </c:pt>
                <c:pt idx="7">
                  <c:v>1.4830000000000028</c:v>
                </c:pt>
                <c:pt idx="8">
                  <c:v>1.1070000000000007</c:v>
                </c:pt>
                <c:pt idx="9">
                  <c:v>1.5210000000000026</c:v>
                </c:pt>
                <c:pt idx="10">
                  <c:v>1.6000000000000005</c:v>
                </c:pt>
                <c:pt idx="11">
                  <c:v>1.5900000000000047</c:v>
                </c:pt>
                <c:pt idx="12">
                  <c:v>1.576999999999996</c:v>
                </c:pt>
                <c:pt idx="13">
                  <c:v>1.573000000000002</c:v>
                </c:pt>
                <c:pt idx="14">
                  <c:v>1.5720000000000023</c:v>
                </c:pt>
                <c:pt idx="15">
                  <c:v>1.571000000000002</c:v>
                </c:pt>
                <c:pt idx="16">
                  <c:v>1.5690000000000031</c:v>
                </c:pt>
                <c:pt idx="17">
                  <c:v>1.5680000000000009</c:v>
                </c:pt>
                <c:pt idx="18">
                  <c:v>1.5660000000000003</c:v>
                </c:pt>
                <c:pt idx="19">
                  <c:v>1.5650000000000059</c:v>
                </c:pt>
                <c:pt idx="20">
                  <c:v>1.5639999999999994</c:v>
                </c:pt>
                <c:pt idx="21">
                  <c:v>1.5629999999999997</c:v>
                </c:pt>
                <c:pt idx="22">
                  <c:v>1.5620000000000027</c:v>
                </c:pt>
                <c:pt idx="23">
                  <c:v>1.5620000000000023</c:v>
                </c:pt>
                <c:pt idx="24" formatCode="#,##0.00">
                  <c:v>1.5609999999999979</c:v>
                </c:pt>
                <c:pt idx="25">
                  <c:v>1.5599999999999996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4.9249999999999874</c:v>
                </c:pt>
                <c:pt idx="1">
                  <c:v>4.9359999999999928</c:v>
                </c:pt>
                <c:pt idx="2">
                  <c:v>4.7540000000000049</c:v>
                </c:pt>
                <c:pt idx="3">
                  <c:v>5.0629999999999971</c:v>
                </c:pt>
                <c:pt idx="4">
                  <c:v>5.2220000000000111</c:v>
                </c:pt>
                <c:pt idx="5">
                  <c:v>5.920999999999971</c:v>
                </c:pt>
                <c:pt idx="6">
                  <c:v>4.6200000000000054</c:v>
                </c:pt>
                <c:pt idx="7">
                  <c:v>5.6559999999999979</c:v>
                </c:pt>
                <c:pt idx="8">
                  <c:v>5.3939999999999984</c:v>
                </c:pt>
                <c:pt idx="9">
                  <c:v>5.6269999999999953</c:v>
                </c:pt>
                <c:pt idx="10">
                  <c:v>5.0029999999999983</c:v>
                </c:pt>
                <c:pt idx="11">
                  <c:v>4.8919999999999977</c:v>
                </c:pt>
                <c:pt idx="12">
                  <c:v>4.8529999999999864</c:v>
                </c:pt>
                <c:pt idx="13">
                  <c:v>4.8839999999999977</c:v>
                </c:pt>
                <c:pt idx="14">
                  <c:v>5.0370000000000008</c:v>
                </c:pt>
                <c:pt idx="15">
                  <c:v>5.1190000000000015</c:v>
                </c:pt>
                <c:pt idx="16">
                  <c:v>5.1760000000000028</c:v>
                </c:pt>
                <c:pt idx="17">
                  <c:v>5.2109999999999932</c:v>
                </c:pt>
                <c:pt idx="18">
                  <c:v>5.2319999999999984</c:v>
                </c:pt>
                <c:pt idx="19">
                  <c:v>5.2449999999999983</c:v>
                </c:pt>
                <c:pt idx="20">
                  <c:v>5.2519999999999989</c:v>
                </c:pt>
                <c:pt idx="21">
                  <c:v>5.2570000000000014</c:v>
                </c:pt>
                <c:pt idx="22">
                  <c:v>5.2599999999999945</c:v>
                </c:pt>
                <c:pt idx="23">
                  <c:v>5.260999999999985</c:v>
                </c:pt>
                <c:pt idx="24" formatCode="#,##0.00">
                  <c:v>5.2610000000000028</c:v>
                </c:pt>
                <c:pt idx="25">
                  <c:v>5.2610000000000063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9.8929999999999723</c:v>
                </c:pt>
                <c:pt idx="1">
                  <c:v>8.3050000000000299</c:v>
                </c:pt>
                <c:pt idx="2">
                  <c:v>8.9040000000000141</c:v>
                </c:pt>
                <c:pt idx="3">
                  <c:v>8.9340000000000099</c:v>
                </c:pt>
                <c:pt idx="4">
                  <c:v>9.5720000000000081</c:v>
                </c:pt>
                <c:pt idx="5">
                  <c:v>10.357999999999956</c:v>
                </c:pt>
                <c:pt idx="6">
                  <c:v>10.242000000000013</c:v>
                </c:pt>
                <c:pt idx="7">
                  <c:v>8.0699999999999896</c:v>
                </c:pt>
                <c:pt idx="8">
                  <c:v>7.7970000000000192</c:v>
                </c:pt>
                <c:pt idx="9">
                  <c:v>8.0630000000000024</c:v>
                </c:pt>
                <c:pt idx="10">
                  <c:v>7.9739999999999922</c:v>
                </c:pt>
                <c:pt idx="11">
                  <c:v>7.9950000000000072</c:v>
                </c:pt>
                <c:pt idx="12">
                  <c:v>8.0250000000000128</c:v>
                </c:pt>
                <c:pt idx="13">
                  <c:v>8.1089999999999947</c:v>
                </c:pt>
                <c:pt idx="14">
                  <c:v>8.1140000000000185</c:v>
                </c:pt>
                <c:pt idx="15">
                  <c:v>8.0720000000000081</c:v>
                </c:pt>
                <c:pt idx="16">
                  <c:v>8.0530000000000204</c:v>
                </c:pt>
                <c:pt idx="17">
                  <c:v>8.027000000000001</c:v>
                </c:pt>
                <c:pt idx="18">
                  <c:v>7.994999999999993</c:v>
                </c:pt>
                <c:pt idx="19">
                  <c:v>7.9609999999999994</c:v>
                </c:pt>
                <c:pt idx="20">
                  <c:v>7.9309999999999974</c:v>
                </c:pt>
                <c:pt idx="21">
                  <c:v>7.8990000000000027</c:v>
                </c:pt>
                <c:pt idx="22">
                  <c:v>7.8660000000000032</c:v>
                </c:pt>
                <c:pt idx="23">
                  <c:v>7.8319999999999901</c:v>
                </c:pt>
                <c:pt idx="24" formatCode="#,##0.00">
                  <c:v>7.79600000000001</c:v>
                </c:pt>
                <c:pt idx="25">
                  <c:v>7.7589999999999941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12.48600000000002</c:v>
                </c:pt>
                <c:pt idx="1">
                  <c:v>14.310999999999952</c:v>
                </c:pt>
                <c:pt idx="2">
                  <c:v>13.551999999999991</c:v>
                </c:pt>
                <c:pt idx="3">
                  <c:v>12.523999999999997</c:v>
                </c:pt>
                <c:pt idx="4">
                  <c:v>12.392999999999979</c:v>
                </c:pt>
                <c:pt idx="5">
                  <c:v>11.648000000000001</c:v>
                </c:pt>
                <c:pt idx="6">
                  <c:v>13.323999999999959</c:v>
                </c:pt>
                <c:pt idx="7">
                  <c:v>14.260000000000002</c:v>
                </c:pt>
                <c:pt idx="8">
                  <c:v>14.478000000000053</c:v>
                </c:pt>
                <c:pt idx="9">
                  <c:v>15.88299999999998</c:v>
                </c:pt>
                <c:pt idx="10">
                  <c:v>14.286000000000035</c:v>
                </c:pt>
                <c:pt idx="11">
                  <c:v>15.171000000000001</c:v>
                </c:pt>
                <c:pt idx="12">
                  <c:v>15.111000000000027</c:v>
                </c:pt>
                <c:pt idx="13">
                  <c:v>15.380000000000004</c:v>
                </c:pt>
                <c:pt idx="14">
                  <c:v>15.488000000000001</c:v>
                </c:pt>
                <c:pt idx="15">
                  <c:v>15.480000000000027</c:v>
                </c:pt>
                <c:pt idx="16">
                  <c:v>15.288999999999998</c:v>
                </c:pt>
                <c:pt idx="17">
                  <c:v>15.092999999999989</c:v>
                </c:pt>
                <c:pt idx="18">
                  <c:v>14.897999999999994</c:v>
                </c:pt>
                <c:pt idx="19">
                  <c:v>14.707000000000008</c:v>
                </c:pt>
                <c:pt idx="20">
                  <c:v>14.54299999999998</c:v>
                </c:pt>
                <c:pt idx="21">
                  <c:v>14.370000000000013</c:v>
                </c:pt>
                <c:pt idx="22">
                  <c:v>14.193000000000014</c:v>
                </c:pt>
                <c:pt idx="23">
                  <c:v>14.01400000000003</c:v>
                </c:pt>
                <c:pt idx="24" formatCode="#,##0.00">
                  <c:v>13.833999999999984</c:v>
                </c:pt>
                <c:pt idx="25">
                  <c:v>13.653999999999957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67.652999999999921</c:v>
                </c:pt>
                <c:pt idx="1">
                  <c:v>66.40700000000011</c:v>
                </c:pt>
                <c:pt idx="2">
                  <c:v>65.438000000000031</c:v>
                </c:pt>
                <c:pt idx="3">
                  <c:v>73.162999999999997</c:v>
                </c:pt>
                <c:pt idx="4">
                  <c:v>74.035000000000053</c:v>
                </c:pt>
                <c:pt idx="5">
                  <c:v>76.007000000000062</c:v>
                </c:pt>
                <c:pt idx="6">
                  <c:v>73.813999999999766</c:v>
                </c:pt>
                <c:pt idx="7">
                  <c:v>74.429000000000187</c:v>
                </c:pt>
                <c:pt idx="8">
                  <c:v>74.25699999999982</c:v>
                </c:pt>
                <c:pt idx="9">
                  <c:v>75.116000000000057</c:v>
                </c:pt>
                <c:pt idx="10">
                  <c:v>69.738000000000113</c:v>
                </c:pt>
                <c:pt idx="11">
                  <c:v>69.980999999999966</c:v>
                </c:pt>
                <c:pt idx="12">
                  <c:v>69.643999999999892</c:v>
                </c:pt>
                <c:pt idx="13">
                  <c:v>69.07099999999987</c:v>
                </c:pt>
                <c:pt idx="14">
                  <c:v>68.634999999999962</c:v>
                </c:pt>
                <c:pt idx="15">
                  <c:v>67.879999999999725</c:v>
                </c:pt>
                <c:pt idx="16">
                  <c:v>67.329999999999956</c:v>
                </c:pt>
                <c:pt idx="17">
                  <c:v>66.746000000000009</c:v>
                </c:pt>
                <c:pt idx="18">
                  <c:v>66.191999999999879</c:v>
                </c:pt>
                <c:pt idx="19">
                  <c:v>65.663999999999916</c:v>
                </c:pt>
                <c:pt idx="20">
                  <c:v>65.23100000000008</c:v>
                </c:pt>
                <c:pt idx="21">
                  <c:v>64.736000000000061</c:v>
                </c:pt>
                <c:pt idx="22">
                  <c:v>64.258999999999844</c:v>
                </c:pt>
                <c:pt idx="23">
                  <c:v>63.799000000000049</c:v>
                </c:pt>
                <c:pt idx="24" formatCode="#,##0.00">
                  <c:v>63.357999999999869</c:v>
                </c:pt>
                <c:pt idx="25">
                  <c:v>62.942000000000043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60.024999999999899</c:v>
                </c:pt>
                <c:pt idx="1">
                  <c:v>60.01799999999993</c:v>
                </c:pt>
                <c:pt idx="2">
                  <c:v>56.848000000000013</c:v>
                </c:pt>
                <c:pt idx="3">
                  <c:v>57.353999999999886</c:v>
                </c:pt>
                <c:pt idx="4">
                  <c:v>58.674999999999969</c:v>
                </c:pt>
                <c:pt idx="5">
                  <c:v>65.631000000000029</c:v>
                </c:pt>
                <c:pt idx="6">
                  <c:v>56.717000000000048</c:v>
                </c:pt>
                <c:pt idx="7">
                  <c:v>59.946000000000069</c:v>
                </c:pt>
                <c:pt idx="8">
                  <c:v>71.717999999999833</c:v>
                </c:pt>
                <c:pt idx="9">
                  <c:v>75.225999999999758</c:v>
                </c:pt>
                <c:pt idx="10">
                  <c:v>72.140000000000072</c:v>
                </c:pt>
                <c:pt idx="11">
                  <c:v>71.016999999999854</c:v>
                </c:pt>
                <c:pt idx="12">
                  <c:v>71.213000000000136</c:v>
                </c:pt>
                <c:pt idx="13">
                  <c:v>71.738</c:v>
                </c:pt>
                <c:pt idx="14">
                  <c:v>72.216999999999956</c:v>
                </c:pt>
                <c:pt idx="15">
                  <c:v>72.487000000000066</c:v>
                </c:pt>
                <c:pt idx="16">
                  <c:v>72.691999999999993</c:v>
                </c:pt>
                <c:pt idx="17">
                  <c:v>72.759000000000142</c:v>
                </c:pt>
                <c:pt idx="18">
                  <c:v>72.891999999999783</c:v>
                </c:pt>
                <c:pt idx="19">
                  <c:v>72.989999999999824</c:v>
                </c:pt>
                <c:pt idx="20">
                  <c:v>73.158000000000172</c:v>
                </c:pt>
                <c:pt idx="21">
                  <c:v>73.336999999999861</c:v>
                </c:pt>
                <c:pt idx="22">
                  <c:v>73.527999999999963</c:v>
                </c:pt>
                <c:pt idx="23">
                  <c:v>73.728000000000165</c:v>
                </c:pt>
                <c:pt idx="24" formatCode="#,##0.00">
                  <c:v>73.932999999999922</c:v>
                </c:pt>
                <c:pt idx="25">
                  <c:v>74.139999999999944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141.49999999999994</c:v>
                </c:pt>
                <c:pt idx="1">
                  <c:v>139.73400000000004</c:v>
                </c:pt>
                <c:pt idx="2">
                  <c:v>151.11700000000016</c:v>
                </c:pt>
                <c:pt idx="3">
                  <c:v>152.45199999999988</c:v>
                </c:pt>
                <c:pt idx="4">
                  <c:v>156.96300000000014</c:v>
                </c:pt>
                <c:pt idx="5">
                  <c:v>154.34399999999997</c:v>
                </c:pt>
                <c:pt idx="6">
                  <c:v>153.55099999999962</c:v>
                </c:pt>
                <c:pt idx="7">
                  <c:v>156.86699999999993</c:v>
                </c:pt>
                <c:pt idx="8">
                  <c:v>154.36600000000001</c:v>
                </c:pt>
                <c:pt idx="9">
                  <c:v>155.52799999999968</c:v>
                </c:pt>
                <c:pt idx="10">
                  <c:v>152.92899999999995</c:v>
                </c:pt>
                <c:pt idx="11">
                  <c:v>153.70199999999971</c:v>
                </c:pt>
                <c:pt idx="12">
                  <c:v>153.85900000000004</c:v>
                </c:pt>
                <c:pt idx="13">
                  <c:v>153.79900000000001</c:v>
                </c:pt>
                <c:pt idx="14">
                  <c:v>153.97799999999995</c:v>
                </c:pt>
                <c:pt idx="15">
                  <c:v>154.24100000000001</c:v>
                </c:pt>
                <c:pt idx="16">
                  <c:v>154.36299999999969</c:v>
                </c:pt>
                <c:pt idx="17">
                  <c:v>154.4559999999997</c:v>
                </c:pt>
                <c:pt idx="18">
                  <c:v>154.53400000000036</c:v>
                </c:pt>
                <c:pt idx="19">
                  <c:v>154.61199999999971</c:v>
                </c:pt>
                <c:pt idx="20">
                  <c:v>154.72700000000006</c:v>
                </c:pt>
                <c:pt idx="21">
                  <c:v>154.86700000000005</c:v>
                </c:pt>
                <c:pt idx="22">
                  <c:v>155.01200000000046</c:v>
                </c:pt>
                <c:pt idx="23">
                  <c:v>155.22100000000026</c:v>
                </c:pt>
                <c:pt idx="24" formatCode="#,##0.00">
                  <c:v>155.41700000000066</c:v>
                </c:pt>
                <c:pt idx="25">
                  <c:v>155.61699999999988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43.899000000000001</c:v>
                </c:pt>
                <c:pt idx="1">
                  <c:v>47.873999999999988</c:v>
                </c:pt>
                <c:pt idx="2">
                  <c:v>48.060999999999972</c:v>
                </c:pt>
                <c:pt idx="3">
                  <c:v>41.789000000000023</c:v>
                </c:pt>
                <c:pt idx="4">
                  <c:v>42.685999999999893</c:v>
                </c:pt>
                <c:pt idx="5">
                  <c:v>55.88799999999997</c:v>
                </c:pt>
                <c:pt idx="6">
                  <c:v>66.752000000000038</c:v>
                </c:pt>
                <c:pt idx="7">
                  <c:v>67.192999999999898</c:v>
                </c:pt>
                <c:pt idx="8">
                  <c:v>58.70900000000006</c:v>
                </c:pt>
                <c:pt idx="9">
                  <c:v>68.132000000000048</c:v>
                </c:pt>
                <c:pt idx="10">
                  <c:v>65.65399999999984</c:v>
                </c:pt>
                <c:pt idx="11">
                  <c:v>69.756000000000029</c:v>
                </c:pt>
                <c:pt idx="12">
                  <c:v>69.951000000000107</c:v>
                </c:pt>
                <c:pt idx="13">
                  <c:v>70.506000000000057</c:v>
                </c:pt>
                <c:pt idx="14">
                  <c:v>71.141999999999896</c:v>
                </c:pt>
                <c:pt idx="15">
                  <c:v>71.578000000000173</c:v>
                </c:pt>
                <c:pt idx="16">
                  <c:v>71.933000000000007</c:v>
                </c:pt>
                <c:pt idx="17">
                  <c:v>72.278999999999755</c:v>
                </c:pt>
                <c:pt idx="18">
                  <c:v>72.613000000000071</c:v>
                </c:pt>
                <c:pt idx="19">
                  <c:v>72.951000000000093</c:v>
                </c:pt>
                <c:pt idx="20">
                  <c:v>73.311000000000092</c:v>
                </c:pt>
                <c:pt idx="21">
                  <c:v>73.650999999999769</c:v>
                </c:pt>
                <c:pt idx="22">
                  <c:v>73.991000000000014</c:v>
                </c:pt>
                <c:pt idx="23">
                  <c:v>74.329000000000107</c:v>
                </c:pt>
                <c:pt idx="24" formatCode="#,##0.00">
                  <c:v>74.664000000000144</c:v>
                </c:pt>
                <c:pt idx="25">
                  <c:v>75.003000000000114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52.755999999999901</c:v>
                </c:pt>
                <c:pt idx="1">
                  <c:v>52.881999999999977</c:v>
                </c:pt>
                <c:pt idx="2">
                  <c:v>54.523000000000046</c:v>
                </c:pt>
                <c:pt idx="3">
                  <c:v>54.568999999999882</c:v>
                </c:pt>
                <c:pt idx="4">
                  <c:v>63.240000000000158</c:v>
                </c:pt>
                <c:pt idx="5">
                  <c:v>64.880999999999901</c:v>
                </c:pt>
                <c:pt idx="6">
                  <c:v>65.20699999999988</c:v>
                </c:pt>
                <c:pt idx="7">
                  <c:v>68.706000000000017</c:v>
                </c:pt>
                <c:pt idx="8">
                  <c:v>60.629000000000069</c:v>
                </c:pt>
                <c:pt idx="9">
                  <c:v>65.808999999999983</c:v>
                </c:pt>
                <c:pt idx="10">
                  <c:v>68.156000000000077</c:v>
                </c:pt>
                <c:pt idx="11">
                  <c:v>64.71800000000006</c:v>
                </c:pt>
                <c:pt idx="12">
                  <c:v>67.796000000000092</c:v>
                </c:pt>
                <c:pt idx="13">
                  <c:v>69.350999999999985</c:v>
                </c:pt>
                <c:pt idx="14">
                  <c:v>70.768000000000086</c:v>
                </c:pt>
                <c:pt idx="15">
                  <c:v>72.718000000000046</c:v>
                </c:pt>
                <c:pt idx="16">
                  <c:v>74.429000000000116</c:v>
                </c:pt>
                <c:pt idx="17">
                  <c:v>75.999000000000123</c:v>
                </c:pt>
                <c:pt idx="18">
                  <c:v>77.477000000000032</c:v>
                </c:pt>
                <c:pt idx="19">
                  <c:v>78.891999999999911</c:v>
                </c:pt>
                <c:pt idx="20">
                  <c:v>80.283999999999978</c:v>
                </c:pt>
                <c:pt idx="21">
                  <c:v>81.636999999999986</c:v>
                </c:pt>
                <c:pt idx="22">
                  <c:v>82.945000000000078</c:v>
                </c:pt>
                <c:pt idx="23">
                  <c:v>84.190999999999789</c:v>
                </c:pt>
                <c:pt idx="24" formatCode="#,##0.00">
                  <c:v>85.373999999999853</c:v>
                </c:pt>
                <c:pt idx="25">
                  <c:v>86.505999999999915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6.025000000000003</c:v>
                </c:pt>
                <c:pt idx="1">
                  <c:v>3.3059999999999992</c:v>
                </c:pt>
                <c:pt idx="2">
                  <c:v>3.3129999999999948</c:v>
                </c:pt>
                <c:pt idx="3">
                  <c:v>3.9070000000000027</c:v>
                </c:pt>
                <c:pt idx="4">
                  <c:v>5.7940000000000031</c:v>
                </c:pt>
                <c:pt idx="5">
                  <c:v>4.3569999999999958</c:v>
                </c:pt>
                <c:pt idx="6">
                  <c:v>3.930000000000001</c:v>
                </c:pt>
                <c:pt idx="7">
                  <c:v>5.5309999999999979</c:v>
                </c:pt>
                <c:pt idx="8">
                  <c:v>4.041999999999998</c:v>
                </c:pt>
                <c:pt idx="9">
                  <c:v>5.4809999999999883</c:v>
                </c:pt>
                <c:pt idx="10">
                  <c:v>6.3060000000000054</c:v>
                </c:pt>
                <c:pt idx="11">
                  <c:v>6.2460000000000067</c:v>
                </c:pt>
                <c:pt idx="12">
                  <c:v>6.2289999999999841</c:v>
                </c:pt>
                <c:pt idx="13">
                  <c:v>6.2079999999999806</c:v>
                </c:pt>
                <c:pt idx="14">
                  <c:v>6.1969999999999992</c:v>
                </c:pt>
                <c:pt idx="15">
                  <c:v>6.2129999999999947</c:v>
                </c:pt>
                <c:pt idx="16">
                  <c:v>6.2220000000000022</c:v>
                </c:pt>
                <c:pt idx="17">
                  <c:v>6.2309999999999954</c:v>
                </c:pt>
                <c:pt idx="18">
                  <c:v>6.2399999999999949</c:v>
                </c:pt>
                <c:pt idx="19">
                  <c:v>6.2490000000000006</c:v>
                </c:pt>
                <c:pt idx="20">
                  <c:v>6.2570000000000059</c:v>
                </c:pt>
                <c:pt idx="21">
                  <c:v>6.264999999999997</c:v>
                </c:pt>
                <c:pt idx="22">
                  <c:v>6.2720000000000002</c:v>
                </c:pt>
                <c:pt idx="23">
                  <c:v>6.2800000000000047</c:v>
                </c:pt>
                <c:pt idx="24" formatCode="#,##0.00">
                  <c:v>6.2880000000000029</c:v>
                </c:pt>
                <c:pt idx="25">
                  <c:v>6.2960000000000047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23.51200000000005</c:v>
                </c:pt>
                <c:pt idx="1">
                  <c:v>21.685999999999996</c:v>
                </c:pt>
                <c:pt idx="2">
                  <c:v>19.271000000000029</c:v>
                </c:pt>
                <c:pt idx="3">
                  <c:v>21.896000000000001</c:v>
                </c:pt>
                <c:pt idx="4">
                  <c:v>20.865000000000038</c:v>
                </c:pt>
                <c:pt idx="5">
                  <c:v>23.545999999999964</c:v>
                </c:pt>
                <c:pt idx="6">
                  <c:v>25.755000000000067</c:v>
                </c:pt>
                <c:pt idx="7">
                  <c:v>24.986999999999988</c:v>
                </c:pt>
                <c:pt idx="8">
                  <c:v>26.773000000000074</c:v>
                </c:pt>
                <c:pt idx="9">
                  <c:v>25.538000000000029</c:v>
                </c:pt>
                <c:pt idx="10">
                  <c:v>28.490999999999989</c:v>
                </c:pt>
                <c:pt idx="11">
                  <c:v>29.111999999999998</c:v>
                </c:pt>
                <c:pt idx="12">
                  <c:v>29.275999999999993</c:v>
                </c:pt>
                <c:pt idx="13">
                  <c:v>29.693999999999889</c:v>
                </c:pt>
                <c:pt idx="14">
                  <c:v>30.001999999999967</c:v>
                </c:pt>
                <c:pt idx="15">
                  <c:v>30.241000000000007</c:v>
                </c:pt>
                <c:pt idx="16">
                  <c:v>30.455000000000013</c:v>
                </c:pt>
                <c:pt idx="17">
                  <c:v>30.62800000000005</c:v>
                </c:pt>
                <c:pt idx="18">
                  <c:v>30.786000000000044</c:v>
                </c:pt>
                <c:pt idx="19">
                  <c:v>30.940999999999963</c:v>
                </c:pt>
                <c:pt idx="20">
                  <c:v>31.106999999999935</c:v>
                </c:pt>
                <c:pt idx="21">
                  <c:v>31.268000000000022</c:v>
                </c:pt>
                <c:pt idx="22">
                  <c:v>31.421999999999986</c:v>
                </c:pt>
                <c:pt idx="23">
                  <c:v>31.564000000000057</c:v>
                </c:pt>
                <c:pt idx="24" formatCode="#,##0.00">
                  <c:v>31.691999999999968</c:v>
                </c:pt>
                <c:pt idx="25">
                  <c:v>31.808000000000028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36.356000000000016</c:v>
                </c:pt>
                <c:pt idx="1">
                  <c:v>36.588000000000029</c:v>
                </c:pt>
                <c:pt idx="2">
                  <c:v>33.566999999999979</c:v>
                </c:pt>
                <c:pt idx="3">
                  <c:v>35.866999999999919</c:v>
                </c:pt>
                <c:pt idx="4">
                  <c:v>30.945000000000025</c:v>
                </c:pt>
                <c:pt idx="5">
                  <c:v>32.3380000000001</c:v>
                </c:pt>
                <c:pt idx="6">
                  <c:v>32.550000000000033</c:v>
                </c:pt>
                <c:pt idx="7">
                  <c:v>33.232999999999983</c:v>
                </c:pt>
                <c:pt idx="8">
                  <c:v>33.250000000000028</c:v>
                </c:pt>
                <c:pt idx="9">
                  <c:v>35.203000000000024</c:v>
                </c:pt>
                <c:pt idx="10">
                  <c:v>35.635000000000041</c:v>
                </c:pt>
                <c:pt idx="11">
                  <c:v>36.231000000000023</c:v>
                </c:pt>
                <c:pt idx="12">
                  <c:v>36.113000000000056</c:v>
                </c:pt>
                <c:pt idx="13">
                  <c:v>35.970999999999975</c:v>
                </c:pt>
                <c:pt idx="14">
                  <c:v>35.77000000000011</c:v>
                </c:pt>
                <c:pt idx="15">
                  <c:v>35.62500000000005</c:v>
                </c:pt>
                <c:pt idx="16">
                  <c:v>35.516000000000005</c:v>
                </c:pt>
                <c:pt idx="17">
                  <c:v>35.403000000000084</c:v>
                </c:pt>
                <c:pt idx="18">
                  <c:v>35.286999999999964</c:v>
                </c:pt>
                <c:pt idx="19">
                  <c:v>35.169999999999966</c:v>
                </c:pt>
                <c:pt idx="20">
                  <c:v>35.05700000000008</c:v>
                </c:pt>
                <c:pt idx="21">
                  <c:v>34.923000000000002</c:v>
                </c:pt>
                <c:pt idx="22">
                  <c:v>34.790000000000035</c:v>
                </c:pt>
                <c:pt idx="23">
                  <c:v>34.655999999999949</c:v>
                </c:pt>
                <c:pt idx="24" formatCode="#,##0.00">
                  <c:v>34.522999999999975</c:v>
                </c:pt>
                <c:pt idx="25">
                  <c:v>34.389999999999979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8.7109999999999896</c:v>
                </c:pt>
                <c:pt idx="1">
                  <c:v>11.454000000000025</c:v>
                </c:pt>
                <c:pt idx="2">
                  <c:v>13.166000000000006</c:v>
                </c:pt>
                <c:pt idx="3">
                  <c:v>14.239000000000031</c:v>
                </c:pt>
                <c:pt idx="4">
                  <c:v>15.771000000000006</c:v>
                </c:pt>
                <c:pt idx="5">
                  <c:v>16.299999999999986</c:v>
                </c:pt>
                <c:pt idx="6">
                  <c:v>17.538999999999994</c:v>
                </c:pt>
                <c:pt idx="7">
                  <c:v>17.548999999999964</c:v>
                </c:pt>
                <c:pt idx="8">
                  <c:v>16.859999999999992</c:v>
                </c:pt>
                <c:pt idx="9">
                  <c:v>18.099999999999994</c:v>
                </c:pt>
                <c:pt idx="10">
                  <c:v>18.233999999999973</c:v>
                </c:pt>
                <c:pt idx="11">
                  <c:v>18.182999999999982</c:v>
                </c:pt>
                <c:pt idx="12">
                  <c:v>18.084000000000035</c:v>
                </c:pt>
                <c:pt idx="13">
                  <c:v>18.101000000000024</c:v>
                </c:pt>
                <c:pt idx="14">
                  <c:v>18.249000000000009</c:v>
                </c:pt>
                <c:pt idx="15">
                  <c:v>18.398999999999976</c:v>
                </c:pt>
                <c:pt idx="16">
                  <c:v>18.593000000000039</c:v>
                </c:pt>
                <c:pt idx="17">
                  <c:v>18.808999999999973</c:v>
                </c:pt>
                <c:pt idx="18">
                  <c:v>19.037000000000003</c:v>
                </c:pt>
                <c:pt idx="19">
                  <c:v>19.271000000000008</c:v>
                </c:pt>
                <c:pt idx="20">
                  <c:v>19.507000000000001</c:v>
                </c:pt>
                <c:pt idx="21">
                  <c:v>19.74499999999993</c:v>
                </c:pt>
                <c:pt idx="22">
                  <c:v>19.98299999999999</c:v>
                </c:pt>
                <c:pt idx="23">
                  <c:v>20.219999999999942</c:v>
                </c:pt>
                <c:pt idx="24" formatCode="#,##0.00">
                  <c:v>20.454999999999991</c:v>
                </c:pt>
                <c:pt idx="25">
                  <c:v>20.686999999999998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53.388000000000019</c:v>
                </c:pt>
                <c:pt idx="1">
                  <c:v>66.77999999999993</c:v>
                </c:pt>
                <c:pt idx="2">
                  <c:v>64.946999999999861</c:v>
                </c:pt>
                <c:pt idx="3">
                  <c:v>68.432999999999794</c:v>
                </c:pt>
                <c:pt idx="4">
                  <c:v>79.360999999999805</c:v>
                </c:pt>
                <c:pt idx="5">
                  <c:v>81.660999999999902</c:v>
                </c:pt>
                <c:pt idx="6">
                  <c:v>80.475999999999985</c:v>
                </c:pt>
                <c:pt idx="7">
                  <c:v>83.773000000000039</c:v>
                </c:pt>
                <c:pt idx="8">
                  <c:v>96.432999999999979</c:v>
                </c:pt>
                <c:pt idx="9">
                  <c:v>87.727000000000032</c:v>
                </c:pt>
                <c:pt idx="10">
                  <c:v>87.71200000000006</c:v>
                </c:pt>
                <c:pt idx="11">
                  <c:v>88.665999999999798</c:v>
                </c:pt>
                <c:pt idx="12">
                  <c:v>89.041000000000295</c:v>
                </c:pt>
                <c:pt idx="13">
                  <c:v>89.552999999999912</c:v>
                </c:pt>
                <c:pt idx="14">
                  <c:v>90.126000000000005</c:v>
                </c:pt>
                <c:pt idx="15">
                  <c:v>90.581999999999951</c:v>
                </c:pt>
                <c:pt idx="16">
                  <c:v>90.997000000000057</c:v>
                </c:pt>
                <c:pt idx="17">
                  <c:v>91.430999999999926</c:v>
                </c:pt>
                <c:pt idx="18">
                  <c:v>91.883000000000081</c:v>
                </c:pt>
                <c:pt idx="19">
                  <c:v>92.354999999999833</c:v>
                </c:pt>
                <c:pt idx="20">
                  <c:v>92.858000000000061</c:v>
                </c:pt>
                <c:pt idx="21">
                  <c:v>93.349000000000046</c:v>
                </c:pt>
                <c:pt idx="22">
                  <c:v>93.841999999999985</c:v>
                </c:pt>
                <c:pt idx="23">
                  <c:v>94.333000000000055</c:v>
                </c:pt>
                <c:pt idx="24" formatCode="#,##0.00">
                  <c:v>94.822999999999766</c:v>
                </c:pt>
                <c:pt idx="25">
                  <c:v>95.311999999999799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64.824000000000026</c:v>
                </c:pt>
                <c:pt idx="1">
                  <c:v>78.413000000000196</c:v>
                </c:pt>
                <c:pt idx="2">
                  <c:v>91.035000000000096</c:v>
                </c:pt>
                <c:pt idx="3">
                  <c:v>82.068000000000055</c:v>
                </c:pt>
                <c:pt idx="4">
                  <c:v>92.683000000000177</c:v>
                </c:pt>
                <c:pt idx="5">
                  <c:v>88.953999999999965</c:v>
                </c:pt>
                <c:pt idx="6">
                  <c:v>93.097999999999928</c:v>
                </c:pt>
                <c:pt idx="7">
                  <c:v>98.963000000000164</c:v>
                </c:pt>
                <c:pt idx="8">
                  <c:v>128.61400000000023</c:v>
                </c:pt>
                <c:pt idx="9">
                  <c:v>128.35100000000011</c:v>
                </c:pt>
                <c:pt idx="10">
                  <c:v>118.19599999999971</c:v>
                </c:pt>
                <c:pt idx="11">
                  <c:v>120.23700000000011</c:v>
                </c:pt>
                <c:pt idx="12">
                  <c:v>122.59400000000011</c:v>
                </c:pt>
                <c:pt idx="13">
                  <c:v>124.11599999999987</c:v>
                </c:pt>
                <c:pt idx="14">
                  <c:v>125.06299999999976</c:v>
                </c:pt>
                <c:pt idx="15">
                  <c:v>125.77799999999992</c:v>
                </c:pt>
                <c:pt idx="16">
                  <c:v>126.59099999999999</c:v>
                </c:pt>
                <c:pt idx="17">
                  <c:v>127.38900000000029</c:v>
                </c:pt>
                <c:pt idx="18">
                  <c:v>128.17899999999977</c:v>
                </c:pt>
                <c:pt idx="19">
                  <c:v>128.96600000000012</c:v>
                </c:pt>
                <c:pt idx="20">
                  <c:v>129.77900000000002</c:v>
                </c:pt>
                <c:pt idx="21">
                  <c:v>130.55600000000007</c:v>
                </c:pt>
                <c:pt idx="22">
                  <c:v>131.33299999999974</c:v>
                </c:pt>
                <c:pt idx="23">
                  <c:v>132.10900000000032</c:v>
                </c:pt>
                <c:pt idx="24" formatCode="#,##0.00">
                  <c:v>132.88400000000024</c:v>
                </c:pt>
                <c:pt idx="25">
                  <c:v>133.66099999999994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20.496999999999957</c:v>
                </c:pt>
                <c:pt idx="1">
                  <c:v>18.866999999999955</c:v>
                </c:pt>
                <c:pt idx="2">
                  <c:v>21.007999999999985</c:v>
                </c:pt>
                <c:pt idx="3">
                  <c:v>23.136999999999993</c:v>
                </c:pt>
                <c:pt idx="4">
                  <c:v>22.123999999999999</c:v>
                </c:pt>
                <c:pt idx="5">
                  <c:v>26.274000000000051</c:v>
                </c:pt>
                <c:pt idx="6">
                  <c:v>23.324000000000058</c:v>
                </c:pt>
                <c:pt idx="7">
                  <c:v>22.545000000000044</c:v>
                </c:pt>
                <c:pt idx="8">
                  <c:v>20.916999999999977</c:v>
                </c:pt>
                <c:pt idx="9">
                  <c:v>25.084000000000024</c:v>
                </c:pt>
                <c:pt idx="10">
                  <c:v>24.270999999999979</c:v>
                </c:pt>
                <c:pt idx="11">
                  <c:v>23.892999999999983</c:v>
                </c:pt>
                <c:pt idx="12">
                  <c:v>22.518000000000015</c:v>
                </c:pt>
                <c:pt idx="13">
                  <c:v>22.130000000000017</c:v>
                </c:pt>
                <c:pt idx="14">
                  <c:v>22.334000000000064</c:v>
                </c:pt>
                <c:pt idx="15">
                  <c:v>22.446000000000019</c:v>
                </c:pt>
                <c:pt idx="16">
                  <c:v>22.577000000000012</c:v>
                </c:pt>
                <c:pt idx="17">
                  <c:v>22.701000000000015</c:v>
                </c:pt>
                <c:pt idx="18">
                  <c:v>22.80399999999997</c:v>
                </c:pt>
                <c:pt idx="19">
                  <c:v>22.896000000000004</c:v>
                </c:pt>
                <c:pt idx="20">
                  <c:v>22.998000000000037</c:v>
                </c:pt>
                <c:pt idx="21">
                  <c:v>23.10799999999999</c:v>
                </c:pt>
                <c:pt idx="22">
                  <c:v>23.225000000000001</c:v>
                </c:pt>
                <c:pt idx="23">
                  <c:v>23.340999999999994</c:v>
                </c:pt>
                <c:pt idx="24" formatCode="#,##0.00">
                  <c:v>23.455000000000005</c:v>
                </c:pt>
                <c:pt idx="25">
                  <c:v>23.565999999999992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23.581999999999958</c:v>
                </c:pt>
                <c:pt idx="1">
                  <c:v>25.168000000000013</c:v>
                </c:pt>
                <c:pt idx="2">
                  <c:v>24.04999999999999</c:v>
                </c:pt>
                <c:pt idx="3">
                  <c:v>26.864999999999974</c:v>
                </c:pt>
                <c:pt idx="4">
                  <c:v>24.291</c:v>
                </c:pt>
                <c:pt idx="5">
                  <c:v>27.981999999999964</c:v>
                </c:pt>
                <c:pt idx="6">
                  <c:v>32.33099999999996</c:v>
                </c:pt>
                <c:pt idx="7">
                  <c:v>32.780000000000072</c:v>
                </c:pt>
                <c:pt idx="8">
                  <c:v>34.961999999999897</c:v>
                </c:pt>
                <c:pt idx="9">
                  <c:v>27.800999999999966</c:v>
                </c:pt>
                <c:pt idx="10">
                  <c:v>26.640999999999991</c:v>
                </c:pt>
                <c:pt idx="11">
                  <c:v>26.291000000000043</c:v>
                </c:pt>
                <c:pt idx="12">
                  <c:v>26.051000000000002</c:v>
                </c:pt>
                <c:pt idx="13">
                  <c:v>26.068000000000012</c:v>
                </c:pt>
                <c:pt idx="14">
                  <c:v>26.105999999999991</c:v>
                </c:pt>
                <c:pt idx="15">
                  <c:v>26.081999999999983</c:v>
                </c:pt>
                <c:pt idx="16">
                  <c:v>26.048000000000027</c:v>
                </c:pt>
                <c:pt idx="17">
                  <c:v>26.017000000000035</c:v>
                </c:pt>
                <c:pt idx="18">
                  <c:v>25.994</c:v>
                </c:pt>
                <c:pt idx="19">
                  <c:v>25.97999999999999</c:v>
                </c:pt>
                <c:pt idx="20">
                  <c:v>25.97900000000006</c:v>
                </c:pt>
                <c:pt idx="21">
                  <c:v>25.987000000000041</c:v>
                </c:pt>
                <c:pt idx="22">
                  <c:v>26.000999999999991</c:v>
                </c:pt>
                <c:pt idx="23">
                  <c:v>26.020000000000028</c:v>
                </c:pt>
                <c:pt idx="24" formatCode="#,##0.00">
                  <c:v>26.043999999999979</c:v>
                </c:pt>
                <c:pt idx="25">
                  <c:v>26.073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38.352999999999959</c:v>
                </c:pt>
                <c:pt idx="1">
                  <c:v>47.015000000000029</c:v>
                </c:pt>
                <c:pt idx="2">
                  <c:v>44.235000000000142</c:v>
                </c:pt>
                <c:pt idx="3">
                  <c:v>46.47699999999999</c:v>
                </c:pt>
                <c:pt idx="4">
                  <c:v>39.702999999999918</c:v>
                </c:pt>
                <c:pt idx="5">
                  <c:v>39.564999999999941</c:v>
                </c:pt>
                <c:pt idx="6">
                  <c:v>38.586999999999939</c:v>
                </c:pt>
                <c:pt idx="7">
                  <c:v>40.300000000000132</c:v>
                </c:pt>
                <c:pt idx="8">
                  <c:v>39.530000000000037</c:v>
                </c:pt>
                <c:pt idx="9">
                  <c:v>39.341999999999999</c:v>
                </c:pt>
                <c:pt idx="10">
                  <c:v>38.933999999999905</c:v>
                </c:pt>
                <c:pt idx="11">
                  <c:v>37.921000000000028</c:v>
                </c:pt>
                <c:pt idx="12">
                  <c:v>38.345999999999997</c:v>
                </c:pt>
                <c:pt idx="13">
                  <c:v>38.627000000000081</c:v>
                </c:pt>
                <c:pt idx="14">
                  <c:v>38.972999999999963</c:v>
                </c:pt>
                <c:pt idx="15">
                  <c:v>39.180000000000064</c:v>
                </c:pt>
                <c:pt idx="16">
                  <c:v>39.342999999999989</c:v>
                </c:pt>
                <c:pt idx="17">
                  <c:v>39.510000000000083</c:v>
                </c:pt>
                <c:pt idx="18">
                  <c:v>39.677999999999969</c:v>
                </c:pt>
                <c:pt idx="19">
                  <c:v>39.847000000000051</c:v>
                </c:pt>
                <c:pt idx="20">
                  <c:v>40.017000000000017</c:v>
                </c:pt>
                <c:pt idx="21">
                  <c:v>40.193999999999932</c:v>
                </c:pt>
                <c:pt idx="22">
                  <c:v>40.374000000000009</c:v>
                </c:pt>
                <c:pt idx="23">
                  <c:v>40.551999999999985</c:v>
                </c:pt>
                <c:pt idx="24" formatCode="#,##0.00">
                  <c:v>40.728999999999942</c:v>
                </c:pt>
                <c:pt idx="25">
                  <c:v>40.906000000000034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99.164000000000073</c:v>
                </c:pt>
                <c:pt idx="1">
                  <c:v>87.132000000000019</c:v>
                </c:pt>
                <c:pt idx="2">
                  <c:v>83.9909999999999</c:v>
                </c:pt>
                <c:pt idx="3">
                  <c:v>93.274000000000044</c:v>
                </c:pt>
                <c:pt idx="4">
                  <c:v>92.169999999999973</c:v>
                </c:pt>
                <c:pt idx="5">
                  <c:v>95.636000000000109</c:v>
                </c:pt>
                <c:pt idx="6">
                  <c:v>98.403999999999897</c:v>
                </c:pt>
                <c:pt idx="7">
                  <c:v>95.294999999999916</c:v>
                </c:pt>
                <c:pt idx="8">
                  <c:v>93.042000000000044</c:v>
                </c:pt>
                <c:pt idx="9">
                  <c:v>87.254000000000204</c:v>
                </c:pt>
                <c:pt idx="10">
                  <c:v>88.774999999999906</c:v>
                </c:pt>
                <c:pt idx="11">
                  <c:v>89.155999999999906</c:v>
                </c:pt>
                <c:pt idx="12">
                  <c:v>89.580000000000027</c:v>
                </c:pt>
                <c:pt idx="13">
                  <c:v>90.184999999999846</c:v>
                </c:pt>
                <c:pt idx="14">
                  <c:v>90.876000000000289</c:v>
                </c:pt>
                <c:pt idx="15">
                  <c:v>91.593999999999909</c:v>
                </c:pt>
                <c:pt idx="16">
                  <c:v>92.142000000000081</c:v>
                </c:pt>
                <c:pt idx="17">
                  <c:v>92.712999999999894</c:v>
                </c:pt>
                <c:pt idx="18">
                  <c:v>93.305000000000007</c:v>
                </c:pt>
                <c:pt idx="19">
                  <c:v>93.928999999999846</c:v>
                </c:pt>
                <c:pt idx="20">
                  <c:v>94.643999999999792</c:v>
                </c:pt>
                <c:pt idx="21">
                  <c:v>95.370000000000161</c:v>
                </c:pt>
                <c:pt idx="22">
                  <c:v>96.105000000000132</c:v>
                </c:pt>
                <c:pt idx="23">
                  <c:v>96.844000000000179</c:v>
                </c:pt>
                <c:pt idx="24" formatCode="#,##0.00">
                  <c:v>97.583000000000112</c:v>
                </c:pt>
                <c:pt idx="25">
                  <c:v>98.328999999999937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113.85100000000008</c:v>
                </c:pt>
                <c:pt idx="1">
                  <c:v>118.12099999999991</c:v>
                </c:pt>
                <c:pt idx="2">
                  <c:v>121.25399999999996</c:v>
                </c:pt>
                <c:pt idx="3">
                  <c:v>119.601</c:v>
                </c:pt>
                <c:pt idx="4">
                  <c:v>126.89899999999997</c:v>
                </c:pt>
                <c:pt idx="5">
                  <c:v>113.72200000000029</c:v>
                </c:pt>
                <c:pt idx="6">
                  <c:v>131.23599999999999</c:v>
                </c:pt>
                <c:pt idx="7">
                  <c:v>133.87900000000036</c:v>
                </c:pt>
                <c:pt idx="8">
                  <c:v>130.785</c:v>
                </c:pt>
                <c:pt idx="9">
                  <c:v>132.04900000000009</c:v>
                </c:pt>
                <c:pt idx="10">
                  <c:v>130.41700000000012</c:v>
                </c:pt>
                <c:pt idx="11">
                  <c:v>132.29299999999995</c:v>
                </c:pt>
                <c:pt idx="12">
                  <c:v>133.65599999999966</c:v>
                </c:pt>
                <c:pt idx="13">
                  <c:v>134.81000000000009</c:v>
                </c:pt>
                <c:pt idx="14">
                  <c:v>136.21400000000008</c:v>
                </c:pt>
                <c:pt idx="15">
                  <c:v>137.21499999999995</c:v>
                </c:pt>
                <c:pt idx="16">
                  <c:v>137.98000000000002</c:v>
                </c:pt>
                <c:pt idx="17">
                  <c:v>138.67799999999951</c:v>
                </c:pt>
                <c:pt idx="18">
                  <c:v>139.3510000000002</c:v>
                </c:pt>
                <c:pt idx="19">
                  <c:v>140.01299999999998</c:v>
                </c:pt>
                <c:pt idx="20">
                  <c:v>140.66400000000013</c:v>
                </c:pt>
                <c:pt idx="21">
                  <c:v>141.30799999999991</c:v>
                </c:pt>
                <c:pt idx="22">
                  <c:v>141.94699999999989</c:v>
                </c:pt>
                <c:pt idx="23">
                  <c:v>142.58600000000004</c:v>
                </c:pt>
                <c:pt idx="24" formatCode="#,##0.00">
                  <c:v>143.22799999999998</c:v>
                </c:pt>
                <c:pt idx="25">
                  <c:v>143.87700000000012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16.793999999999972</c:v>
                </c:pt>
                <c:pt idx="1">
                  <c:v>14.320000000000004</c:v>
                </c:pt>
                <c:pt idx="2">
                  <c:v>16.073999999999998</c:v>
                </c:pt>
                <c:pt idx="3">
                  <c:v>13.983999999999991</c:v>
                </c:pt>
                <c:pt idx="4">
                  <c:v>13.870999999999999</c:v>
                </c:pt>
                <c:pt idx="5">
                  <c:v>16.292999999999957</c:v>
                </c:pt>
                <c:pt idx="6">
                  <c:v>13.041</c:v>
                </c:pt>
                <c:pt idx="7">
                  <c:v>12.501000000000005</c:v>
                </c:pt>
                <c:pt idx="8">
                  <c:v>16.261000000000006</c:v>
                </c:pt>
                <c:pt idx="9">
                  <c:v>13.863000000000001</c:v>
                </c:pt>
                <c:pt idx="10">
                  <c:v>10.734000000000002</c:v>
                </c:pt>
                <c:pt idx="11">
                  <c:v>10.620000000000012</c:v>
                </c:pt>
                <c:pt idx="12">
                  <c:v>10.600999999999985</c:v>
                </c:pt>
                <c:pt idx="13">
                  <c:v>10.661999999999999</c:v>
                </c:pt>
                <c:pt idx="14">
                  <c:v>10.831999999999995</c:v>
                </c:pt>
                <c:pt idx="15">
                  <c:v>10.88</c:v>
                </c:pt>
                <c:pt idx="16">
                  <c:v>10.911000000000019</c:v>
                </c:pt>
                <c:pt idx="17">
                  <c:v>10.921999999999999</c:v>
                </c:pt>
                <c:pt idx="18">
                  <c:v>10.918000000000006</c:v>
                </c:pt>
                <c:pt idx="19">
                  <c:v>10.908000000000005</c:v>
                </c:pt>
                <c:pt idx="20">
                  <c:v>10.901000000000002</c:v>
                </c:pt>
                <c:pt idx="21">
                  <c:v>10.891000000000002</c:v>
                </c:pt>
                <c:pt idx="22">
                  <c:v>10.878999999999998</c:v>
                </c:pt>
                <c:pt idx="23">
                  <c:v>10.866999999999976</c:v>
                </c:pt>
                <c:pt idx="24">
                  <c:v>10.854000000000006</c:v>
                </c:pt>
                <c:pt idx="25">
                  <c:v>10.841000000000006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90.031999999999911</c:v>
                </c:pt>
                <c:pt idx="1">
                  <c:v>89.023000000000096</c:v>
                </c:pt>
                <c:pt idx="2">
                  <c:v>87.894000000000034</c:v>
                </c:pt>
                <c:pt idx="3">
                  <c:v>94.621000000000009</c:v>
                </c:pt>
                <c:pt idx="4">
                  <c:v>96.000000000000043</c:v>
                </c:pt>
                <c:pt idx="5">
                  <c:v>98.013000000000019</c:v>
                </c:pt>
                <c:pt idx="6">
                  <c:v>97.37999999999974</c:v>
                </c:pt>
                <c:pt idx="7">
                  <c:v>96.759000000000185</c:v>
                </c:pt>
                <c:pt idx="8">
                  <c:v>96.531999999999897</c:v>
                </c:pt>
                <c:pt idx="9">
                  <c:v>99.06200000000004</c:v>
                </c:pt>
                <c:pt idx="10">
                  <c:v>91.998000000000133</c:v>
                </c:pt>
                <c:pt idx="11">
                  <c:v>93.146999999999977</c:v>
                </c:pt>
                <c:pt idx="12">
                  <c:v>92.77999999999993</c:v>
                </c:pt>
                <c:pt idx="13">
                  <c:v>92.55999999999986</c:v>
                </c:pt>
                <c:pt idx="14">
                  <c:v>92.236999999999981</c:v>
                </c:pt>
                <c:pt idx="15">
                  <c:v>91.431999999999761</c:v>
                </c:pt>
                <c:pt idx="16">
                  <c:v>90.671999999999969</c:v>
                </c:pt>
                <c:pt idx="17">
                  <c:v>89.866</c:v>
                </c:pt>
                <c:pt idx="18">
                  <c:v>89.084999999999866</c:v>
                </c:pt>
                <c:pt idx="19">
                  <c:v>88.331999999999923</c:v>
                </c:pt>
                <c:pt idx="20">
                  <c:v>87.705000000000055</c:v>
                </c:pt>
                <c:pt idx="21">
                  <c:v>87.005000000000081</c:v>
                </c:pt>
                <c:pt idx="22">
                  <c:v>86.31799999999987</c:v>
                </c:pt>
                <c:pt idx="23">
                  <c:v>85.645000000000067</c:v>
                </c:pt>
                <c:pt idx="24">
                  <c:v>84.987999999999857</c:v>
                </c:pt>
                <c:pt idx="25">
                  <c:v>84.35499999999999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60.024999999999899</c:v>
                </c:pt>
                <c:pt idx="1">
                  <c:v>60.01799999999993</c:v>
                </c:pt>
                <c:pt idx="2">
                  <c:v>56.848000000000013</c:v>
                </c:pt>
                <c:pt idx="3">
                  <c:v>57.353999999999886</c:v>
                </c:pt>
                <c:pt idx="4">
                  <c:v>58.674999999999969</c:v>
                </c:pt>
                <c:pt idx="5">
                  <c:v>65.631000000000029</c:v>
                </c:pt>
                <c:pt idx="6">
                  <c:v>56.717000000000048</c:v>
                </c:pt>
                <c:pt idx="7">
                  <c:v>59.946000000000069</c:v>
                </c:pt>
                <c:pt idx="8">
                  <c:v>71.717999999999833</c:v>
                </c:pt>
                <c:pt idx="9">
                  <c:v>75.225999999999758</c:v>
                </c:pt>
                <c:pt idx="10">
                  <c:v>72.140000000000072</c:v>
                </c:pt>
                <c:pt idx="11">
                  <c:v>71.016999999999854</c:v>
                </c:pt>
                <c:pt idx="12">
                  <c:v>71.213000000000136</c:v>
                </c:pt>
                <c:pt idx="13">
                  <c:v>71.738</c:v>
                </c:pt>
                <c:pt idx="14">
                  <c:v>72.216999999999956</c:v>
                </c:pt>
                <c:pt idx="15">
                  <c:v>72.487000000000066</c:v>
                </c:pt>
                <c:pt idx="16">
                  <c:v>72.691999999999993</c:v>
                </c:pt>
                <c:pt idx="17">
                  <c:v>72.759000000000142</c:v>
                </c:pt>
                <c:pt idx="18">
                  <c:v>72.891999999999783</c:v>
                </c:pt>
                <c:pt idx="19">
                  <c:v>72.989999999999824</c:v>
                </c:pt>
                <c:pt idx="20">
                  <c:v>73.158000000000172</c:v>
                </c:pt>
                <c:pt idx="21">
                  <c:v>73.336999999999861</c:v>
                </c:pt>
                <c:pt idx="22">
                  <c:v>73.527999999999963</c:v>
                </c:pt>
                <c:pt idx="23">
                  <c:v>73.728000000000165</c:v>
                </c:pt>
                <c:pt idx="24" formatCode="#,##0.00">
                  <c:v>73.932999999999922</c:v>
                </c:pt>
                <c:pt idx="25">
                  <c:v>74.139999999999944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238.15499999999986</c:v>
                </c:pt>
                <c:pt idx="1">
                  <c:v>240.49</c:v>
                </c:pt>
                <c:pt idx="2">
                  <c:v>253.70100000000019</c:v>
                </c:pt>
                <c:pt idx="3">
                  <c:v>248.80999999999977</c:v>
                </c:pt>
                <c:pt idx="4">
                  <c:v>262.88900000000018</c:v>
                </c:pt>
                <c:pt idx="5">
                  <c:v>275.11299999999983</c:v>
                </c:pt>
                <c:pt idx="6">
                  <c:v>285.50999999999954</c:v>
                </c:pt>
                <c:pt idx="7">
                  <c:v>292.76599999999985</c:v>
                </c:pt>
                <c:pt idx="8">
                  <c:v>273.70400000000012</c:v>
                </c:pt>
                <c:pt idx="9">
                  <c:v>289.46899999999971</c:v>
                </c:pt>
                <c:pt idx="10">
                  <c:v>286.73899999999986</c:v>
                </c:pt>
                <c:pt idx="11">
                  <c:v>288.17599999999982</c:v>
                </c:pt>
                <c:pt idx="12">
                  <c:v>291.60600000000022</c:v>
                </c:pt>
                <c:pt idx="13">
                  <c:v>293.65600000000006</c:v>
                </c:pt>
                <c:pt idx="14">
                  <c:v>295.88799999999992</c:v>
                </c:pt>
                <c:pt idx="15">
                  <c:v>298.53700000000026</c:v>
                </c:pt>
                <c:pt idx="16">
                  <c:v>300.7249999999998</c:v>
                </c:pt>
                <c:pt idx="17">
                  <c:v>302.73399999999958</c:v>
                </c:pt>
                <c:pt idx="18">
                  <c:v>304.62400000000048</c:v>
                </c:pt>
                <c:pt idx="19">
                  <c:v>306.4549999999997</c:v>
                </c:pt>
                <c:pt idx="20">
                  <c:v>308.32200000000012</c:v>
                </c:pt>
                <c:pt idx="21">
                  <c:v>310.1549999999998</c:v>
                </c:pt>
                <c:pt idx="22">
                  <c:v>311.94800000000055</c:v>
                </c:pt>
                <c:pt idx="23">
                  <c:v>313.74100000000016</c:v>
                </c:pt>
                <c:pt idx="24">
                  <c:v>315.45500000000067</c:v>
                </c:pt>
                <c:pt idx="25">
                  <c:v>317.12599999999992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236.89500000000001</c:v>
                </c:pt>
                <c:pt idx="1">
                  <c:v>262.26200000000011</c:v>
                </c:pt>
                <c:pt idx="2">
                  <c:v>270.35699999999997</c:v>
                </c:pt>
                <c:pt idx="3">
                  <c:v>276.41199999999975</c:v>
                </c:pt>
                <c:pt idx="4">
                  <c:v>291.83400000000006</c:v>
                </c:pt>
                <c:pt idx="5">
                  <c:v>301.41199999999992</c:v>
                </c:pt>
                <c:pt idx="6">
                  <c:v>309.00299999999999</c:v>
                </c:pt>
                <c:pt idx="7">
                  <c:v>319.36100000000033</c:v>
                </c:pt>
                <c:pt idx="8">
                  <c:v>361.85100000000017</c:v>
                </c:pt>
                <c:pt idx="9">
                  <c:v>353.2850000000002</c:v>
                </c:pt>
                <c:pt idx="10">
                  <c:v>345.48599999999976</c:v>
                </c:pt>
                <c:pt idx="11">
                  <c:v>348.85899999999998</c:v>
                </c:pt>
                <c:pt idx="12">
                  <c:v>349.90600000000046</c:v>
                </c:pt>
                <c:pt idx="13">
                  <c:v>351.84099999999967</c:v>
                </c:pt>
                <c:pt idx="14">
                  <c:v>353.84699999999992</c:v>
                </c:pt>
                <c:pt idx="15">
                  <c:v>355.36599999999993</c:v>
                </c:pt>
                <c:pt idx="16">
                  <c:v>356.99900000000014</c:v>
                </c:pt>
                <c:pt idx="17">
                  <c:v>358.60900000000038</c:v>
                </c:pt>
                <c:pt idx="18">
                  <c:v>360.20999999999981</c:v>
                </c:pt>
                <c:pt idx="19">
                  <c:v>361.82799999999986</c:v>
                </c:pt>
                <c:pt idx="20">
                  <c:v>363.5420000000002</c:v>
                </c:pt>
                <c:pt idx="21">
                  <c:v>365.20100000000014</c:v>
                </c:pt>
                <c:pt idx="22">
                  <c:v>366.86799999999971</c:v>
                </c:pt>
                <c:pt idx="23">
                  <c:v>368.52300000000037</c:v>
                </c:pt>
                <c:pt idx="24">
                  <c:v>370.16399999999993</c:v>
                </c:pt>
                <c:pt idx="25">
                  <c:v>371.79299999999972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251.36800000000011</c:v>
                </c:pt>
                <c:pt idx="1">
                  <c:v>252.26799999999997</c:v>
                </c:pt>
                <c:pt idx="2">
                  <c:v>249.48000000000002</c:v>
                </c:pt>
                <c:pt idx="3">
                  <c:v>259.35200000000003</c:v>
                </c:pt>
                <c:pt idx="4">
                  <c:v>258.77199999999982</c:v>
                </c:pt>
                <c:pt idx="5">
                  <c:v>248.92300000000034</c:v>
                </c:pt>
                <c:pt idx="6">
                  <c:v>268.22699999999986</c:v>
                </c:pt>
                <c:pt idx="7">
                  <c:v>269.47400000000039</c:v>
                </c:pt>
                <c:pt idx="8">
                  <c:v>263.35700000000008</c:v>
                </c:pt>
                <c:pt idx="9">
                  <c:v>258.64500000000032</c:v>
                </c:pt>
                <c:pt idx="10">
                  <c:v>258.12599999999992</c:v>
                </c:pt>
                <c:pt idx="11">
                  <c:v>259.36999999999989</c:v>
                </c:pt>
                <c:pt idx="12">
                  <c:v>261.58199999999965</c:v>
                </c:pt>
                <c:pt idx="13">
                  <c:v>263.62200000000001</c:v>
                </c:pt>
                <c:pt idx="14">
                  <c:v>266.06300000000033</c:v>
                </c:pt>
                <c:pt idx="15">
                  <c:v>267.98899999999992</c:v>
                </c:pt>
                <c:pt idx="16">
                  <c:v>269.46500000000009</c:v>
                </c:pt>
                <c:pt idx="17">
                  <c:v>270.9009999999995</c:v>
                </c:pt>
                <c:pt idx="18">
                  <c:v>272.33400000000017</c:v>
                </c:pt>
                <c:pt idx="19">
                  <c:v>273.78899999999987</c:v>
                </c:pt>
                <c:pt idx="20">
                  <c:v>275.32499999999993</c:v>
                </c:pt>
                <c:pt idx="21">
                  <c:v>276.87199999999996</c:v>
                </c:pt>
                <c:pt idx="22">
                  <c:v>278.42600000000004</c:v>
                </c:pt>
                <c:pt idx="23">
                  <c:v>279.9820000000002</c:v>
                </c:pt>
                <c:pt idx="24">
                  <c:v>281.54000000000008</c:v>
                </c:pt>
                <c:pt idx="25">
                  <c:v>283.11200000000008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24.758972930767847</c:v>
                </c:pt>
                <c:pt idx="1">
                  <c:v>24.232109145221234</c:v>
                </c:pt>
                <c:pt idx="2">
                  <c:v>24.804642152786979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29.97975899779685</c:v>
                </c:pt>
                <c:pt idx="1">
                  <c:v>32.433208821063744</c:v>
                </c:pt>
                <c:pt idx="2">
                  <c:v>32.574360394158916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27.363945155338481</c:v>
                </c:pt>
                <c:pt idx="1">
                  <c:v>26.918213369407152</c:v>
                </c:pt>
                <c:pt idx="2">
                  <c:v>27.784752844615273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6.5279470053760518</c:v>
                </c:pt>
                <c:pt idx="1">
                  <c:v>6.7722908724276598</c:v>
                </c:pt>
                <c:pt idx="2">
                  <c:v>6.4957196064017939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9.7488026974741029</c:v>
                </c:pt>
                <c:pt idx="1">
                  <c:v>8.6365014649514844</c:v>
                </c:pt>
                <c:pt idx="2">
                  <c:v>7.3906990477208474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1.6205732132466621</c:v>
                </c:pt>
                <c:pt idx="1">
                  <c:v>1.0076763269287281</c:v>
                </c:pt>
                <c:pt idx="2">
                  <c:v>0.94982595431618477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9.2029999999995766</c:v>
                </c:pt>
                <c:pt idx="1">
                  <c:v>44.073999999999842</c:v>
                </c:pt>
                <c:pt idx="2">
                  <c:v>11.626000000000033</c:v>
                </c:pt>
                <c:pt idx="3">
                  <c:v>6.509000000000043</c:v>
                </c:pt>
                <c:pt idx="4">
                  <c:v>-6.0149999999998869</c:v>
                </c:pt>
                <c:pt idx="5">
                  <c:v>-5.5589999999999549</c:v>
                </c:pt>
                <c:pt idx="7">
                  <c:v>59.837999999999624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24.986000000000161</c:v>
                </c:pt>
                <c:pt idx="1">
                  <c:v>26.30699999999996</c:v>
                </c:pt>
                <c:pt idx="2">
                  <c:v>30.387000000000057</c:v>
                </c:pt>
                <c:pt idx="3">
                  <c:v>1.9999999999998721</c:v>
                </c:pt>
                <c:pt idx="4">
                  <c:v>-7.6430000000001428</c:v>
                </c:pt>
                <c:pt idx="5">
                  <c:v>0.10700000000000465</c:v>
                </c:pt>
                <c:pt idx="7">
                  <c:v>76.143999999999906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0.46134426371120529</c:v>
                </c:pt>
                <c:pt idx="2">
                  <c:v>-2.9010539621265874E-2</c:v>
                </c:pt>
                <c:pt idx="3">
                  <c:v>-1.2597240535741627</c:v>
                </c:pt>
                <c:pt idx="4">
                  <c:v>-0.20078161168289865</c:v>
                </c:pt>
                <c:pt idx="6">
                  <c:v>0.71430866832926654</c:v>
                </c:pt>
                <c:pt idx="7">
                  <c:v>1.2790516769666471</c:v>
                </c:pt>
                <c:pt idx="8">
                  <c:v>0.94983666892434204</c:v>
                </c:pt>
                <c:pt idx="10">
                  <c:v>2.8714386441588857</c:v>
                </c:pt>
                <c:pt idx="11">
                  <c:v>-0.85537550373606663</c:v>
                </c:pt>
                <c:pt idx="12">
                  <c:v>0.38487684664934019</c:v>
                </c:pt>
                <c:pt idx="14">
                  <c:v>-0.5331906464074887</c:v>
                </c:pt>
                <c:pt idx="15">
                  <c:v>0.38018112904725232</c:v>
                </c:pt>
                <c:pt idx="16">
                  <c:v>1.2135073901309967</c:v>
                </c:pt>
                <c:pt idx="17">
                  <c:v>1.0349153768508979</c:v>
                </c:pt>
                <c:pt idx="19">
                  <c:v>-0.42553388330147657</c:v>
                </c:pt>
                <c:pt idx="20">
                  <c:v>-0.71484297745302294</c:v>
                </c:pt>
                <c:pt idx="21">
                  <c:v>-0.51785100535763906</c:v>
                </c:pt>
                <c:pt idx="22">
                  <c:v>0.99225299723209037</c:v>
                </c:pt>
                <c:pt idx="23">
                  <c:v>-0.44849747967725673</c:v>
                </c:pt>
                <c:pt idx="25">
                  <c:v>-2.0520232693446938</c:v>
                </c:pt>
                <c:pt idx="26">
                  <c:v>-0.71748345750959341</c:v>
                </c:pt>
                <c:pt idx="27">
                  <c:v>-0.91812389216088253</c:v>
                </c:pt>
                <c:pt idx="29">
                  <c:v>5.1616067870341453E-2</c:v>
                </c:pt>
                <c:pt idx="30">
                  <c:v>0.39203411387620513</c:v>
                </c:pt>
                <c:pt idx="31">
                  <c:v>2.280754452055711</c:v>
                </c:pt>
                <c:pt idx="32">
                  <c:v>0.78380845204448768</c:v>
                </c:pt>
                <c:pt idx="33">
                  <c:v>-0.47002227652924722</c:v>
                </c:pt>
                <c:pt idx="34">
                  <c:v>0.35550055152593352</c:v>
                </c:pt>
                <c:pt idx="36">
                  <c:v>1.5651487052445567</c:v>
                </c:pt>
                <c:pt idx="37">
                  <c:v>1.2465190985700758</c:v>
                </c:pt>
                <c:pt idx="38">
                  <c:v>1.1047136626423981</c:v>
                </c:pt>
                <c:pt idx="39">
                  <c:v>0.94969291609379169</c:v>
                </c:pt>
                <c:pt idx="40">
                  <c:v>1.2307983668614408</c:v>
                </c:pt>
                <c:pt idx="42">
                  <c:v>2.5938715063325235</c:v>
                </c:pt>
                <c:pt idx="43">
                  <c:v>0.2506697007976566</c:v>
                </c:pt>
                <c:pt idx="44">
                  <c:v>1.0053747544745528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1.1629829512344703</c:v>
                </c:pt>
                <c:pt idx="2">
                  <c:v>-0.85317798896068497</c:v>
                </c:pt>
                <c:pt idx="3">
                  <c:v>-4.0272998853048803</c:v>
                </c:pt>
                <c:pt idx="4">
                  <c:v>-1.3710874721222011</c:v>
                </c:pt>
                <c:pt idx="6">
                  <c:v>0.83377573214551415</c:v>
                </c:pt>
                <c:pt idx="7">
                  <c:v>-3.9236565633200549</c:v>
                </c:pt>
                <c:pt idx="8">
                  <c:v>-1.2740118294175651</c:v>
                </c:pt>
                <c:pt idx="10">
                  <c:v>3.8748657773728157</c:v>
                </c:pt>
                <c:pt idx="11">
                  <c:v>-1.3357920888076302</c:v>
                </c:pt>
                <c:pt idx="12">
                  <c:v>-4.5301630602134768E-2</c:v>
                </c:pt>
                <c:pt idx="14">
                  <c:v>2.7952777216287972</c:v>
                </c:pt>
                <c:pt idx="15">
                  <c:v>-1.8711253173347209</c:v>
                </c:pt>
                <c:pt idx="16">
                  <c:v>0.53715755537739884</c:v>
                </c:pt>
                <c:pt idx="17">
                  <c:v>4.4559597488302849E-2</c:v>
                </c:pt>
                <c:pt idx="19">
                  <c:v>-2.68784766574649</c:v>
                </c:pt>
                <c:pt idx="20">
                  <c:v>-1.2961055350724671</c:v>
                </c:pt>
                <c:pt idx="21">
                  <c:v>-2.7945120370460264</c:v>
                </c:pt>
                <c:pt idx="22">
                  <c:v>-5.7592371641930544</c:v>
                </c:pt>
                <c:pt idx="23">
                  <c:v>-2.5211738006104656</c:v>
                </c:pt>
                <c:pt idx="25">
                  <c:v>-2.156381996068335</c:v>
                </c:pt>
                <c:pt idx="26">
                  <c:v>1.1283063245594471</c:v>
                </c:pt>
                <c:pt idx="27">
                  <c:v>0.54777489996182815</c:v>
                </c:pt>
                <c:pt idx="29">
                  <c:v>2.9409336091452687</c:v>
                </c:pt>
                <c:pt idx="30">
                  <c:v>2.3731870303653091</c:v>
                </c:pt>
                <c:pt idx="31">
                  <c:v>2.664249637072591</c:v>
                </c:pt>
                <c:pt idx="32">
                  <c:v>4.0573669808567692</c:v>
                </c:pt>
                <c:pt idx="33">
                  <c:v>4.9563012535831952</c:v>
                </c:pt>
                <c:pt idx="34">
                  <c:v>3.2884605263127309</c:v>
                </c:pt>
                <c:pt idx="36">
                  <c:v>6.0964927984464845</c:v>
                </c:pt>
                <c:pt idx="37">
                  <c:v>1.4120478353782717</c:v>
                </c:pt>
                <c:pt idx="38">
                  <c:v>4.4224134841024165</c:v>
                </c:pt>
                <c:pt idx="39">
                  <c:v>4.6961672945148969</c:v>
                </c:pt>
                <c:pt idx="40">
                  <c:v>4.3254142167995724</c:v>
                </c:pt>
                <c:pt idx="42">
                  <c:v>2.4025221961198273</c:v>
                </c:pt>
                <c:pt idx="43">
                  <c:v>4.7270634776303222</c:v>
                </c:pt>
                <c:pt idx="44">
                  <c:v>4.0262084135034515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15.274047553043665</c:v>
                </c:pt>
                <c:pt idx="1">
                  <c:v>3.3449301016570168</c:v>
                </c:pt>
                <c:pt idx="2">
                  <c:v>12.908472112792332</c:v>
                </c:pt>
                <c:pt idx="3">
                  <c:v>9.955287225488533</c:v>
                </c:pt>
                <c:pt idx="4">
                  <c:v>3.0183431887309666</c:v>
                </c:pt>
                <c:pt idx="5">
                  <c:v>17.254133493942504</c:v>
                </c:pt>
                <c:pt idx="6">
                  <c:v>4.3289726829951878</c:v>
                </c:pt>
                <c:pt idx="7">
                  <c:v>3.8664541472197946</c:v>
                </c:pt>
                <c:pt idx="8">
                  <c:v>1.4199718432828803</c:v>
                </c:pt>
                <c:pt idx="9">
                  <c:v>2.0475437339799569</c:v>
                </c:pt>
                <c:pt idx="10">
                  <c:v>9.0076154618263686</c:v>
                </c:pt>
                <c:pt idx="11">
                  <c:v>6.0088715940002828</c:v>
                </c:pt>
                <c:pt idx="12">
                  <c:v>-2.4644998843855852</c:v>
                </c:pt>
                <c:pt idx="13">
                  <c:v>-2.3792990854333098</c:v>
                </c:pt>
                <c:pt idx="14">
                  <c:v>-6.1820818697866642</c:v>
                </c:pt>
                <c:pt idx="15">
                  <c:v>-2.2157954091668017</c:v>
                </c:pt>
                <c:pt idx="16">
                  <c:v>-2.5104418163915625</c:v>
                </c:pt>
                <c:pt idx="17">
                  <c:v>2.0866215666606109</c:v>
                </c:pt>
                <c:pt idx="18">
                  <c:v>-2.0082652221224464</c:v>
                </c:pt>
                <c:pt idx="19">
                  <c:v>0.14492106953059603</c:v>
                </c:pt>
                <c:pt idx="20">
                  <c:v>-4.1038472546844744</c:v>
                </c:pt>
                <c:pt idx="21">
                  <c:v>3.9186720851852463</c:v>
                </c:pt>
                <c:pt idx="22">
                  <c:v>-6.6914968244563759</c:v>
                </c:pt>
                <c:pt idx="23">
                  <c:v>1.785271627499192</c:v>
                </c:pt>
                <c:pt idx="24">
                  <c:v>-3.824627404420383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2.8344768988454803</c:v>
                </c:pt>
                <c:pt idx="1">
                  <c:v>13.995271262434823</c:v>
                </c:pt>
                <c:pt idx="2">
                  <c:v>9.5898304371652543</c:v>
                </c:pt>
                <c:pt idx="3">
                  <c:v>9.1669029963303856</c:v>
                </c:pt>
                <c:pt idx="4">
                  <c:v>9.1034343338553398</c:v>
                </c:pt>
                <c:pt idx="5">
                  <c:v>17.671091946296116</c:v>
                </c:pt>
                <c:pt idx="6">
                  <c:v>-1.3748140584429578</c:v>
                </c:pt>
                <c:pt idx="7">
                  <c:v>2.6638756142562379</c:v>
                </c:pt>
                <c:pt idx="8">
                  <c:v>4.6395836739307317</c:v>
                </c:pt>
                <c:pt idx="9">
                  <c:v>1.118466420105328</c:v>
                </c:pt>
                <c:pt idx="10">
                  <c:v>0.51880019360561391</c:v>
                </c:pt>
                <c:pt idx="11">
                  <c:v>-11.27670362507898</c:v>
                </c:pt>
                <c:pt idx="12">
                  <c:v>-5.7201467154908237</c:v>
                </c:pt>
                <c:pt idx="13">
                  <c:v>1.1000912693746709</c:v>
                </c:pt>
                <c:pt idx="14">
                  <c:v>-3.0423119873611384</c:v>
                </c:pt>
                <c:pt idx="15">
                  <c:v>-3.3538917893486797</c:v>
                </c:pt>
                <c:pt idx="16">
                  <c:v>-1.0658336059031441</c:v>
                </c:pt>
                <c:pt idx="17">
                  <c:v>15.657842908366376</c:v>
                </c:pt>
                <c:pt idx="18">
                  <c:v>1.1875713542623068</c:v>
                </c:pt>
                <c:pt idx="19">
                  <c:v>-8.6728723919125672E-2</c:v>
                </c:pt>
                <c:pt idx="20">
                  <c:v>-7.1336868942842742</c:v>
                </c:pt>
                <c:pt idx="21">
                  <c:v>11.976072294956509</c:v>
                </c:pt>
                <c:pt idx="22">
                  <c:v>6.342893093623875</c:v>
                </c:pt>
                <c:pt idx="23">
                  <c:v>4.9464536087777944</c:v>
                </c:pt>
                <c:pt idx="24">
                  <c:v>-2.9026388268722112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18.618977654700686</c:v>
                </c:pt>
                <c:pt idx="1">
                  <c:v>43.1362360209543</c:v>
                </c:pt>
                <c:pt idx="2">
                  <c:v>20.67055786930419</c:v>
                </c:pt>
                <c:pt idx="3">
                  <c:v>3.5443717096147083</c:v>
                </c:pt>
                <c:pt idx="4">
                  <c:v>-13.287618180778338</c:v>
                </c:pt>
                <c:pt idx="5">
                  <c:v>0.223277414068761</c:v>
                </c:pt>
                <c:pt idx="6">
                  <c:v>-0.18517516949921742</c:v>
                </c:pt>
                <c:pt idx="7">
                  <c:v>-4.9062251969571804</c:v>
                </c:pt>
                <c:pt idx="8">
                  <c:v>-7.9764021214080572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16.829748161280307</c:v>
                </c:pt>
                <c:pt idx="1">
                  <c:v>45.531259713647103</c:v>
                </c:pt>
                <c:pt idx="2">
                  <c:v>7.5659118434549555</c:v>
                </c:pt>
                <c:pt idx="3">
                  <c:v>-16.996850340569807</c:v>
                </c:pt>
                <c:pt idx="4">
                  <c:v>-6.3619461132382895</c:v>
                </c:pt>
                <c:pt idx="5">
                  <c:v>16.758685538709557</c:v>
                </c:pt>
                <c:pt idx="6">
                  <c:v>4.842385400672228</c:v>
                </c:pt>
                <c:pt idx="7">
                  <c:v>11.289346702401673</c:v>
                </c:pt>
                <c:pt idx="8">
                  <c:v>-3.314540906357152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46.355818622195713</c:v>
                </c:pt>
                <c:pt idx="1">
                  <c:v>52.703500698190815</c:v>
                </c:pt>
                <c:pt idx="2">
                  <c:v>54.052220012670617</c:v>
                </c:pt>
                <c:pt idx="3">
                  <c:v>56.550662161018515</c:v>
                </c:pt>
                <c:pt idx="4">
                  <c:v>55.021500126040813</c:v>
                </c:pt>
                <c:pt idx="5">
                  <c:v>58.796138721630591</c:v>
                </c:pt>
                <c:pt idx="6">
                  <c:v>63.843079403957866</c:v>
                </c:pt>
                <c:pt idx="7">
                  <c:v>65.938651916176497</c:v>
                </c:pt>
                <c:pt idx="8">
                  <c:v>70.230337288463375</c:v>
                </c:pt>
                <c:pt idx="9">
                  <c:v>72.426950917354219</c:v>
                </c:pt>
                <c:pt idx="10">
                  <c:v>74.070186274674256</c:v>
                </c:pt>
                <c:pt idx="11">
                  <c:v>66.589926254750026</c:v>
                </c:pt>
                <c:pt idx="12">
                  <c:v>67.295844615158103</c:v>
                </c:pt>
                <c:pt idx="13">
                  <c:v>68.066932615775713</c:v>
                </c:pt>
                <c:pt idx="14">
                  <c:v>68.900330227787578</c:v>
                </c:pt>
                <c:pt idx="15">
                  <c:v>69.618253843916051</c:v>
                </c:pt>
                <c:pt idx="16">
                  <c:v>70.30948951941312</c:v>
                </c:pt>
                <c:pt idx="17">
                  <c:v>70.999532517435313</c:v>
                </c:pt>
                <c:pt idx="18">
                  <c:v>71.70847111120176</c:v>
                </c:pt>
                <c:pt idx="19">
                  <c:v>72.412566628782201</c:v>
                </c:pt>
                <c:pt idx="20">
                  <c:v>73.158545684910379</c:v>
                </c:pt>
                <c:pt idx="21">
                  <c:v>73.893773664572606</c:v>
                </c:pt>
                <c:pt idx="22">
                  <c:v>74.626049560894359</c:v>
                </c:pt>
                <c:pt idx="23">
                  <c:v>75.38515998317304</c:v>
                </c:pt>
                <c:pt idx="24">
                  <c:v>76.139642940639376</c:v>
                </c:pt>
                <c:pt idx="25">
                  <c:v>76.904663173519737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19.945677710800222</c:v>
                </c:pt>
                <c:pt idx="1">
                  <c:v>22.544706748420808</c:v>
                </c:pt>
                <c:pt idx="2">
                  <c:v>23.539970804421689</c:v>
                </c:pt>
                <c:pt idx="3">
                  <c:v>24.355286611801564</c:v>
                </c:pt>
                <c:pt idx="4">
                  <c:v>27.406271167615216</c:v>
                </c:pt>
                <c:pt idx="5">
                  <c:v>26.538939829705761</c:v>
                </c:pt>
                <c:pt idx="6">
                  <c:v>24.996054763054961</c:v>
                </c:pt>
                <c:pt idx="7">
                  <c:v>27.608421895667572</c:v>
                </c:pt>
                <c:pt idx="8">
                  <c:v>27.752293532511622</c:v>
                </c:pt>
                <c:pt idx="9">
                  <c:v>28.65284608105458</c:v>
                </c:pt>
                <c:pt idx="10">
                  <c:v>29.883869931362778</c:v>
                </c:pt>
                <c:pt idx="11">
                  <c:v>34.53965485225249</c:v>
                </c:pt>
                <c:pt idx="12">
                  <c:v>35.273757714502686</c:v>
                </c:pt>
                <c:pt idx="13">
                  <c:v>35.895252940655936</c:v>
                </c:pt>
                <c:pt idx="14">
                  <c:v>36.533863156174171</c:v>
                </c:pt>
                <c:pt idx="15">
                  <c:v>37.209693663848739</c:v>
                </c:pt>
                <c:pt idx="16">
                  <c:v>37.834687779384808</c:v>
                </c:pt>
                <c:pt idx="17">
                  <c:v>38.437576427801204</c:v>
                </c:pt>
                <c:pt idx="18">
                  <c:v>39.054609363808027</c:v>
                </c:pt>
                <c:pt idx="19">
                  <c:v>39.701337836859615</c:v>
                </c:pt>
                <c:pt idx="20">
                  <c:v>40.373394730071126</c:v>
                </c:pt>
                <c:pt idx="21">
                  <c:v>41.046719609260151</c:v>
                </c:pt>
                <c:pt idx="22">
                  <c:v>41.711248252760811</c:v>
                </c:pt>
                <c:pt idx="23">
                  <c:v>42.396244392365311</c:v>
                </c:pt>
                <c:pt idx="24">
                  <c:v>43.132357996048306</c:v>
                </c:pt>
                <c:pt idx="25">
                  <c:v>43.879141193797601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43.430692243079008</c:v>
                </c:pt>
                <c:pt idx="1">
                  <c:v>42.643539968667184</c:v>
                </c:pt>
                <c:pt idx="2">
                  <c:v>42.40260178864591</c:v>
                </c:pt>
                <c:pt idx="3">
                  <c:v>45.124915655732728</c:v>
                </c:pt>
                <c:pt idx="4">
                  <c:v>47.909168727920949</c:v>
                </c:pt>
                <c:pt idx="5">
                  <c:v>50.047853661205394</c:v>
                </c:pt>
                <c:pt idx="6">
                  <c:v>52.629049304253179</c:v>
                </c:pt>
                <c:pt idx="7">
                  <c:v>51.610195230660594</c:v>
                </c:pt>
                <c:pt idx="8">
                  <c:v>58.754188863605016</c:v>
                </c:pt>
                <c:pt idx="9">
                  <c:v>59.617156311692192</c:v>
                </c:pt>
                <c:pt idx="10">
                  <c:v>62.956325773997726</c:v>
                </c:pt>
                <c:pt idx="11">
                  <c:v>62.614219261453684</c:v>
                </c:pt>
                <c:pt idx="12">
                  <c:v>63.303971438731658</c:v>
                </c:pt>
                <c:pt idx="13">
                  <c:v>64.115096692216383</c:v>
                </c:pt>
                <c:pt idx="14">
                  <c:v>64.95448690294775</c:v>
                </c:pt>
                <c:pt idx="15">
                  <c:v>65.687595304324489</c:v>
                </c:pt>
                <c:pt idx="16">
                  <c:v>66.368864268979863</c:v>
                </c:pt>
                <c:pt idx="17">
                  <c:v>67.018827023497295</c:v>
                </c:pt>
                <c:pt idx="18">
                  <c:v>67.658111747230407</c:v>
                </c:pt>
                <c:pt idx="19">
                  <c:v>68.323560662138945</c:v>
                </c:pt>
                <c:pt idx="20">
                  <c:v>69.039547284902881</c:v>
                </c:pt>
                <c:pt idx="21">
                  <c:v>69.74485188177924</c:v>
                </c:pt>
                <c:pt idx="22">
                  <c:v>70.443378015030902</c:v>
                </c:pt>
                <c:pt idx="23">
                  <c:v>71.143633357516379</c:v>
                </c:pt>
                <c:pt idx="24">
                  <c:v>71.843768855341864</c:v>
                </c:pt>
                <c:pt idx="25">
                  <c:v>72.54615621116298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35.717729094613588</c:v>
                </c:pt>
                <c:pt idx="1">
                  <c:v>39.735767615877755</c:v>
                </c:pt>
                <c:pt idx="2">
                  <c:v>41.725286634115392</c:v>
                </c:pt>
                <c:pt idx="3">
                  <c:v>42.374405236338276</c:v>
                </c:pt>
                <c:pt idx="4">
                  <c:v>43.927392950772933</c:v>
                </c:pt>
                <c:pt idx="5">
                  <c:v>41.212032952974852</c:v>
                </c:pt>
                <c:pt idx="6">
                  <c:v>47.893155848979546</c:v>
                </c:pt>
                <c:pt idx="7">
                  <c:v>50.080895389692678</c:v>
                </c:pt>
                <c:pt idx="8">
                  <c:v>50.14656647736431</c:v>
                </c:pt>
                <c:pt idx="9">
                  <c:v>52.089653745979355</c:v>
                </c:pt>
                <c:pt idx="10">
                  <c:v>51.167320178463385</c:v>
                </c:pt>
                <c:pt idx="11">
                  <c:v>52.913845752454307</c:v>
                </c:pt>
                <c:pt idx="12">
                  <c:v>53.43390462355174</c:v>
                </c:pt>
                <c:pt idx="13">
                  <c:v>54.026591311209046</c:v>
                </c:pt>
                <c:pt idx="14">
                  <c:v>54.676834745501196</c:v>
                </c:pt>
                <c:pt idx="15">
                  <c:v>55.248861301812504</c:v>
                </c:pt>
                <c:pt idx="16">
                  <c:v>55.806355372326145</c:v>
                </c:pt>
                <c:pt idx="17">
                  <c:v>56.348448418608271</c:v>
                </c:pt>
                <c:pt idx="18">
                  <c:v>56.806254754391638</c:v>
                </c:pt>
                <c:pt idx="19">
                  <c:v>57.31720489073993</c:v>
                </c:pt>
                <c:pt idx="20">
                  <c:v>57.823774850691002</c:v>
                </c:pt>
                <c:pt idx="21">
                  <c:v>58.340035175610424</c:v>
                </c:pt>
                <c:pt idx="22">
                  <c:v>58.852534859436737</c:v>
                </c:pt>
                <c:pt idx="23">
                  <c:v>59.372454775510938</c:v>
                </c:pt>
                <c:pt idx="24">
                  <c:v>59.877142258179163</c:v>
                </c:pt>
                <c:pt idx="25">
                  <c:v>60.33422317479377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44.377226804494548</c:v>
                </c:pt>
                <c:pt idx="1">
                  <c:v>40.288764207794237</c:v>
                </c:pt>
                <c:pt idx="2">
                  <c:v>38.87979419177578</c:v>
                </c:pt>
                <c:pt idx="3">
                  <c:v>42.047757053641824</c:v>
                </c:pt>
                <c:pt idx="4">
                  <c:v>41.153336237687888</c:v>
                </c:pt>
                <c:pt idx="5">
                  <c:v>41.560878286205856</c:v>
                </c:pt>
                <c:pt idx="6">
                  <c:v>44.251707033238745</c:v>
                </c:pt>
                <c:pt idx="7">
                  <c:v>42.097338595953893</c:v>
                </c:pt>
                <c:pt idx="8">
                  <c:v>41.831523869102845</c:v>
                </c:pt>
                <c:pt idx="9">
                  <c:v>42.018175691358479</c:v>
                </c:pt>
                <c:pt idx="10">
                  <c:v>44.579221474936823</c:v>
                </c:pt>
                <c:pt idx="11">
                  <c:v>45.161896894514264</c:v>
                </c:pt>
                <c:pt idx="12">
                  <c:v>45.649597509920767</c:v>
                </c:pt>
                <c:pt idx="13">
                  <c:v>46.288032481743642</c:v>
                </c:pt>
                <c:pt idx="14">
                  <c:v>46.988668831304778</c:v>
                </c:pt>
                <c:pt idx="15">
                  <c:v>47.631419177292948</c:v>
                </c:pt>
                <c:pt idx="16">
                  <c:v>48.26877935830705</c:v>
                </c:pt>
                <c:pt idx="17">
                  <c:v>48.913094673788905</c:v>
                </c:pt>
                <c:pt idx="18">
                  <c:v>49.526408659784352</c:v>
                </c:pt>
                <c:pt idx="19">
                  <c:v>50.104805636588978</c:v>
                </c:pt>
                <c:pt idx="20">
                  <c:v>50.713108902482297</c:v>
                </c:pt>
                <c:pt idx="21">
                  <c:v>51.350518607056294</c:v>
                </c:pt>
                <c:pt idx="22">
                  <c:v>51.933786434853708</c:v>
                </c:pt>
                <c:pt idx="23">
                  <c:v>52.527556095899392</c:v>
                </c:pt>
                <c:pt idx="24">
                  <c:v>53.116060973179849</c:v>
                </c:pt>
                <c:pt idx="25">
                  <c:v>53.682655808792163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47.162901571289467</c:v>
                </c:pt>
                <c:pt idx="1">
                  <c:v>47.401176365125828</c:v>
                </c:pt>
                <c:pt idx="2">
                  <c:v>45.980552538003927</c:v>
                </c:pt>
                <c:pt idx="3">
                  <c:v>50.429074269879052</c:v>
                </c:pt>
                <c:pt idx="4">
                  <c:v>50.882459249321144</c:v>
                </c:pt>
                <c:pt idx="5">
                  <c:v>50.109633368333661</c:v>
                </c:pt>
                <c:pt idx="6">
                  <c:v>54.621505279694986</c:v>
                </c:pt>
                <c:pt idx="7">
                  <c:v>55.988733498596609</c:v>
                </c:pt>
                <c:pt idx="8">
                  <c:v>62.010608252265676</c:v>
                </c:pt>
                <c:pt idx="9">
                  <c:v>61.585537101887205</c:v>
                </c:pt>
                <c:pt idx="10">
                  <c:v>67.363766862276165</c:v>
                </c:pt>
                <c:pt idx="11">
                  <c:v>71.569973710357445</c:v>
                </c:pt>
                <c:pt idx="12">
                  <c:v>72.359485021066206</c:v>
                </c:pt>
                <c:pt idx="13">
                  <c:v>73.314001220955831</c:v>
                </c:pt>
                <c:pt idx="14">
                  <c:v>74.357685082397296</c:v>
                </c:pt>
                <c:pt idx="15">
                  <c:v>75.280715537688152</c:v>
                </c:pt>
                <c:pt idx="16">
                  <c:v>76.18767936908462</c:v>
                </c:pt>
                <c:pt idx="17">
                  <c:v>77.103326459416792</c:v>
                </c:pt>
                <c:pt idx="18">
                  <c:v>78.058852593803181</c:v>
                </c:pt>
                <c:pt idx="19">
                  <c:v>79.016392908355485</c:v>
                </c:pt>
                <c:pt idx="20">
                  <c:v>80.025801476755532</c:v>
                </c:pt>
                <c:pt idx="21">
                  <c:v>81.026164191804128</c:v>
                </c:pt>
                <c:pt idx="22">
                  <c:v>82.013970778502028</c:v>
                </c:pt>
                <c:pt idx="23">
                  <c:v>83.0431428767195</c:v>
                </c:pt>
                <c:pt idx="24">
                  <c:v>84.043909176074578</c:v>
                </c:pt>
                <c:pt idx="25">
                  <c:v>85.034858808572281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15.233801773745277</c:v>
                </c:pt>
                <c:pt idx="1">
                  <c:v>15.522314084803968</c:v>
                </c:pt>
                <c:pt idx="2">
                  <c:v>15.495159058794716</c:v>
                </c:pt>
                <c:pt idx="3">
                  <c:v>16.800237418745287</c:v>
                </c:pt>
                <c:pt idx="4">
                  <c:v>15.787815087806651</c:v>
                </c:pt>
                <c:pt idx="5">
                  <c:v>15.82065140295577</c:v>
                </c:pt>
                <c:pt idx="6">
                  <c:v>16.569852231554137</c:v>
                </c:pt>
                <c:pt idx="7">
                  <c:v>18.326528871239667</c:v>
                </c:pt>
                <c:pt idx="8">
                  <c:v>19.831808493732282</c:v>
                </c:pt>
                <c:pt idx="9">
                  <c:v>18.598205246558294</c:v>
                </c:pt>
                <c:pt idx="10">
                  <c:v>20.149624085950958</c:v>
                </c:pt>
                <c:pt idx="11">
                  <c:v>17.120914534715148</c:v>
                </c:pt>
                <c:pt idx="12">
                  <c:v>17.250616543295155</c:v>
                </c:pt>
                <c:pt idx="13">
                  <c:v>17.40280567891654</c:v>
                </c:pt>
                <c:pt idx="14">
                  <c:v>17.558681876729207</c:v>
                </c:pt>
                <c:pt idx="15">
                  <c:v>17.686349905312643</c:v>
                </c:pt>
                <c:pt idx="16">
                  <c:v>17.810345467526076</c:v>
                </c:pt>
                <c:pt idx="17">
                  <c:v>17.922686862316368</c:v>
                </c:pt>
                <c:pt idx="18">
                  <c:v>18.032588040344248</c:v>
                </c:pt>
                <c:pt idx="19">
                  <c:v>18.13144149181328</c:v>
                </c:pt>
                <c:pt idx="20">
                  <c:v>18.232257313314697</c:v>
                </c:pt>
                <c:pt idx="21">
                  <c:v>18.33738366071843</c:v>
                </c:pt>
                <c:pt idx="22">
                  <c:v>18.434717213628382</c:v>
                </c:pt>
                <c:pt idx="23">
                  <c:v>18.545853484732412</c:v>
                </c:pt>
                <c:pt idx="24">
                  <c:v>18.658387459090786</c:v>
                </c:pt>
                <c:pt idx="25">
                  <c:v>18.774810027508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13.55395689153997</c:v>
                </c:pt>
                <c:pt idx="1">
                  <c:v>17.930708199272619</c:v>
                </c:pt>
                <c:pt idx="2">
                  <c:v>18.171504694537706</c:v>
                </c:pt>
                <c:pt idx="3">
                  <c:v>17.73002443062979</c:v>
                </c:pt>
                <c:pt idx="4">
                  <c:v>18.430996627288362</c:v>
                </c:pt>
                <c:pt idx="5">
                  <c:v>17.573819505003208</c:v>
                </c:pt>
                <c:pt idx="6">
                  <c:v>19.999414670004768</c:v>
                </c:pt>
                <c:pt idx="7">
                  <c:v>19.956068469452763</c:v>
                </c:pt>
                <c:pt idx="8">
                  <c:v>21.505857424347347</c:v>
                </c:pt>
                <c:pt idx="9">
                  <c:v>21.291299970200637</c:v>
                </c:pt>
                <c:pt idx="10">
                  <c:v>21.440273652223002</c:v>
                </c:pt>
                <c:pt idx="11">
                  <c:v>20.859321195653934</c:v>
                </c:pt>
                <c:pt idx="12">
                  <c:v>21.09300284100841</c:v>
                </c:pt>
                <c:pt idx="13">
                  <c:v>21.349503410529646</c:v>
                </c:pt>
                <c:pt idx="14">
                  <c:v>21.624809170870495</c:v>
                </c:pt>
                <c:pt idx="15">
                  <c:v>21.863325171878468</c:v>
                </c:pt>
                <c:pt idx="16">
                  <c:v>22.090909443629595</c:v>
                </c:pt>
                <c:pt idx="17">
                  <c:v>22.315311908672523</c:v>
                </c:pt>
                <c:pt idx="18">
                  <c:v>22.552105150524373</c:v>
                </c:pt>
                <c:pt idx="19">
                  <c:v>22.779554131608659</c:v>
                </c:pt>
                <c:pt idx="20">
                  <c:v>23.008207170105226</c:v>
                </c:pt>
                <c:pt idx="21">
                  <c:v>23.21695408785758</c:v>
                </c:pt>
                <c:pt idx="22">
                  <c:v>23.416241075856199</c:v>
                </c:pt>
                <c:pt idx="23">
                  <c:v>23.647398890775602</c:v>
                </c:pt>
                <c:pt idx="24">
                  <c:v>23.878452468137681</c:v>
                </c:pt>
                <c:pt idx="25">
                  <c:v>24.10414926647924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8.8116317122619066</c:v>
                </c:pt>
                <c:pt idx="1">
                  <c:v>11.587560524368978</c:v>
                </c:pt>
                <c:pt idx="2">
                  <c:v>11.319147767760587</c:v>
                </c:pt>
                <c:pt idx="3">
                  <c:v>10.67553897966714</c:v>
                </c:pt>
                <c:pt idx="4">
                  <c:v>10.005291491259747</c:v>
                </c:pt>
                <c:pt idx="5">
                  <c:v>10.10639175524768</c:v>
                </c:pt>
                <c:pt idx="6">
                  <c:v>11.217839385220284</c:v>
                </c:pt>
                <c:pt idx="7">
                  <c:v>10.911788521967985</c:v>
                </c:pt>
                <c:pt idx="8">
                  <c:v>10.982837213398287</c:v>
                </c:pt>
                <c:pt idx="9">
                  <c:v>10.853648282223627</c:v>
                </c:pt>
                <c:pt idx="10">
                  <c:v>11.52636359853056</c:v>
                </c:pt>
                <c:pt idx="11">
                  <c:v>12.780004876684954</c:v>
                </c:pt>
                <c:pt idx="12">
                  <c:v>13.027579014554622</c:v>
                </c:pt>
                <c:pt idx="13">
                  <c:v>13.287740543898835</c:v>
                </c:pt>
                <c:pt idx="14">
                  <c:v>13.56764163165465</c:v>
                </c:pt>
                <c:pt idx="15">
                  <c:v>13.81954147467612</c:v>
                </c:pt>
                <c:pt idx="16">
                  <c:v>14.060215607757652</c:v>
                </c:pt>
                <c:pt idx="17">
                  <c:v>14.298735004297798</c:v>
                </c:pt>
                <c:pt idx="18">
                  <c:v>14.523331006969842</c:v>
                </c:pt>
                <c:pt idx="19">
                  <c:v>14.765149181969585</c:v>
                </c:pt>
                <c:pt idx="20">
                  <c:v>14.989031106168767</c:v>
                </c:pt>
                <c:pt idx="21">
                  <c:v>15.209947450068166</c:v>
                </c:pt>
                <c:pt idx="22">
                  <c:v>15.431493693687308</c:v>
                </c:pt>
                <c:pt idx="23">
                  <c:v>15.683682869606145</c:v>
                </c:pt>
                <c:pt idx="24">
                  <c:v>15.913971336295086</c:v>
                </c:pt>
                <c:pt idx="25">
                  <c:v>16.165947272461292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12.043201063993566</c:v>
                </c:pt>
                <c:pt idx="1">
                  <c:v>11.267974142301741</c:v>
                </c:pt>
                <c:pt idx="2">
                  <c:v>12.532369099848696</c:v>
                </c:pt>
                <c:pt idx="3">
                  <c:v>13.85990214202841</c:v>
                </c:pt>
                <c:pt idx="4">
                  <c:v>14.685021887659488</c:v>
                </c:pt>
                <c:pt idx="5">
                  <c:v>16.455833438445406</c:v>
                </c:pt>
                <c:pt idx="6">
                  <c:v>15.183010755454399</c:v>
                </c:pt>
                <c:pt idx="7">
                  <c:v>16.212818423606123</c:v>
                </c:pt>
                <c:pt idx="8">
                  <c:v>16.557336740566011</c:v>
                </c:pt>
                <c:pt idx="9">
                  <c:v>17.945328084797037</c:v>
                </c:pt>
                <c:pt idx="10">
                  <c:v>18.503377172425363</c:v>
                </c:pt>
                <c:pt idx="11">
                  <c:v>17.25819867758571</c:v>
                </c:pt>
                <c:pt idx="12">
                  <c:v>17.072080114259851</c:v>
                </c:pt>
                <c:pt idx="13">
                  <c:v>17.153422539946789</c:v>
                </c:pt>
                <c:pt idx="14">
                  <c:v>17.377329052115357</c:v>
                </c:pt>
                <c:pt idx="15">
                  <c:v>17.590593883282871</c:v>
                </c:pt>
                <c:pt idx="16">
                  <c:v>17.783002650834238</c:v>
                </c:pt>
                <c:pt idx="17">
                  <c:v>17.971267994424757</c:v>
                </c:pt>
                <c:pt idx="18">
                  <c:v>18.163337784584623</c:v>
                </c:pt>
                <c:pt idx="19">
                  <c:v>18.358758664190951</c:v>
                </c:pt>
                <c:pt idx="20">
                  <c:v>18.570125771153304</c:v>
                </c:pt>
                <c:pt idx="21">
                  <c:v>18.761774121227543</c:v>
                </c:pt>
                <c:pt idx="22">
                  <c:v>18.971905681056548</c:v>
                </c:pt>
                <c:pt idx="23">
                  <c:v>19.201860884900263</c:v>
                </c:pt>
                <c:pt idx="24">
                  <c:v>19.40831094885662</c:v>
                </c:pt>
                <c:pt idx="25">
                  <c:v>19.621843592530691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52.184384784792307</c:v>
                </c:pt>
                <c:pt idx="1">
                  <c:v>51.89167813556255</c:v>
                </c:pt>
                <c:pt idx="2">
                  <c:v>53.438156949284014</c:v>
                </c:pt>
                <c:pt idx="3">
                  <c:v>55.001094571428055</c:v>
                </c:pt>
                <c:pt idx="4">
                  <c:v>57.010274641803392</c:v>
                </c:pt>
                <c:pt idx="5">
                  <c:v>57.758194042394415</c:v>
                </c:pt>
                <c:pt idx="6">
                  <c:v>59.182910029099823</c:v>
                </c:pt>
                <c:pt idx="7">
                  <c:v>62.082741565566927</c:v>
                </c:pt>
                <c:pt idx="8">
                  <c:v>64.631344575360174</c:v>
                </c:pt>
                <c:pt idx="9">
                  <c:v>65.171396859040911</c:v>
                </c:pt>
                <c:pt idx="10">
                  <c:v>66.765809504220783</c:v>
                </c:pt>
                <c:pt idx="11">
                  <c:v>62.626857735848475</c:v>
                </c:pt>
                <c:pt idx="12">
                  <c:v>63.020146577524905</c:v>
                </c:pt>
                <c:pt idx="13">
                  <c:v>63.423810245250486</c:v>
                </c:pt>
                <c:pt idx="14">
                  <c:v>63.84828267808129</c:v>
                </c:pt>
                <c:pt idx="15">
                  <c:v>64.150032623963511</c:v>
                </c:pt>
                <c:pt idx="16">
                  <c:v>64.416129003437575</c:v>
                </c:pt>
                <c:pt idx="17">
                  <c:v>64.664112063239514</c:v>
                </c:pt>
                <c:pt idx="18">
                  <c:v>64.956315817196895</c:v>
                </c:pt>
                <c:pt idx="19">
                  <c:v>65.255168319070648</c:v>
                </c:pt>
                <c:pt idx="20">
                  <c:v>65.590277022809033</c:v>
                </c:pt>
                <c:pt idx="21">
                  <c:v>65.93095901702506</c:v>
                </c:pt>
                <c:pt idx="22">
                  <c:v>66.270029126941509</c:v>
                </c:pt>
                <c:pt idx="23">
                  <c:v>66.604388748156325</c:v>
                </c:pt>
                <c:pt idx="24">
                  <c:v>66.956174015886205</c:v>
                </c:pt>
                <c:pt idx="25">
                  <c:v>67.284609697826397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86.943827508770042</c:v>
                </c:pt>
                <c:pt idx="1">
                  <c:v>97.113803524851988</c:v>
                </c:pt>
                <c:pt idx="2">
                  <c:v>98.613005910691257</c:v>
                </c:pt>
                <c:pt idx="3">
                  <c:v>96.966241004703164</c:v>
                </c:pt>
                <c:pt idx="4">
                  <c:v>98.885868560014032</c:v>
                </c:pt>
                <c:pt idx="5">
                  <c:v>104.1347692349171</c:v>
                </c:pt>
                <c:pt idx="6">
                  <c:v>103.38557786787808</c:v>
                </c:pt>
                <c:pt idx="7">
                  <c:v>107.8329982298529</c:v>
                </c:pt>
                <c:pt idx="8">
                  <c:v>109.70810848515178</c:v>
                </c:pt>
                <c:pt idx="9">
                  <c:v>105.81247620484294</c:v>
                </c:pt>
                <c:pt idx="10">
                  <c:v>110.14364082891738</c:v>
                </c:pt>
                <c:pt idx="11">
                  <c:v>102.64381429313661</c:v>
                </c:pt>
                <c:pt idx="12">
                  <c:v>102.85238716130624</c:v>
                </c:pt>
                <c:pt idx="13">
                  <c:v>102.94024414176755</c:v>
                </c:pt>
                <c:pt idx="14">
                  <c:v>103.02436825121288</c:v>
                </c:pt>
                <c:pt idx="15">
                  <c:v>102.92023404261536</c:v>
                </c:pt>
                <c:pt idx="16">
                  <c:v>102.70091527461575</c:v>
                </c:pt>
                <c:pt idx="17">
                  <c:v>102.38246159990631</c:v>
                </c:pt>
                <c:pt idx="18">
                  <c:v>102.00259480720669</c:v>
                </c:pt>
                <c:pt idx="19">
                  <c:v>101.61148285644298</c:v>
                </c:pt>
                <c:pt idx="20">
                  <c:v>101.25650384192606</c:v>
                </c:pt>
                <c:pt idx="21">
                  <c:v>100.8809638167035</c:v>
                </c:pt>
                <c:pt idx="22">
                  <c:v>100.44562392156639</c:v>
                </c:pt>
                <c:pt idx="23">
                  <c:v>99.985251585021402</c:v>
                </c:pt>
                <c:pt idx="24">
                  <c:v>99.468654891139551</c:v>
                </c:pt>
                <c:pt idx="25">
                  <c:v>98.866937203838404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25.052639543918836</c:v>
                </c:pt>
                <c:pt idx="1">
                  <c:v>24.734549776325267</c:v>
                </c:pt>
                <c:pt idx="2">
                  <c:v>24.164631669257922</c:v>
                </c:pt>
                <c:pt idx="3">
                  <c:v>24.683450530425013</c:v>
                </c:pt>
                <c:pt idx="4">
                  <c:v>24.916682172261012</c:v>
                </c:pt>
                <c:pt idx="5">
                  <c:v>23.865015802512549</c:v>
                </c:pt>
                <c:pt idx="6">
                  <c:v>23.150359533823082</c:v>
                </c:pt>
                <c:pt idx="7">
                  <c:v>24.814751133756275</c:v>
                </c:pt>
                <c:pt idx="8">
                  <c:v>25.586312560438714</c:v>
                </c:pt>
                <c:pt idx="9">
                  <c:v>21.967967584442711</c:v>
                </c:pt>
                <c:pt idx="10">
                  <c:v>21.400515918126963</c:v>
                </c:pt>
                <c:pt idx="11">
                  <c:v>23.753373544905816</c:v>
                </c:pt>
                <c:pt idx="12">
                  <c:v>23.556924886504316</c:v>
                </c:pt>
                <c:pt idx="13">
                  <c:v>23.283283954835927</c:v>
                </c:pt>
                <c:pt idx="14">
                  <c:v>22.996273823712407</c:v>
                </c:pt>
                <c:pt idx="15">
                  <c:v>22.594863994342628</c:v>
                </c:pt>
                <c:pt idx="16">
                  <c:v>22.001064080513412</c:v>
                </c:pt>
                <c:pt idx="17">
                  <c:v>21.448036406462197</c:v>
                </c:pt>
                <c:pt idx="18">
                  <c:v>20.802523580086255</c:v>
                </c:pt>
                <c:pt idx="19">
                  <c:v>20.098321499666497</c:v>
                </c:pt>
                <c:pt idx="20">
                  <c:v>19.381706088163682</c:v>
                </c:pt>
                <c:pt idx="21">
                  <c:v>18.594059807117706</c:v>
                </c:pt>
                <c:pt idx="22">
                  <c:v>17.88049789894777</c:v>
                </c:pt>
                <c:pt idx="23">
                  <c:v>16.988110281542099</c:v>
                </c:pt>
                <c:pt idx="24">
                  <c:v>16.198798394099853</c:v>
                </c:pt>
                <c:pt idx="25">
                  <c:v>15.68036920263614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8.4768045845895301</c:v>
                </c:pt>
                <c:pt idx="1">
                  <c:v>7.3463771660726493</c:v>
                </c:pt>
                <c:pt idx="2">
                  <c:v>8.7706399430846584</c:v>
                </c:pt>
                <c:pt idx="3">
                  <c:v>7.4062356149083728</c:v>
                </c:pt>
                <c:pt idx="4">
                  <c:v>7.3278063205649362</c:v>
                </c:pt>
                <c:pt idx="5">
                  <c:v>9.2706366696121076</c:v>
                </c:pt>
                <c:pt idx="6">
                  <c:v>7.6739568459316585</c:v>
                </c:pt>
                <c:pt idx="7">
                  <c:v>7.0098954234198789</c:v>
                </c:pt>
                <c:pt idx="8">
                  <c:v>8.7909559581579675</c:v>
                </c:pt>
                <c:pt idx="9">
                  <c:v>8.1984146584072679</c:v>
                </c:pt>
                <c:pt idx="10">
                  <c:v>6.8913375841787978</c:v>
                </c:pt>
                <c:pt idx="11">
                  <c:v>6.7703444948150002</c:v>
                </c:pt>
                <c:pt idx="12">
                  <c:v>6.8324582724660727</c:v>
                </c:pt>
                <c:pt idx="13">
                  <c:v>6.9497301686705537</c:v>
                </c:pt>
                <c:pt idx="14">
                  <c:v>7.077998144649861</c:v>
                </c:pt>
                <c:pt idx="15">
                  <c:v>7.1722958713202711</c:v>
                </c:pt>
                <c:pt idx="16">
                  <c:v>7.2575043924431926</c:v>
                </c:pt>
                <c:pt idx="17">
                  <c:v>7.3437008660175662</c:v>
                </c:pt>
                <c:pt idx="18">
                  <c:v>7.4249877803974886</c:v>
                </c:pt>
                <c:pt idx="19">
                  <c:v>7.5062009601932722</c:v>
                </c:pt>
                <c:pt idx="20">
                  <c:v>7.5890420469758686</c:v>
                </c:pt>
                <c:pt idx="21">
                  <c:v>7.6730215863464943</c:v>
                </c:pt>
                <c:pt idx="22">
                  <c:v>7.7532160560255505</c:v>
                </c:pt>
                <c:pt idx="23">
                  <c:v>7.8345840215003948</c:v>
                </c:pt>
                <c:pt idx="24">
                  <c:v>7.9148294571026545</c:v>
                </c:pt>
                <c:pt idx="25">
                  <c:v>7.9914288535534688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39.482628060840007</c:v>
                </c:pt>
                <c:pt idx="1">
                  <c:v>42.125424024499971</c:v>
                </c:pt>
                <c:pt idx="2">
                  <c:v>39.600055106609886</c:v>
                </c:pt>
                <c:pt idx="3">
                  <c:v>42.645268380157134</c:v>
                </c:pt>
                <c:pt idx="4">
                  <c:v>44.494547153265231</c:v>
                </c:pt>
                <c:pt idx="5">
                  <c:v>46.787342069119539</c:v>
                </c:pt>
                <c:pt idx="6">
                  <c:v>43.297822982322053</c:v>
                </c:pt>
                <c:pt idx="7">
                  <c:v>43.429471470151171</c:v>
                </c:pt>
                <c:pt idx="8">
                  <c:v>44.8736695905787</c:v>
                </c:pt>
                <c:pt idx="9">
                  <c:v>48.79934786897639</c:v>
                </c:pt>
                <c:pt idx="10">
                  <c:v>40.605260199332875</c:v>
                </c:pt>
                <c:pt idx="11">
                  <c:v>40.620886087448241</c:v>
                </c:pt>
                <c:pt idx="12">
                  <c:v>40.469159412897014</c:v>
                </c:pt>
                <c:pt idx="13">
                  <c:v>40.336719445210186</c:v>
                </c:pt>
                <c:pt idx="14">
                  <c:v>40.204174855888297</c:v>
                </c:pt>
                <c:pt idx="15">
                  <c:v>39.995327472765041</c:v>
                </c:pt>
                <c:pt idx="16">
                  <c:v>39.766592192658223</c:v>
                </c:pt>
                <c:pt idx="17">
                  <c:v>39.513578850719128</c:v>
                </c:pt>
                <c:pt idx="18">
                  <c:v>39.246511436401185</c:v>
                </c:pt>
                <c:pt idx="19">
                  <c:v>38.976385142140323</c:v>
                </c:pt>
                <c:pt idx="20">
                  <c:v>38.740301786639705</c:v>
                </c:pt>
                <c:pt idx="21">
                  <c:v>38.503411891320631</c:v>
                </c:pt>
                <c:pt idx="22">
                  <c:v>38.283436760694919</c:v>
                </c:pt>
                <c:pt idx="23">
                  <c:v>38.055865992706828</c:v>
                </c:pt>
                <c:pt idx="24">
                  <c:v>37.814855702141699</c:v>
                </c:pt>
                <c:pt idx="25">
                  <c:v>37.562948211971737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35.000422689854425</c:v>
                </c:pt>
                <c:pt idx="1">
                  <c:v>32.740106809891394</c:v>
                </c:pt>
                <c:pt idx="2">
                  <c:v>31.177343813636838</c:v>
                </c:pt>
                <c:pt idx="3">
                  <c:v>32.530824225316266</c:v>
                </c:pt>
                <c:pt idx="4">
                  <c:v>33.232756573589093</c:v>
                </c:pt>
                <c:pt idx="5">
                  <c:v>35.089469355038794</c:v>
                </c:pt>
                <c:pt idx="6">
                  <c:v>30.093581073090689</c:v>
                </c:pt>
                <c:pt idx="7">
                  <c:v>32.372885596676213</c:v>
                </c:pt>
                <c:pt idx="8">
                  <c:v>36.032559606676536</c:v>
                </c:pt>
                <c:pt idx="9">
                  <c:v>39.820969732941428</c:v>
                </c:pt>
                <c:pt idx="10">
                  <c:v>32.873673945871992</c:v>
                </c:pt>
                <c:pt idx="11">
                  <c:v>34.864030328675156</c:v>
                </c:pt>
                <c:pt idx="12">
                  <c:v>34.522667825438148</c:v>
                </c:pt>
                <c:pt idx="13">
                  <c:v>34.094572910104922</c:v>
                </c:pt>
                <c:pt idx="14">
                  <c:v>33.745824826589477</c:v>
                </c:pt>
                <c:pt idx="15">
                  <c:v>33.401883346061759</c:v>
                </c:pt>
                <c:pt idx="16">
                  <c:v>33.018636851090911</c:v>
                </c:pt>
                <c:pt idx="17">
                  <c:v>32.626371578458254</c:v>
                </c:pt>
                <c:pt idx="18">
                  <c:v>32.264442115332471</c:v>
                </c:pt>
                <c:pt idx="19">
                  <c:v>31.881664056950029</c:v>
                </c:pt>
                <c:pt idx="20">
                  <c:v>31.495488657902353</c:v>
                </c:pt>
                <c:pt idx="21">
                  <c:v>31.098417074495053</c:v>
                </c:pt>
                <c:pt idx="22">
                  <c:v>30.706019206893004</c:v>
                </c:pt>
                <c:pt idx="23">
                  <c:v>30.319499448415293</c:v>
                </c:pt>
                <c:pt idx="24">
                  <c:v>29.922821438290036</c:v>
                </c:pt>
                <c:pt idx="25">
                  <c:v>29.519782156523313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17.716411017495396</c:v>
                </c:pt>
                <c:pt idx="1">
                  <c:v>16.772476585802551</c:v>
                </c:pt>
                <c:pt idx="2">
                  <c:v>18.709955310310978</c:v>
                </c:pt>
                <c:pt idx="3">
                  <c:v>18.818962072444123</c:v>
                </c:pt>
                <c:pt idx="4">
                  <c:v>20.019786793716133</c:v>
                </c:pt>
                <c:pt idx="5">
                  <c:v>19.711469229925719</c:v>
                </c:pt>
                <c:pt idx="6">
                  <c:v>19.500390747429943</c:v>
                </c:pt>
                <c:pt idx="7">
                  <c:v>20.10876198417397</c:v>
                </c:pt>
                <c:pt idx="8">
                  <c:v>17.576540567707031</c:v>
                </c:pt>
                <c:pt idx="9">
                  <c:v>17.043228731646899</c:v>
                </c:pt>
                <c:pt idx="10">
                  <c:v>17.201027413534156</c:v>
                </c:pt>
                <c:pt idx="11">
                  <c:v>16.819004765431259</c:v>
                </c:pt>
                <c:pt idx="12">
                  <c:v>16.855723588106681</c:v>
                </c:pt>
                <c:pt idx="13">
                  <c:v>16.734147474369912</c:v>
                </c:pt>
                <c:pt idx="14">
                  <c:v>16.611587427029065</c:v>
                </c:pt>
                <c:pt idx="15">
                  <c:v>16.498299619318811</c:v>
                </c:pt>
                <c:pt idx="16">
                  <c:v>16.439318346954721</c:v>
                </c:pt>
                <c:pt idx="17">
                  <c:v>16.385228066115054</c:v>
                </c:pt>
                <c:pt idx="18">
                  <c:v>16.347108695013162</c:v>
                </c:pt>
                <c:pt idx="19">
                  <c:v>16.313836447078824</c:v>
                </c:pt>
                <c:pt idx="20">
                  <c:v>16.28684930534892</c:v>
                </c:pt>
                <c:pt idx="21">
                  <c:v>16.251079705353916</c:v>
                </c:pt>
                <c:pt idx="22">
                  <c:v>16.210427226480622</c:v>
                </c:pt>
                <c:pt idx="23">
                  <c:v>16.172663220601507</c:v>
                </c:pt>
                <c:pt idx="24">
                  <c:v>16.153483439008188</c:v>
                </c:pt>
                <c:pt idx="25">
                  <c:v>16.135193807631012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75.844368266547633</c:v>
                </c:pt>
                <c:pt idx="1">
                  <c:v>70.67289674201912</c:v>
                </c:pt>
                <c:pt idx="2">
                  <c:v>72.810411371895611</c:v>
                </c:pt>
                <c:pt idx="3">
                  <c:v>74.14159482617022</c:v>
                </c:pt>
                <c:pt idx="4">
                  <c:v>78.950720118163233</c:v>
                </c:pt>
                <c:pt idx="5">
                  <c:v>76.861052980682018</c:v>
                </c:pt>
                <c:pt idx="6">
                  <c:v>85.15375679231262</c:v>
                </c:pt>
                <c:pt idx="7">
                  <c:v>84.496116121987228</c:v>
                </c:pt>
                <c:pt idx="8">
                  <c:v>83.296054149028549</c:v>
                </c:pt>
                <c:pt idx="9">
                  <c:v>81.581370181918601</c:v>
                </c:pt>
                <c:pt idx="10">
                  <c:v>78.947674547342629</c:v>
                </c:pt>
                <c:pt idx="11">
                  <c:v>82.002892113368574</c:v>
                </c:pt>
                <c:pt idx="12">
                  <c:v>82.862925252914977</c:v>
                </c:pt>
                <c:pt idx="13">
                  <c:v>83.823308337808029</c:v>
                </c:pt>
                <c:pt idx="14">
                  <c:v>84.832243455764598</c:v>
                </c:pt>
                <c:pt idx="15">
                  <c:v>85.706983925401758</c:v>
                </c:pt>
                <c:pt idx="16">
                  <c:v>86.539906313232322</c:v>
                </c:pt>
                <c:pt idx="17">
                  <c:v>87.355183601189609</c:v>
                </c:pt>
                <c:pt idx="18">
                  <c:v>88.253340303928539</c:v>
                </c:pt>
                <c:pt idx="19">
                  <c:v>89.120435841092345</c:v>
                </c:pt>
                <c:pt idx="20">
                  <c:v>89.994724233978829</c:v>
                </c:pt>
                <c:pt idx="21">
                  <c:v>90.891360660229012</c:v>
                </c:pt>
                <c:pt idx="22">
                  <c:v>91.779496171492099</c:v>
                </c:pt>
                <c:pt idx="23">
                  <c:v>92.726015935637676</c:v>
                </c:pt>
                <c:pt idx="24">
                  <c:v>93.685887126150234</c:v>
                </c:pt>
                <c:pt idx="25">
                  <c:v>94.605517455709006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17.751472679538228</c:v>
                </c:pt>
                <c:pt idx="1">
                  <c:v>20.5986522033438</c:v>
                </c:pt>
                <c:pt idx="2">
                  <c:v>19.660125295072287</c:v>
                </c:pt>
                <c:pt idx="3">
                  <c:v>20.401874768705575</c:v>
                </c:pt>
                <c:pt idx="4">
                  <c:v>18.632215684680368</c:v>
                </c:pt>
                <c:pt idx="5">
                  <c:v>22.284331845722232</c:v>
                </c:pt>
                <c:pt idx="6">
                  <c:v>23.367269804971606</c:v>
                </c:pt>
                <c:pt idx="7">
                  <c:v>23.236464215821531</c:v>
                </c:pt>
                <c:pt idx="8">
                  <c:v>21.945038064860601</c:v>
                </c:pt>
                <c:pt idx="9">
                  <c:v>22.247190804317952</c:v>
                </c:pt>
                <c:pt idx="10">
                  <c:v>20.276066623599785</c:v>
                </c:pt>
                <c:pt idx="11">
                  <c:v>20.29059141691172</c:v>
                </c:pt>
                <c:pt idx="12">
                  <c:v>20.38182502366644</c:v>
                </c:pt>
                <c:pt idx="13">
                  <c:v>20.474693394586104</c:v>
                </c:pt>
                <c:pt idx="14">
                  <c:v>20.589625372604772</c:v>
                </c:pt>
                <c:pt idx="15">
                  <c:v>20.690420901030993</c:v>
                </c:pt>
                <c:pt idx="16">
                  <c:v>20.774275803715351</c:v>
                </c:pt>
                <c:pt idx="17">
                  <c:v>20.855143630382866</c:v>
                </c:pt>
                <c:pt idx="18">
                  <c:v>20.925281948765249</c:v>
                </c:pt>
                <c:pt idx="19">
                  <c:v>20.989929111818334</c:v>
                </c:pt>
                <c:pt idx="20">
                  <c:v>21.058854904653796</c:v>
                </c:pt>
                <c:pt idx="21">
                  <c:v>21.138551669984896</c:v>
                </c:pt>
                <c:pt idx="22">
                  <c:v>21.21829086753743</c:v>
                </c:pt>
                <c:pt idx="23">
                  <c:v>21.285542875378884</c:v>
                </c:pt>
                <c:pt idx="24">
                  <c:v>21.371675260246853</c:v>
                </c:pt>
                <c:pt idx="25">
                  <c:v>21.463637977862092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1.3657465292075832</c:v>
                </c:pt>
                <c:pt idx="1">
                  <c:v>1.0431962691558287</c:v>
                </c:pt>
                <c:pt idx="2">
                  <c:v>1.0587718239351154</c:v>
                </c:pt>
                <c:pt idx="3">
                  <c:v>0.96678483757892175</c:v>
                </c:pt>
                <c:pt idx="4">
                  <c:v>1.0569172132428561</c:v>
                </c:pt>
                <c:pt idx="5">
                  <c:v>0.98052844721121279</c:v>
                </c:pt>
                <c:pt idx="6">
                  <c:v>0.84454597751599525</c:v>
                </c:pt>
                <c:pt idx="7">
                  <c:v>0.92268970168809206</c:v>
                </c:pt>
                <c:pt idx="8">
                  <c:v>1.0321758678166784</c:v>
                </c:pt>
                <c:pt idx="9">
                  <c:v>0.90167970585889679</c:v>
                </c:pt>
                <c:pt idx="10">
                  <c:v>1.1254495167418088</c:v>
                </c:pt>
                <c:pt idx="11">
                  <c:v>0.88308675931038616</c:v>
                </c:pt>
                <c:pt idx="12">
                  <c:v>0.8958493376236184</c:v>
                </c:pt>
                <c:pt idx="13">
                  <c:v>0.90805170329973672</c:v>
                </c:pt>
                <c:pt idx="14">
                  <c:v>0.92069724577479928</c:v>
                </c:pt>
                <c:pt idx="15">
                  <c:v>0.932936584748567</c:v>
                </c:pt>
                <c:pt idx="16">
                  <c:v>0.94386141826950798</c:v>
                </c:pt>
                <c:pt idx="17">
                  <c:v>0.95451942495518793</c:v>
                </c:pt>
                <c:pt idx="18">
                  <c:v>0.96445300114505594</c:v>
                </c:pt>
                <c:pt idx="19">
                  <c:v>0.97617159120685648</c:v>
                </c:pt>
                <c:pt idx="20">
                  <c:v>0.98666292940066569</c:v>
                </c:pt>
                <c:pt idx="21">
                  <c:v>0.99693016427124437</c:v>
                </c:pt>
                <c:pt idx="22">
                  <c:v>1.0067986105079121</c:v>
                </c:pt>
                <c:pt idx="23">
                  <c:v>1.018046255033223</c:v>
                </c:pt>
                <c:pt idx="24">
                  <c:v>1.0277866801384019</c:v>
                </c:pt>
                <c:pt idx="25">
                  <c:v>1.0387207928226831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54.891963677741337</c:v>
                </c:pt>
                <c:pt idx="1">
                  <c:v>59.344380674923137</c:v>
                </c:pt>
                <c:pt idx="2">
                  <c:v>63.816278854627811</c:v>
                </c:pt>
                <c:pt idx="3">
                  <c:v>62.478908749804546</c:v>
                </c:pt>
                <c:pt idx="4">
                  <c:v>67.947015549587945</c:v>
                </c:pt>
                <c:pt idx="5">
                  <c:v>63.108013741309826</c:v>
                </c:pt>
                <c:pt idx="6">
                  <c:v>62.184448632497379</c:v>
                </c:pt>
                <c:pt idx="7">
                  <c:v>63.351882017233486</c:v>
                </c:pt>
                <c:pt idx="8">
                  <c:v>61.962735118040243</c:v>
                </c:pt>
                <c:pt idx="9">
                  <c:v>60.494969707947533</c:v>
                </c:pt>
                <c:pt idx="10">
                  <c:v>59.004166486625351</c:v>
                </c:pt>
                <c:pt idx="11">
                  <c:v>54.974082856123445</c:v>
                </c:pt>
                <c:pt idx="12">
                  <c:v>54.847867122585704</c:v>
                </c:pt>
                <c:pt idx="13">
                  <c:v>54.772547162854011</c:v>
                </c:pt>
                <c:pt idx="14">
                  <c:v>54.721427504513585</c:v>
                </c:pt>
                <c:pt idx="15">
                  <c:v>54.532841571033316</c:v>
                </c:pt>
                <c:pt idx="16">
                  <c:v>54.296521579389726</c:v>
                </c:pt>
                <c:pt idx="17">
                  <c:v>54.028376843445287</c:v>
                </c:pt>
                <c:pt idx="18">
                  <c:v>53.734141871737982</c:v>
                </c:pt>
                <c:pt idx="19">
                  <c:v>53.43989908841197</c:v>
                </c:pt>
                <c:pt idx="20">
                  <c:v>53.14769998634462</c:v>
                </c:pt>
                <c:pt idx="21">
                  <c:v>52.923892568723403</c:v>
                </c:pt>
                <c:pt idx="22">
                  <c:v>52.699133919297964</c:v>
                </c:pt>
                <c:pt idx="23">
                  <c:v>52.4700837296066</c:v>
                </c:pt>
                <c:pt idx="24">
                  <c:v>52.20043021240383</c:v>
                </c:pt>
                <c:pt idx="25">
                  <c:v>51.870479592341077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15.162602871045559</c:v>
                </c:pt>
                <c:pt idx="1">
                  <c:v>16.77154447994495</c:v>
                </c:pt>
                <c:pt idx="2">
                  <c:v>17.463907129616636</c:v>
                </c:pt>
                <c:pt idx="3">
                  <c:v>17.515847317706566</c:v>
                </c:pt>
                <c:pt idx="4">
                  <c:v>17.083829511761397</c:v>
                </c:pt>
                <c:pt idx="5">
                  <c:v>18.718188892063733</c:v>
                </c:pt>
                <c:pt idx="6">
                  <c:v>18.69984883106159</c:v>
                </c:pt>
                <c:pt idx="7">
                  <c:v>20.730261491538954</c:v>
                </c:pt>
                <c:pt idx="8">
                  <c:v>22.767321652711704</c:v>
                </c:pt>
                <c:pt idx="9">
                  <c:v>22.17457165490265</c:v>
                </c:pt>
                <c:pt idx="10">
                  <c:v>22.636860977248979</c:v>
                </c:pt>
                <c:pt idx="11">
                  <c:v>27.581886650264686</c:v>
                </c:pt>
                <c:pt idx="12">
                  <c:v>28.209095618166423</c:v>
                </c:pt>
                <c:pt idx="13">
                  <c:v>28.752963058663497</c:v>
                </c:pt>
                <c:pt idx="14">
                  <c:v>29.282975672089503</c:v>
                </c:pt>
                <c:pt idx="15">
                  <c:v>29.762482161817921</c:v>
                </c:pt>
                <c:pt idx="16">
                  <c:v>30.22160914917832</c:v>
                </c:pt>
                <c:pt idx="17">
                  <c:v>30.694194006765358</c:v>
                </c:pt>
                <c:pt idx="18">
                  <c:v>31.174098117925297</c:v>
                </c:pt>
                <c:pt idx="19">
                  <c:v>31.663616536918191</c:v>
                </c:pt>
                <c:pt idx="20">
                  <c:v>32.163398727725308</c:v>
                </c:pt>
                <c:pt idx="21">
                  <c:v>32.646558672417804</c:v>
                </c:pt>
                <c:pt idx="22">
                  <c:v>33.119390774187337</c:v>
                </c:pt>
                <c:pt idx="23">
                  <c:v>33.613934748905976</c:v>
                </c:pt>
                <c:pt idx="24">
                  <c:v>34.110997822074452</c:v>
                </c:pt>
                <c:pt idx="25">
                  <c:v>34.612933272205488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32.827595877219927</c:v>
                </c:pt>
                <c:pt idx="1">
                  <c:v>31.163730747579528</c:v>
                </c:pt>
                <c:pt idx="2">
                  <c:v>31.685365384155478</c:v>
                </c:pt>
                <c:pt idx="3">
                  <c:v>34.703819631513738</c:v>
                </c:pt>
                <c:pt idx="4">
                  <c:v>35.742952220094516</c:v>
                </c:pt>
                <c:pt idx="5">
                  <c:v>36.892134460926073</c:v>
                </c:pt>
                <c:pt idx="6">
                  <c:v>35.922414596753448</c:v>
                </c:pt>
                <c:pt idx="7">
                  <c:v>36.26979847067269</c:v>
                </c:pt>
                <c:pt idx="8">
                  <c:v>36.787793423525599</c:v>
                </c:pt>
                <c:pt idx="9">
                  <c:v>35.53835229685906</c:v>
                </c:pt>
                <c:pt idx="10">
                  <c:v>30.200637636469697</c:v>
                </c:pt>
                <c:pt idx="11">
                  <c:v>36.579636885443605</c:v>
                </c:pt>
                <c:pt idx="12">
                  <c:v>36.714060915842829</c:v>
                </c:pt>
                <c:pt idx="13">
                  <c:v>36.803716851344909</c:v>
                </c:pt>
                <c:pt idx="14">
                  <c:v>36.886505041226641</c:v>
                </c:pt>
                <c:pt idx="15">
                  <c:v>36.835963729221852</c:v>
                </c:pt>
                <c:pt idx="16">
                  <c:v>36.876794538414046</c:v>
                </c:pt>
                <c:pt idx="17">
                  <c:v>36.894089356166631</c:v>
                </c:pt>
                <c:pt idx="18">
                  <c:v>36.883547481638722</c:v>
                </c:pt>
                <c:pt idx="19">
                  <c:v>36.850729012992304</c:v>
                </c:pt>
                <c:pt idx="20">
                  <c:v>36.828371762207148</c:v>
                </c:pt>
                <c:pt idx="21">
                  <c:v>36.779273083957776</c:v>
                </c:pt>
                <c:pt idx="22">
                  <c:v>36.760274846419932</c:v>
                </c:pt>
                <c:pt idx="23">
                  <c:v>36.735076181481759</c:v>
                </c:pt>
                <c:pt idx="24">
                  <c:v>36.652668972617249</c:v>
                </c:pt>
                <c:pt idx="25">
                  <c:v>36.543530730093572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36.268444359754817</c:v>
                </c:pt>
                <c:pt idx="1">
                  <c:v>37.292754573418406</c:v>
                </c:pt>
                <c:pt idx="2">
                  <c:v>38.535536515629651</c:v>
                </c:pt>
                <c:pt idx="3">
                  <c:v>35.342105949115897</c:v>
                </c:pt>
                <c:pt idx="4">
                  <c:v>37.717329727942847</c:v>
                </c:pt>
                <c:pt idx="5">
                  <c:v>42.115605381971015</c:v>
                </c:pt>
                <c:pt idx="6">
                  <c:v>47.013416220459163</c:v>
                </c:pt>
                <c:pt idx="7">
                  <c:v>46.929796273084399</c:v>
                </c:pt>
                <c:pt idx="8">
                  <c:v>44.964109418284238</c:v>
                </c:pt>
                <c:pt idx="9">
                  <c:v>49.540220719281848</c:v>
                </c:pt>
                <c:pt idx="10">
                  <c:v>43.900877009470207</c:v>
                </c:pt>
                <c:pt idx="11">
                  <c:v>47.081890288465907</c:v>
                </c:pt>
                <c:pt idx="12">
                  <c:v>47.241497973264885</c:v>
                </c:pt>
                <c:pt idx="13">
                  <c:v>47.470392798100129</c:v>
                </c:pt>
                <c:pt idx="14">
                  <c:v>47.718853788716977</c:v>
                </c:pt>
                <c:pt idx="15">
                  <c:v>47.907780855826601</c:v>
                </c:pt>
                <c:pt idx="16">
                  <c:v>48.036888057505173</c:v>
                </c:pt>
                <c:pt idx="17">
                  <c:v>48.145487229542802</c:v>
                </c:pt>
                <c:pt idx="18">
                  <c:v>48.243099413418044</c:v>
                </c:pt>
                <c:pt idx="19">
                  <c:v>48.327294786181511</c:v>
                </c:pt>
                <c:pt idx="20">
                  <c:v>48.426190031158818</c:v>
                </c:pt>
                <c:pt idx="21">
                  <c:v>48.50989591495523</c:v>
                </c:pt>
                <c:pt idx="22">
                  <c:v>48.597687913743904</c:v>
                </c:pt>
                <c:pt idx="23">
                  <c:v>48.680485634825381</c:v>
                </c:pt>
                <c:pt idx="24">
                  <c:v>48.764365177061578</c:v>
                </c:pt>
                <c:pt idx="25">
                  <c:v>48.847330618248002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16.445002770553522</c:v>
                </c:pt>
                <c:pt idx="1">
                  <c:v>16.64777807862146</c:v>
                </c:pt>
                <c:pt idx="2">
                  <c:v>16.650019551348947</c:v>
                </c:pt>
                <c:pt idx="3">
                  <c:v>17.000141309355385</c:v>
                </c:pt>
                <c:pt idx="4">
                  <c:v>18.88914530867331</c:v>
                </c:pt>
                <c:pt idx="5">
                  <c:v>20.586198522498126</c:v>
                </c:pt>
                <c:pt idx="6">
                  <c:v>20.683267303183765</c:v>
                </c:pt>
                <c:pt idx="7">
                  <c:v>18.930197284245853</c:v>
                </c:pt>
                <c:pt idx="8">
                  <c:v>19.505503492826435</c:v>
                </c:pt>
                <c:pt idx="9">
                  <c:v>19.190340321468451</c:v>
                </c:pt>
                <c:pt idx="10">
                  <c:v>16.761571118077743</c:v>
                </c:pt>
                <c:pt idx="11">
                  <c:v>14.41826785236986</c:v>
                </c:pt>
                <c:pt idx="12">
                  <c:v>14.412725337239504</c:v>
                </c:pt>
                <c:pt idx="13">
                  <c:v>14.415340078767604</c:v>
                </c:pt>
                <c:pt idx="14">
                  <c:v>14.415880494414507</c:v>
                </c:pt>
                <c:pt idx="15">
                  <c:v>14.393385693647675</c:v>
                </c:pt>
                <c:pt idx="16">
                  <c:v>14.334687453129151</c:v>
                </c:pt>
                <c:pt idx="17">
                  <c:v>14.260839184917941</c:v>
                </c:pt>
                <c:pt idx="18">
                  <c:v>14.213090747924303</c:v>
                </c:pt>
                <c:pt idx="19">
                  <c:v>14.159690827459492</c:v>
                </c:pt>
                <c:pt idx="20">
                  <c:v>14.107573736545799</c:v>
                </c:pt>
                <c:pt idx="21">
                  <c:v>14.053158264583676</c:v>
                </c:pt>
                <c:pt idx="22">
                  <c:v>14.002646836296259</c:v>
                </c:pt>
                <c:pt idx="23">
                  <c:v>13.953210419923314</c:v>
                </c:pt>
                <c:pt idx="24">
                  <c:v>13.907127940520896</c:v>
                </c:pt>
                <c:pt idx="25">
                  <c:v>13.858932291205532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91.222047290117786</c:v>
                </c:pt>
                <c:pt idx="1">
                  <c:v>90.495637653163385</c:v>
                </c:pt>
                <c:pt idx="2">
                  <c:v>94.101188780267648</c:v>
                </c:pt>
                <c:pt idx="3">
                  <c:v>89.982042251183984</c:v>
                </c:pt>
                <c:pt idx="4">
                  <c:v>94.92389889726671</c:v>
                </c:pt>
                <c:pt idx="5">
                  <c:v>98.9998764023874</c:v>
                </c:pt>
                <c:pt idx="6">
                  <c:v>98.519764086256004</c:v>
                </c:pt>
                <c:pt idx="7">
                  <c:v>99.556848207115962</c:v>
                </c:pt>
                <c:pt idx="8">
                  <c:v>104.35941931347828</c:v>
                </c:pt>
                <c:pt idx="9">
                  <c:v>105.988701534041</c:v>
                </c:pt>
                <c:pt idx="10">
                  <c:v>94.848101685399726</c:v>
                </c:pt>
                <c:pt idx="11">
                  <c:v>97.870397917059222</c:v>
                </c:pt>
                <c:pt idx="12">
                  <c:v>98.25284625840311</c:v>
                </c:pt>
                <c:pt idx="13">
                  <c:v>97.996098838517952</c:v>
                </c:pt>
                <c:pt idx="14">
                  <c:v>97.666950740249476</c:v>
                </c:pt>
                <c:pt idx="15">
                  <c:v>97.558918342851143</c:v>
                </c:pt>
                <c:pt idx="16">
                  <c:v>97.318966708209416</c:v>
                </c:pt>
                <c:pt idx="17">
                  <c:v>96.910870001456615</c:v>
                </c:pt>
                <c:pt idx="18">
                  <c:v>96.543392669240305</c:v>
                </c:pt>
                <c:pt idx="19">
                  <c:v>96.220401889327903</c:v>
                </c:pt>
                <c:pt idx="20">
                  <c:v>95.965560647664461</c:v>
                </c:pt>
                <c:pt idx="21">
                  <c:v>95.661343652560234</c:v>
                </c:pt>
                <c:pt idx="22">
                  <c:v>95.398704297260736</c:v>
                </c:pt>
                <c:pt idx="23">
                  <c:v>95.096253310065592</c:v>
                </c:pt>
                <c:pt idx="24">
                  <c:v>94.771439059275195</c:v>
                </c:pt>
                <c:pt idx="25">
                  <c:v>94.43619960591478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66.301496332995939</c:v>
                </c:pt>
                <c:pt idx="1">
                  <c:v>75.248207446611616</c:v>
                </c:pt>
                <c:pt idx="2">
                  <c:v>77.592190817092302</c:v>
                </c:pt>
                <c:pt idx="3">
                  <c:v>80.905948772820082</c:v>
                </c:pt>
                <c:pt idx="4">
                  <c:v>82.427771293656036</c:v>
                </c:pt>
                <c:pt idx="5">
                  <c:v>85.335078551336352</c:v>
                </c:pt>
                <c:pt idx="6">
                  <c:v>88.83913416701283</c:v>
                </c:pt>
                <c:pt idx="7">
                  <c:v>93.547073811844072</c:v>
                </c:pt>
                <c:pt idx="8">
                  <c:v>97.982630820975004</c:v>
                </c:pt>
                <c:pt idx="9">
                  <c:v>101.0797969984088</c:v>
                </c:pt>
                <c:pt idx="10">
                  <c:v>103.95405620603704</c:v>
                </c:pt>
                <c:pt idx="11">
                  <c:v>101.12958110700251</c:v>
                </c:pt>
                <c:pt idx="12">
                  <c:v>102.5696023296608</c:v>
                </c:pt>
                <c:pt idx="13">
                  <c:v>103.96218555643165</c:v>
                </c:pt>
                <c:pt idx="14">
                  <c:v>105.43419338396174</c:v>
                </c:pt>
                <c:pt idx="15">
                  <c:v>106.82794750776479</c:v>
                </c:pt>
                <c:pt idx="16">
                  <c:v>108.14417729879793</c:v>
                </c:pt>
                <c:pt idx="17">
                  <c:v>109.43710894523652</c:v>
                </c:pt>
                <c:pt idx="18">
                  <c:v>110.76308047500979</c:v>
                </c:pt>
                <c:pt idx="19">
                  <c:v>112.11390446564181</c:v>
                </c:pt>
                <c:pt idx="20">
                  <c:v>113.53194041498151</c:v>
                </c:pt>
                <c:pt idx="21">
                  <c:v>114.94049327383276</c:v>
                </c:pt>
                <c:pt idx="22">
                  <c:v>116.33729781365517</c:v>
                </c:pt>
                <c:pt idx="23">
                  <c:v>117.78140437553836</c:v>
                </c:pt>
                <c:pt idx="24">
                  <c:v>119.27200093668768</c:v>
                </c:pt>
                <c:pt idx="25">
                  <c:v>120.78380436731734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170.68854971347662</c:v>
                </c:pt>
                <c:pt idx="1">
                  <c:v>170.06924815746498</c:v>
                </c:pt>
                <c:pt idx="2">
                  <c:v>168.98823515254102</c:v>
                </c:pt>
                <c:pt idx="3">
                  <c:v>179.97615221559187</c:v>
                </c:pt>
                <c:pt idx="4">
                  <c:v>183.87235716570291</c:v>
                </c:pt>
                <c:pt idx="5">
                  <c:v>182.93039826871978</c:v>
                </c:pt>
                <c:pt idx="6">
                  <c:v>199.39541746616646</c:v>
                </c:pt>
                <c:pt idx="7">
                  <c:v>199.77716271490377</c:v>
                </c:pt>
                <c:pt idx="8">
                  <c:v>212.74288746233785</c:v>
                </c:pt>
                <c:pt idx="9">
                  <c:v>215.31052285091724</c:v>
                </c:pt>
                <c:pt idx="10">
                  <c:v>226.06663428967408</c:v>
                </c:pt>
                <c:pt idx="11">
                  <c:v>232.25993561877971</c:v>
                </c:pt>
                <c:pt idx="12">
                  <c:v>234.74695859327036</c:v>
                </c:pt>
                <c:pt idx="13">
                  <c:v>237.74372170612492</c:v>
                </c:pt>
                <c:pt idx="14">
                  <c:v>240.97767556215101</c:v>
                </c:pt>
                <c:pt idx="15">
                  <c:v>243.84859132111808</c:v>
                </c:pt>
                <c:pt idx="16">
                  <c:v>246.63167836869769</c:v>
                </c:pt>
                <c:pt idx="17">
                  <c:v>249.38369657531126</c:v>
                </c:pt>
                <c:pt idx="18">
                  <c:v>252.04962775520957</c:v>
                </c:pt>
                <c:pt idx="19">
                  <c:v>254.76196409782335</c:v>
                </c:pt>
                <c:pt idx="20">
                  <c:v>257.60223251483171</c:v>
                </c:pt>
                <c:pt idx="21">
                  <c:v>260.46156985625009</c:v>
                </c:pt>
                <c:pt idx="22">
                  <c:v>263.24367008782338</c:v>
                </c:pt>
                <c:pt idx="23">
                  <c:v>266.08678710564624</c:v>
                </c:pt>
                <c:pt idx="24">
                  <c:v>268.88088126277546</c:v>
                </c:pt>
                <c:pt idx="25">
                  <c:v>271.59789400332119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101.82697622633302</c:v>
                </c:pt>
                <c:pt idx="1">
                  <c:v>108.20023508630985</c:v>
                </c:pt>
                <c:pt idx="2">
                  <c:v>110.95633757022571</c:v>
                </c:pt>
                <c:pt idx="3">
                  <c:v>114.06679754249868</c:v>
                </c:pt>
                <c:pt idx="4">
                  <c:v>115.91939973581765</c:v>
                </c:pt>
                <c:pt idx="5">
                  <c:v>117.71489014404648</c:v>
                </c:pt>
                <c:pt idx="6">
                  <c:v>122.15302707133341</c:v>
                </c:pt>
                <c:pt idx="7">
                  <c:v>127.48994585183345</c:v>
                </c:pt>
                <c:pt idx="8">
                  <c:v>133.5091844474041</c:v>
                </c:pt>
                <c:pt idx="9">
                  <c:v>133.8598784428205</c:v>
                </c:pt>
                <c:pt idx="10">
                  <c:v>138.38544801335067</c:v>
                </c:pt>
                <c:pt idx="11">
                  <c:v>130.64529702048821</c:v>
                </c:pt>
                <c:pt idx="12">
                  <c:v>131.46342509064294</c:v>
                </c:pt>
                <c:pt idx="13">
                  <c:v>132.61728241854229</c:v>
                </c:pt>
                <c:pt idx="14">
                  <c:v>133.97674440945099</c:v>
                </c:pt>
                <c:pt idx="15">
                  <c:v>135.10984305911362</c:v>
                </c:pt>
                <c:pt idx="16">
                  <c:v>136.16060217318514</c:v>
                </c:pt>
                <c:pt idx="17">
                  <c:v>137.17211383295097</c:v>
                </c:pt>
                <c:pt idx="18">
                  <c:v>138.22767779961998</c:v>
                </c:pt>
                <c:pt idx="19">
                  <c:v>139.29007178865311</c:v>
                </c:pt>
                <c:pt idx="20">
                  <c:v>140.38989838355104</c:v>
                </c:pt>
                <c:pt idx="21">
                  <c:v>141.45701833689679</c:v>
                </c:pt>
                <c:pt idx="22">
                  <c:v>142.52438679116995</c:v>
                </c:pt>
                <c:pt idx="23">
                  <c:v>143.68318487817072</c:v>
                </c:pt>
                <c:pt idx="24">
                  <c:v>144.81529622826639</c:v>
                </c:pt>
                <c:pt idx="25">
                  <c:v>145.95135985680562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111.99646705268887</c:v>
                </c:pt>
                <c:pt idx="1">
                  <c:v>121.84835330117726</c:v>
                </c:pt>
                <c:pt idx="2">
                  <c:v>122.77763757994919</c:v>
                </c:pt>
                <c:pt idx="3">
                  <c:v>121.64969153512817</c:v>
                </c:pt>
                <c:pt idx="4">
                  <c:v>123.80255073227505</c:v>
                </c:pt>
                <c:pt idx="5">
                  <c:v>127.99978503742965</c:v>
                </c:pt>
                <c:pt idx="6">
                  <c:v>126.53593740170116</c:v>
                </c:pt>
                <c:pt idx="7">
                  <c:v>132.64774936360919</c:v>
                </c:pt>
                <c:pt idx="8">
                  <c:v>135.2944210455905</c:v>
                </c:pt>
                <c:pt idx="9">
                  <c:v>127.78044378928564</c:v>
                </c:pt>
                <c:pt idx="10">
                  <c:v>131.54415674704435</c:v>
                </c:pt>
                <c:pt idx="11">
                  <c:v>126.39718783804243</c:v>
                </c:pt>
                <c:pt idx="12">
                  <c:v>126.40931204781056</c:v>
                </c:pt>
                <c:pt idx="13">
                  <c:v>126.22352809660347</c:v>
                </c:pt>
                <c:pt idx="14">
                  <c:v>126.02064207492529</c:v>
                </c:pt>
                <c:pt idx="15">
                  <c:v>125.51509803695799</c:v>
                </c:pt>
                <c:pt idx="16">
                  <c:v>124.70197935512917</c:v>
                </c:pt>
                <c:pt idx="17">
                  <c:v>123.8304980063685</c:v>
                </c:pt>
                <c:pt idx="18">
                  <c:v>122.80511838729295</c:v>
                </c:pt>
                <c:pt idx="19">
                  <c:v>121.70980435610947</c:v>
                </c:pt>
                <c:pt idx="20">
                  <c:v>120.63820993008974</c:v>
                </c:pt>
                <c:pt idx="21">
                  <c:v>119.4750236238212</c:v>
                </c:pt>
                <c:pt idx="22">
                  <c:v>118.32612182051416</c:v>
                </c:pt>
                <c:pt idx="23">
                  <c:v>116.97336186656349</c:v>
                </c:pt>
                <c:pt idx="24">
                  <c:v>115.6674532852394</c:v>
                </c:pt>
                <c:pt idx="25">
                  <c:v>114.54730640647455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100.67626635277935</c:v>
                </c:pt>
                <c:pt idx="1">
                  <c:v>98.984384586266557</c:v>
                </c:pt>
                <c:pt idx="2">
                  <c:v>98.257994173642359</c:v>
                </c:pt>
                <c:pt idx="3">
                  <c:v>101.40129029282591</c:v>
                </c:pt>
                <c:pt idx="4">
                  <c:v>105.0748968411354</c:v>
                </c:pt>
                <c:pt idx="5">
                  <c:v>110.85891732369615</c:v>
                </c:pt>
                <c:pt idx="6">
                  <c:v>100.56575164877435</c:v>
                </c:pt>
                <c:pt idx="7">
                  <c:v>102.92101447442123</c:v>
                </c:pt>
                <c:pt idx="8">
                  <c:v>107.27372572312022</c:v>
                </c:pt>
                <c:pt idx="9">
                  <c:v>113.86196099197198</c:v>
                </c:pt>
                <c:pt idx="10">
                  <c:v>97.571299142917809</c:v>
                </c:pt>
                <c:pt idx="11">
                  <c:v>99.074265676369663</c:v>
                </c:pt>
                <c:pt idx="12">
                  <c:v>98.680009098907917</c:v>
                </c:pt>
                <c:pt idx="13">
                  <c:v>98.115169998355583</c:v>
                </c:pt>
                <c:pt idx="14">
                  <c:v>97.6395852541567</c:v>
                </c:pt>
                <c:pt idx="15">
                  <c:v>97.067806309465894</c:v>
                </c:pt>
                <c:pt idx="16">
                  <c:v>96.482051783147043</c:v>
                </c:pt>
                <c:pt idx="17">
                  <c:v>95.868879361310007</c:v>
                </c:pt>
                <c:pt idx="18">
                  <c:v>95.283050027144299</c:v>
                </c:pt>
                <c:pt idx="19">
                  <c:v>94.678086606362456</c:v>
                </c:pt>
                <c:pt idx="20">
                  <c:v>94.111681796866847</c:v>
                </c:pt>
                <c:pt idx="21">
                  <c:v>93.525930257516094</c:v>
                </c:pt>
                <c:pt idx="22">
                  <c:v>92.953099250094084</c:v>
                </c:pt>
                <c:pt idx="23">
                  <c:v>92.382612683224025</c:v>
                </c:pt>
                <c:pt idx="24">
                  <c:v>91.805990036542582</c:v>
                </c:pt>
                <c:pt idx="25">
                  <c:v>91.209353029679519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94.961587475293442</c:v>
                </c:pt>
                <c:pt idx="1">
                  <c:v>92.314745214518751</c:v>
                </c:pt>
                <c:pt idx="2">
                  <c:v>93.52930849090302</c:v>
                </c:pt>
                <c:pt idx="3">
                  <c:v>95.51025443245473</c:v>
                </c:pt>
                <c:pt idx="4">
                  <c:v>98.639853016086448</c:v>
                </c:pt>
                <c:pt idx="5">
                  <c:v>100.12591327361547</c:v>
                </c:pt>
                <c:pt idx="6">
                  <c:v>109.36557257480021</c:v>
                </c:pt>
                <c:pt idx="7">
                  <c:v>108.65527003949684</c:v>
                </c:pt>
                <c:pt idx="8">
                  <c:v>106.27326808170582</c:v>
                </c:pt>
                <c:pt idx="9">
                  <c:v>104.73024069209545</c:v>
                </c:pt>
                <c:pt idx="10">
                  <c:v>100.34919068768423</c:v>
                </c:pt>
                <c:pt idx="11">
                  <c:v>103.17657028959069</c:v>
                </c:pt>
                <c:pt idx="12">
                  <c:v>104.14059961420503</c:v>
                </c:pt>
                <c:pt idx="13">
                  <c:v>105.20605343569387</c:v>
                </c:pt>
                <c:pt idx="14">
                  <c:v>106.34256607414417</c:v>
                </c:pt>
                <c:pt idx="15">
                  <c:v>107.33034141118131</c:v>
                </c:pt>
                <c:pt idx="16">
                  <c:v>108.25804353521718</c:v>
                </c:pt>
                <c:pt idx="17">
                  <c:v>109.16484665652767</c:v>
                </c:pt>
                <c:pt idx="18">
                  <c:v>110.14307525383884</c:v>
                </c:pt>
                <c:pt idx="19">
                  <c:v>111.08653654411754</c:v>
                </c:pt>
                <c:pt idx="20">
                  <c:v>112.04024206803329</c:v>
                </c:pt>
                <c:pt idx="21">
                  <c:v>113.02684249448515</c:v>
                </c:pt>
                <c:pt idx="22">
                  <c:v>114.00458564953745</c:v>
                </c:pt>
                <c:pt idx="23">
                  <c:v>115.02960506604978</c:v>
                </c:pt>
                <c:pt idx="24">
                  <c:v>116.08534906653549</c:v>
                </c:pt>
                <c:pt idx="25">
                  <c:v>117.10787622639378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70.054566548786894</c:v>
                </c:pt>
                <c:pt idx="1">
                  <c:v>76.11592515486808</c:v>
                </c:pt>
                <c:pt idx="2">
                  <c:v>81.28018598424444</c:v>
                </c:pt>
                <c:pt idx="3">
                  <c:v>79.994756067511105</c:v>
                </c:pt>
                <c:pt idx="4">
                  <c:v>85.030845061349339</c:v>
                </c:pt>
                <c:pt idx="5">
                  <c:v>81.826202633373555</c:v>
                </c:pt>
                <c:pt idx="6">
                  <c:v>80.884297463558966</c:v>
                </c:pt>
                <c:pt idx="7">
                  <c:v>84.082143508772447</c:v>
                </c:pt>
                <c:pt idx="8">
                  <c:v>84.730056770751943</c:v>
                </c:pt>
                <c:pt idx="9">
                  <c:v>82.669541362850183</c:v>
                </c:pt>
                <c:pt idx="10">
                  <c:v>81.641027463874337</c:v>
                </c:pt>
                <c:pt idx="11">
                  <c:v>82.555969506388124</c:v>
                </c:pt>
                <c:pt idx="12">
                  <c:v>83.056962740752127</c:v>
                </c:pt>
                <c:pt idx="13">
                  <c:v>83.525510221517507</c:v>
                </c:pt>
                <c:pt idx="14">
                  <c:v>84.004403176603091</c:v>
                </c:pt>
                <c:pt idx="15">
                  <c:v>84.295323732851244</c:v>
                </c:pt>
                <c:pt idx="16">
                  <c:v>84.518130728568053</c:v>
                </c:pt>
                <c:pt idx="17">
                  <c:v>84.722570850210644</c:v>
                </c:pt>
                <c:pt idx="18">
                  <c:v>84.908239989663286</c:v>
                </c:pt>
                <c:pt idx="19">
                  <c:v>85.103515625330161</c:v>
                </c:pt>
                <c:pt idx="20">
                  <c:v>85.311098714069928</c:v>
                </c:pt>
                <c:pt idx="21">
                  <c:v>85.5704512411412</c:v>
                </c:pt>
                <c:pt idx="22">
                  <c:v>85.818524693485301</c:v>
                </c:pt>
                <c:pt idx="23">
                  <c:v>86.084018478512576</c:v>
                </c:pt>
                <c:pt idx="24">
                  <c:v>86.311428034478283</c:v>
                </c:pt>
                <c:pt idx="25">
                  <c:v>86.483412864546565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69.096040236974744</c:v>
                </c:pt>
                <c:pt idx="1">
                  <c:v>68.456485320997928</c:v>
                </c:pt>
                <c:pt idx="2">
                  <c:v>70.220901899785133</c:v>
                </c:pt>
                <c:pt idx="3">
                  <c:v>70.045925580629643</c:v>
                </c:pt>
                <c:pt idx="4">
                  <c:v>73.460281948037363</c:v>
                </c:pt>
                <c:pt idx="5">
                  <c:v>79.007739842897081</c:v>
                </c:pt>
                <c:pt idx="6">
                  <c:v>82.935830817212604</c:v>
                </c:pt>
                <c:pt idx="7">
                  <c:v>83.199594743757089</c:v>
                </c:pt>
                <c:pt idx="8">
                  <c:v>81.751902841809837</c:v>
                </c:pt>
                <c:pt idx="9">
                  <c:v>85.078573016140908</c:v>
                </c:pt>
                <c:pt idx="10">
                  <c:v>74.101514645939901</c:v>
                </c:pt>
                <c:pt idx="11">
                  <c:v>83.661527173909519</c:v>
                </c:pt>
                <c:pt idx="12">
                  <c:v>83.955558889107721</c:v>
                </c:pt>
                <c:pt idx="13">
                  <c:v>84.274109649445037</c:v>
                </c:pt>
                <c:pt idx="14">
                  <c:v>84.605358829943611</c:v>
                </c:pt>
                <c:pt idx="15">
                  <c:v>84.743744585048461</c:v>
                </c:pt>
                <c:pt idx="16">
                  <c:v>84.913682595919227</c:v>
                </c:pt>
                <c:pt idx="17">
                  <c:v>85.039576585709426</c:v>
                </c:pt>
                <c:pt idx="18">
                  <c:v>85.126646895056766</c:v>
                </c:pt>
                <c:pt idx="19">
                  <c:v>85.178023799173815</c:v>
                </c:pt>
                <c:pt idx="20">
                  <c:v>85.254561793365966</c:v>
                </c:pt>
                <c:pt idx="21">
                  <c:v>85.289168998912999</c:v>
                </c:pt>
                <c:pt idx="22">
                  <c:v>85.357962760163844</c:v>
                </c:pt>
                <c:pt idx="23">
                  <c:v>85.415561816307132</c:v>
                </c:pt>
                <c:pt idx="24">
                  <c:v>85.417034149678827</c:v>
                </c:pt>
                <c:pt idx="25">
                  <c:v>85.390861348341573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107.6670500606713</c:v>
                </c:pt>
                <c:pt idx="1">
                  <c:v>107.14341573178484</c:v>
                </c:pt>
                <c:pt idx="2">
                  <c:v>110.7512083316166</c:v>
                </c:pt>
                <c:pt idx="3">
                  <c:v>106.98218356053937</c:v>
                </c:pt>
                <c:pt idx="4">
                  <c:v>113.81304420594002</c:v>
                </c:pt>
                <c:pt idx="5">
                  <c:v>119.58607492488552</c:v>
                </c:pt>
                <c:pt idx="6">
                  <c:v>119.20303138943977</c:v>
                </c:pt>
                <c:pt idx="7">
                  <c:v>118.48704549136181</c:v>
                </c:pt>
                <c:pt idx="8">
                  <c:v>123.86492280630472</c:v>
                </c:pt>
                <c:pt idx="9">
                  <c:v>125.17904185550945</c:v>
                </c:pt>
                <c:pt idx="10">
                  <c:v>111.60967280347747</c:v>
                </c:pt>
                <c:pt idx="11">
                  <c:v>112.28866576942909</c:v>
                </c:pt>
                <c:pt idx="12">
                  <c:v>112.66557159564262</c:v>
                </c:pt>
                <c:pt idx="13">
                  <c:v>112.41143891728555</c:v>
                </c:pt>
                <c:pt idx="14">
                  <c:v>112.08283123466398</c:v>
                </c:pt>
                <c:pt idx="15">
                  <c:v>111.95230403649882</c:v>
                </c:pt>
                <c:pt idx="16">
                  <c:v>111.65365416133857</c:v>
                </c:pt>
                <c:pt idx="17">
                  <c:v>111.17170918637456</c:v>
                </c:pt>
                <c:pt idx="18">
                  <c:v>110.7564834171646</c:v>
                </c:pt>
                <c:pt idx="19">
                  <c:v>110.3800927167874</c:v>
                </c:pt>
                <c:pt idx="20">
                  <c:v>110.07313438421026</c:v>
                </c:pt>
                <c:pt idx="21">
                  <c:v>109.71450191714391</c:v>
                </c:pt>
                <c:pt idx="22">
                  <c:v>109.401351133557</c:v>
                </c:pt>
                <c:pt idx="23">
                  <c:v>109.0494637299889</c:v>
                </c:pt>
                <c:pt idx="24">
                  <c:v>108.67856699979609</c:v>
                </c:pt>
                <c:pt idx="25">
                  <c:v>108.29513189712031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66.301496332995939</c:v>
                </c:pt>
                <c:pt idx="1">
                  <c:v>75.248207446611616</c:v>
                </c:pt>
                <c:pt idx="2">
                  <c:v>77.592190817092302</c:v>
                </c:pt>
                <c:pt idx="3">
                  <c:v>80.905948772820082</c:v>
                </c:pt>
                <c:pt idx="4">
                  <c:v>82.427771293656036</c:v>
                </c:pt>
                <c:pt idx="5">
                  <c:v>85.335078551336352</c:v>
                </c:pt>
                <c:pt idx="6">
                  <c:v>88.83913416701283</c:v>
                </c:pt>
                <c:pt idx="7">
                  <c:v>93.547073811844072</c:v>
                </c:pt>
                <c:pt idx="8">
                  <c:v>97.982630820975004</c:v>
                </c:pt>
                <c:pt idx="9">
                  <c:v>101.0797969984088</c:v>
                </c:pt>
                <c:pt idx="10">
                  <c:v>103.95405620603704</c:v>
                </c:pt>
                <c:pt idx="11">
                  <c:v>101.12958110700251</c:v>
                </c:pt>
                <c:pt idx="12">
                  <c:v>102.5696023296608</c:v>
                </c:pt>
                <c:pt idx="13">
                  <c:v>103.96218555643165</c:v>
                </c:pt>
                <c:pt idx="14">
                  <c:v>105.43419338396174</c:v>
                </c:pt>
                <c:pt idx="15">
                  <c:v>106.82794750776479</c:v>
                </c:pt>
                <c:pt idx="16">
                  <c:v>108.14417729879793</c:v>
                </c:pt>
                <c:pt idx="17">
                  <c:v>109.43710894523652</c:v>
                </c:pt>
                <c:pt idx="18">
                  <c:v>110.76308047500979</c:v>
                </c:pt>
                <c:pt idx="19">
                  <c:v>112.11390446564181</c:v>
                </c:pt>
                <c:pt idx="20">
                  <c:v>113.53194041498151</c:v>
                </c:pt>
                <c:pt idx="21">
                  <c:v>114.94049327383276</c:v>
                </c:pt>
                <c:pt idx="22">
                  <c:v>116.33729781365517</c:v>
                </c:pt>
                <c:pt idx="23">
                  <c:v>117.78140437553836</c:v>
                </c:pt>
                <c:pt idx="24">
                  <c:v>119.27200093668768</c:v>
                </c:pt>
                <c:pt idx="25">
                  <c:v>120.78380436731734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170.68854971347662</c:v>
                </c:pt>
                <c:pt idx="1">
                  <c:v>170.06924815746498</c:v>
                </c:pt>
                <c:pt idx="2">
                  <c:v>168.98823515254102</c:v>
                </c:pt>
                <c:pt idx="3">
                  <c:v>179.97615221559187</c:v>
                </c:pt>
                <c:pt idx="4">
                  <c:v>183.87235716570291</c:v>
                </c:pt>
                <c:pt idx="5">
                  <c:v>182.93039826871978</c:v>
                </c:pt>
                <c:pt idx="6">
                  <c:v>199.39541746616646</c:v>
                </c:pt>
                <c:pt idx="7">
                  <c:v>199.77716271490377</c:v>
                </c:pt>
                <c:pt idx="8">
                  <c:v>212.74288746233785</c:v>
                </c:pt>
                <c:pt idx="9">
                  <c:v>215.31052285091724</c:v>
                </c:pt>
                <c:pt idx="10">
                  <c:v>226.06663428967408</c:v>
                </c:pt>
                <c:pt idx="11">
                  <c:v>232.25993561877971</c:v>
                </c:pt>
                <c:pt idx="12">
                  <c:v>234.74695859327036</c:v>
                </c:pt>
                <c:pt idx="13">
                  <c:v>237.74372170612492</c:v>
                </c:pt>
                <c:pt idx="14">
                  <c:v>240.97767556215101</c:v>
                </c:pt>
                <c:pt idx="15">
                  <c:v>243.84859132111808</c:v>
                </c:pt>
                <c:pt idx="16">
                  <c:v>246.63167836869769</c:v>
                </c:pt>
                <c:pt idx="17">
                  <c:v>249.38369657531126</c:v>
                </c:pt>
                <c:pt idx="18">
                  <c:v>252.04962775520957</c:v>
                </c:pt>
                <c:pt idx="19">
                  <c:v>254.76196409782335</c:v>
                </c:pt>
                <c:pt idx="20">
                  <c:v>257.60223251483171</c:v>
                </c:pt>
                <c:pt idx="21">
                  <c:v>260.46156985625009</c:v>
                </c:pt>
                <c:pt idx="22">
                  <c:v>263.24367008782338</c:v>
                </c:pt>
                <c:pt idx="23">
                  <c:v>266.08678710564624</c:v>
                </c:pt>
                <c:pt idx="24">
                  <c:v>268.88088126277546</c:v>
                </c:pt>
                <c:pt idx="25">
                  <c:v>271.59789400332119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101.82697622633302</c:v>
                </c:pt>
                <c:pt idx="1">
                  <c:v>108.20023508630985</c:v>
                </c:pt>
                <c:pt idx="2">
                  <c:v>110.95633757022571</c:v>
                </c:pt>
                <c:pt idx="3">
                  <c:v>114.06679754249868</c:v>
                </c:pt>
                <c:pt idx="4">
                  <c:v>115.91939973581765</c:v>
                </c:pt>
                <c:pt idx="5">
                  <c:v>117.71489014404648</c:v>
                </c:pt>
                <c:pt idx="6">
                  <c:v>122.15302707133341</c:v>
                </c:pt>
                <c:pt idx="7">
                  <c:v>127.48994585183345</c:v>
                </c:pt>
                <c:pt idx="8">
                  <c:v>133.5091844474041</c:v>
                </c:pt>
                <c:pt idx="9">
                  <c:v>133.8598784428205</c:v>
                </c:pt>
                <c:pt idx="10">
                  <c:v>138.38544801335067</c:v>
                </c:pt>
                <c:pt idx="11">
                  <c:v>130.64529702048821</c:v>
                </c:pt>
                <c:pt idx="12">
                  <c:v>131.46342509064294</c:v>
                </c:pt>
                <c:pt idx="13">
                  <c:v>132.61728241854229</c:v>
                </c:pt>
                <c:pt idx="14">
                  <c:v>133.97674440945099</c:v>
                </c:pt>
                <c:pt idx="15">
                  <c:v>135.10984305911362</c:v>
                </c:pt>
                <c:pt idx="16">
                  <c:v>136.16060217318514</c:v>
                </c:pt>
                <c:pt idx="17">
                  <c:v>137.17211383295097</c:v>
                </c:pt>
                <c:pt idx="18">
                  <c:v>138.22767779961998</c:v>
                </c:pt>
                <c:pt idx="19">
                  <c:v>139.29007178865311</c:v>
                </c:pt>
                <c:pt idx="20">
                  <c:v>140.38989838355104</c:v>
                </c:pt>
                <c:pt idx="21">
                  <c:v>141.45701833689679</c:v>
                </c:pt>
                <c:pt idx="22">
                  <c:v>142.52438679116995</c:v>
                </c:pt>
                <c:pt idx="23">
                  <c:v>143.68318487817072</c:v>
                </c:pt>
                <c:pt idx="24">
                  <c:v>144.81529622826639</c:v>
                </c:pt>
                <c:pt idx="25">
                  <c:v>145.95135985680562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111.99646705268887</c:v>
                </c:pt>
                <c:pt idx="1">
                  <c:v>121.84835330117726</c:v>
                </c:pt>
                <c:pt idx="2">
                  <c:v>122.77763757994919</c:v>
                </c:pt>
                <c:pt idx="3">
                  <c:v>121.64969153512817</c:v>
                </c:pt>
                <c:pt idx="4">
                  <c:v>123.80255073227505</c:v>
                </c:pt>
                <c:pt idx="5">
                  <c:v>127.99978503742965</c:v>
                </c:pt>
                <c:pt idx="6">
                  <c:v>126.53593740170116</c:v>
                </c:pt>
                <c:pt idx="7">
                  <c:v>132.64774936360919</c:v>
                </c:pt>
                <c:pt idx="8">
                  <c:v>135.2944210455905</c:v>
                </c:pt>
                <c:pt idx="9">
                  <c:v>127.78044378928564</c:v>
                </c:pt>
                <c:pt idx="10">
                  <c:v>131.54415674704435</c:v>
                </c:pt>
                <c:pt idx="11">
                  <c:v>126.39718783804243</c:v>
                </c:pt>
                <c:pt idx="12">
                  <c:v>126.40931204781056</c:v>
                </c:pt>
                <c:pt idx="13">
                  <c:v>126.22352809660347</c:v>
                </c:pt>
                <c:pt idx="14">
                  <c:v>126.02064207492529</c:v>
                </c:pt>
                <c:pt idx="15">
                  <c:v>125.51509803695799</c:v>
                </c:pt>
                <c:pt idx="16">
                  <c:v>124.70197935512917</c:v>
                </c:pt>
                <c:pt idx="17">
                  <c:v>123.8304980063685</c:v>
                </c:pt>
                <c:pt idx="18">
                  <c:v>122.80511838729295</c:v>
                </c:pt>
                <c:pt idx="19">
                  <c:v>121.70980435610947</c:v>
                </c:pt>
                <c:pt idx="20">
                  <c:v>120.63820993008974</c:v>
                </c:pt>
                <c:pt idx="21">
                  <c:v>119.4750236238212</c:v>
                </c:pt>
                <c:pt idx="22">
                  <c:v>118.32612182051416</c:v>
                </c:pt>
                <c:pt idx="23">
                  <c:v>116.97336186656349</c:v>
                </c:pt>
                <c:pt idx="24">
                  <c:v>115.6674532852394</c:v>
                </c:pt>
                <c:pt idx="25">
                  <c:v>114.54730640647455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100.67626635277935</c:v>
                </c:pt>
                <c:pt idx="1">
                  <c:v>98.984384586266557</c:v>
                </c:pt>
                <c:pt idx="2">
                  <c:v>98.257994173642359</c:v>
                </c:pt>
                <c:pt idx="3">
                  <c:v>101.40129029282591</c:v>
                </c:pt>
                <c:pt idx="4">
                  <c:v>105.0748968411354</c:v>
                </c:pt>
                <c:pt idx="5">
                  <c:v>110.85891732369615</c:v>
                </c:pt>
                <c:pt idx="6">
                  <c:v>100.56575164877435</c:v>
                </c:pt>
                <c:pt idx="7">
                  <c:v>102.92101447442123</c:v>
                </c:pt>
                <c:pt idx="8">
                  <c:v>107.27372572312022</c:v>
                </c:pt>
                <c:pt idx="9">
                  <c:v>113.86196099197198</c:v>
                </c:pt>
                <c:pt idx="10">
                  <c:v>97.571299142917809</c:v>
                </c:pt>
                <c:pt idx="11">
                  <c:v>99.074265676369663</c:v>
                </c:pt>
                <c:pt idx="12">
                  <c:v>98.680009098907917</c:v>
                </c:pt>
                <c:pt idx="13">
                  <c:v>98.115169998355583</c:v>
                </c:pt>
                <c:pt idx="14">
                  <c:v>97.6395852541567</c:v>
                </c:pt>
                <c:pt idx="15">
                  <c:v>97.067806309465894</c:v>
                </c:pt>
                <c:pt idx="16">
                  <c:v>96.482051783147043</c:v>
                </c:pt>
                <c:pt idx="17">
                  <c:v>95.868879361310007</c:v>
                </c:pt>
                <c:pt idx="18">
                  <c:v>95.283050027144299</c:v>
                </c:pt>
                <c:pt idx="19">
                  <c:v>94.678086606362456</c:v>
                </c:pt>
                <c:pt idx="20">
                  <c:v>94.111681796866847</c:v>
                </c:pt>
                <c:pt idx="21">
                  <c:v>93.525930257516094</c:v>
                </c:pt>
                <c:pt idx="22">
                  <c:v>92.953099250094084</c:v>
                </c:pt>
                <c:pt idx="23">
                  <c:v>92.382612683224025</c:v>
                </c:pt>
                <c:pt idx="24">
                  <c:v>91.805990036542582</c:v>
                </c:pt>
                <c:pt idx="25">
                  <c:v>91.209353029679519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94.961587475293442</c:v>
                </c:pt>
                <c:pt idx="1">
                  <c:v>92.314745214518751</c:v>
                </c:pt>
                <c:pt idx="2">
                  <c:v>93.52930849090302</c:v>
                </c:pt>
                <c:pt idx="3">
                  <c:v>95.51025443245473</c:v>
                </c:pt>
                <c:pt idx="4">
                  <c:v>98.639853016086448</c:v>
                </c:pt>
                <c:pt idx="5">
                  <c:v>100.12591327361547</c:v>
                </c:pt>
                <c:pt idx="6">
                  <c:v>109.36557257480021</c:v>
                </c:pt>
                <c:pt idx="7">
                  <c:v>108.65527003949684</c:v>
                </c:pt>
                <c:pt idx="8">
                  <c:v>106.27326808170582</c:v>
                </c:pt>
                <c:pt idx="9">
                  <c:v>104.73024069209545</c:v>
                </c:pt>
                <c:pt idx="10">
                  <c:v>100.34919068768423</c:v>
                </c:pt>
                <c:pt idx="11">
                  <c:v>103.17657028959069</c:v>
                </c:pt>
                <c:pt idx="12">
                  <c:v>104.14059961420503</c:v>
                </c:pt>
                <c:pt idx="13">
                  <c:v>105.20605343569387</c:v>
                </c:pt>
                <c:pt idx="14">
                  <c:v>106.34256607414417</c:v>
                </c:pt>
                <c:pt idx="15">
                  <c:v>107.33034141118131</c:v>
                </c:pt>
                <c:pt idx="16">
                  <c:v>108.25804353521718</c:v>
                </c:pt>
                <c:pt idx="17">
                  <c:v>109.16484665652767</c:v>
                </c:pt>
                <c:pt idx="18">
                  <c:v>110.14307525383884</c:v>
                </c:pt>
                <c:pt idx="19">
                  <c:v>111.08653654411754</c:v>
                </c:pt>
                <c:pt idx="20">
                  <c:v>112.04024206803329</c:v>
                </c:pt>
                <c:pt idx="21">
                  <c:v>113.02684249448515</c:v>
                </c:pt>
                <c:pt idx="22">
                  <c:v>114.00458564953745</c:v>
                </c:pt>
                <c:pt idx="23">
                  <c:v>115.02960506604978</c:v>
                </c:pt>
                <c:pt idx="24">
                  <c:v>116.08534906653549</c:v>
                </c:pt>
                <c:pt idx="25">
                  <c:v>117.10787622639378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70.054566548786894</c:v>
                </c:pt>
                <c:pt idx="1">
                  <c:v>76.11592515486808</c:v>
                </c:pt>
                <c:pt idx="2">
                  <c:v>81.28018598424444</c:v>
                </c:pt>
                <c:pt idx="3">
                  <c:v>79.994756067511105</c:v>
                </c:pt>
                <c:pt idx="4">
                  <c:v>85.030845061349339</c:v>
                </c:pt>
                <c:pt idx="5">
                  <c:v>81.826202633373555</c:v>
                </c:pt>
                <c:pt idx="6">
                  <c:v>80.884297463558966</c:v>
                </c:pt>
                <c:pt idx="7">
                  <c:v>84.082143508772447</c:v>
                </c:pt>
                <c:pt idx="8">
                  <c:v>84.730056770751943</c:v>
                </c:pt>
                <c:pt idx="9">
                  <c:v>82.669541362850183</c:v>
                </c:pt>
                <c:pt idx="10">
                  <c:v>81.641027463874337</c:v>
                </c:pt>
                <c:pt idx="11">
                  <c:v>82.555969506388124</c:v>
                </c:pt>
                <c:pt idx="12">
                  <c:v>83.056962740752127</c:v>
                </c:pt>
                <c:pt idx="13">
                  <c:v>83.525510221517507</c:v>
                </c:pt>
                <c:pt idx="14">
                  <c:v>84.004403176603091</c:v>
                </c:pt>
                <c:pt idx="15">
                  <c:v>84.295323732851244</c:v>
                </c:pt>
                <c:pt idx="16">
                  <c:v>84.518130728568053</c:v>
                </c:pt>
                <c:pt idx="17">
                  <c:v>84.722570850210644</c:v>
                </c:pt>
                <c:pt idx="18">
                  <c:v>84.908239989663286</c:v>
                </c:pt>
                <c:pt idx="19">
                  <c:v>85.103515625330161</c:v>
                </c:pt>
                <c:pt idx="20">
                  <c:v>85.311098714069928</c:v>
                </c:pt>
                <c:pt idx="21">
                  <c:v>85.5704512411412</c:v>
                </c:pt>
                <c:pt idx="22">
                  <c:v>85.818524693485301</c:v>
                </c:pt>
                <c:pt idx="23">
                  <c:v>86.084018478512576</c:v>
                </c:pt>
                <c:pt idx="24">
                  <c:v>86.311428034478283</c:v>
                </c:pt>
                <c:pt idx="25">
                  <c:v>86.483412864546565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69.096040236974744</c:v>
                </c:pt>
                <c:pt idx="1">
                  <c:v>68.456485320997928</c:v>
                </c:pt>
                <c:pt idx="2">
                  <c:v>70.220901899785133</c:v>
                </c:pt>
                <c:pt idx="3">
                  <c:v>70.045925580629643</c:v>
                </c:pt>
                <c:pt idx="4">
                  <c:v>73.460281948037363</c:v>
                </c:pt>
                <c:pt idx="5">
                  <c:v>79.007739842897081</c:v>
                </c:pt>
                <c:pt idx="6">
                  <c:v>82.935830817212604</c:v>
                </c:pt>
                <c:pt idx="7">
                  <c:v>83.199594743757089</c:v>
                </c:pt>
                <c:pt idx="8">
                  <c:v>81.751902841809837</c:v>
                </c:pt>
                <c:pt idx="9">
                  <c:v>85.078573016140908</c:v>
                </c:pt>
                <c:pt idx="10">
                  <c:v>74.101514645939901</c:v>
                </c:pt>
                <c:pt idx="11">
                  <c:v>83.661527173909519</c:v>
                </c:pt>
                <c:pt idx="12">
                  <c:v>83.955558889107721</c:v>
                </c:pt>
                <c:pt idx="13">
                  <c:v>84.274109649445037</c:v>
                </c:pt>
                <c:pt idx="14">
                  <c:v>84.605358829943611</c:v>
                </c:pt>
                <c:pt idx="15">
                  <c:v>84.743744585048461</c:v>
                </c:pt>
                <c:pt idx="16">
                  <c:v>84.913682595919227</c:v>
                </c:pt>
                <c:pt idx="17">
                  <c:v>85.039576585709426</c:v>
                </c:pt>
                <c:pt idx="18">
                  <c:v>85.126646895056766</c:v>
                </c:pt>
                <c:pt idx="19">
                  <c:v>85.178023799173815</c:v>
                </c:pt>
                <c:pt idx="20">
                  <c:v>85.254561793365966</c:v>
                </c:pt>
                <c:pt idx="21">
                  <c:v>85.289168998912999</c:v>
                </c:pt>
                <c:pt idx="22">
                  <c:v>85.357962760163844</c:v>
                </c:pt>
                <c:pt idx="23">
                  <c:v>85.415561816307132</c:v>
                </c:pt>
                <c:pt idx="24">
                  <c:v>85.417034149678827</c:v>
                </c:pt>
                <c:pt idx="25">
                  <c:v>85.390861348341573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107.6670500606713</c:v>
                </c:pt>
                <c:pt idx="1">
                  <c:v>107.14341573178484</c:v>
                </c:pt>
                <c:pt idx="2">
                  <c:v>110.7512083316166</c:v>
                </c:pt>
                <c:pt idx="3">
                  <c:v>106.98218356053937</c:v>
                </c:pt>
                <c:pt idx="4">
                  <c:v>113.81304420594002</c:v>
                </c:pt>
                <c:pt idx="5">
                  <c:v>119.58607492488552</c:v>
                </c:pt>
                <c:pt idx="6">
                  <c:v>119.20303138943977</c:v>
                </c:pt>
                <c:pt idx="7">
                  <c:v>118.48704549136181</c:v>
                </c:pt>
                <c:pt idx="8">
                  <c:v>123.86492280630472</c:v>
                </c:pt>
                <c:pt idx="9">
                  <c:v>125.17904185550945</c:v>
                </c:pt>
                <c:pt idx="10">
                  <c:v>111.60967280347747</c:v>
                </c:pt>
                <c:pt idx="11">
                  <c:v>112.28866576942909</c:v>
                </c:pt>
                <c:pt idx="12">
                  <c:v>112.66557159564262</c:v>
                </c:pt>
                <c:pt idx="13">
                  <c:v>112.41143891728555</c:v>
                </c:pt>
                <c:pt idx="14">
                  <c:v>112.08283123466398</c:v>
                </c:pt>
                <c:pt idx="15">
                  <c:v>111.95230403649882</c:v>
                </c:pt>
                <c:pt idx="16">
                  <c:v>111.65365416133857</c:v>
                </c:pt>
                <c:pt idx="17">
                  <c:v>111.17170918637456</c:v>
                </c:pt>
                <c:pt idx="18">
                  <c:v>110.7564834171646</c:v>
                </c:pt>
                <c:pt idx="19">
                  <c:v>110.3800927167874</c:v>
                </c:pt>
                <c:pt idx="20">
                  <c:v>110.07313438421026</c:v>
                </c:pt>
                <c:pt idx="21">
                  <c:v>109.71450191714391</c:v>
                </c:pt>
                <c:pt idx="22">
                  <c:v>109.401351133557</c:v>
                </c:pt>
                <c:pt idx="23">
                  <c:v>109.0494637299889</c:v>
                </c:pt>
                <c:pt idx="24">
                  <c:v>108.67856699979609</c:v>
                </c:pt>
                <c:pt idx="25">
                  <c:v>108.29513189712031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120.78380436731734</c:v>
                </c:pt>
                <c:pt idx="1">
                  <c:v>271.59789400332119</c:v>
                </c:pt>
                <c:pt idx="2">
                  <c:v>145.95135985680562</c:v>
                </c:pt>
                <c:pt idx="3">
                  <c:v>114.54730640647455</c:v>
                </c:pt>
                <c:pt idx="4">
                  <c:v>91.209353029679519</c:v>
                </c:pt>
                <c:pt idx="5">
                  <c:v>117.10787622639378</c:v>
                </c:pt>
                <c:pt idx="6">
                  <c:v>86.483412864546565</c:v>
                </c:pt>
                <c:pt idx="7">
                  <c:v>85.390861348341573</c:v>
                </c:pt>
                <c:pt idx="8">
                  <c:v>108.29513189712031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103.95405620603704</c:v>
                </c:pt>
                <c:pt idx="1">
                  <c:v>226.06663428967408</c:v>
                </c:pt>
                <c:pt idx="2">
                  <c:v>138.38544801335067</c:v>
                </c:pt>
                <c:pt idx="3">
                  <c:v>131.54415674704435</c:v>
                </c:pt>
                <c:pt idx="4">
                  <c:v>97.571299142917809</c:v>
                </c:pt>
                <c:pt idx="5">
                  <c:v>100.34919068768423</c:v>
                </c:pt>
                <c:pt idx="6">
                  <c:v>81.641027463874337</c:v>
                </c:pt>
                <c:pt idx="7">
                  <c:v>74.101514645939901</c:v>
                </c:pt>
                <c:pt idx="8">
                  <c:v>111.60967280347747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10.582380984145965</c:v>
                </c:pt>
                <c:pt idx="1">
                  <c:v>23.795842529468704</c:v>
                </c:pt>
                <c:pt idx="2">
                  <c:v>12.787417181047422</c:v>
                </c:pt>
                <c:pt idx="3">
                  <c:v>10.035974967427173</c:v>
                </c:pt>
                <c:pt idx="4">
                  <c:v>7.9912379654992192</c:v>
                </c:pt>
                <c:pt idx="5">
                  <c:v>10.260317341082555</c:v>
                </c:pt>
                <c:pt idx="6">
                  <c:v>7.577178319028544</c:v>
                </c:pt>
                <c:pt idx="7">
                  <c:v>7.4814552504445579</c:v>
                </c:pt>
                <c:pt idx="8">
                  <c:v>9.4881954618558506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9.7589008316603234</c:v>
                </c:pt>
                <c:pt idx="1">
                  <c:v>21.222470251738283</c:v>
                </c:pt>
                <c:pt idx="2">
                  <c:v>12.991218553612782</c:v>
                </c:pt>
                <c:pt idx="3">
                  <c:v>12.348978265306359</c:v>
                </c:pt>
                <c:pt idx="4">
                  <c:v>9.1597063847586675</c:v>
                </c:pt>
                <c:pt idx="5">
                  <c:v>9.4204866668936216</c:v>
                </c:pt>
                <c:pt idx="6">
                  <c:v>7.6642193666372522</c:v>
                </c:pt>
                <c:pt idx="7">
                  <c:v>6.9564320941192515</c:v>
                </c:pt>
                <c:pt idx="8">
                  <c:v>10.477587585273456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8.487801046498241</c:v>
                </c:pt>
                <c:pt idx="1">
                  <c:v>18.195059431831563</c:v>
                </c:pt>
                <c:pt idx="2">
                  <c:v>11.708439070012631</c:v>
                </c:pt>
                <c:pt idx="3">
                  <c:v>12.731419808076472</c:v>
                </c:pt>
                <c:pt idx="4">
                  <c:v>11.026513954723431</c:v>
                </c:pt>
                <c:pt idx="5">
                  <c:v>9.9589623152936895</c:v>
                </c:pt>
                <c:pt idx="6">
                  <c:v>8.1387928637659748</c:v>
                </c:pt>
                <c:pt idx="7">
                  <c:v>7.8584561976652809</c:v>
                </c:pt>
                <c:pt idx="8">
                  <c:v>11.894555312132718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7.4223438105426157E-2</c:v>
                </c:pt>
                <c:pt idx="1">
                  <c:v>8.1935718886400777E-2</c:v>
                </c:pt>
                <c:pt idx="2">
                  <c:v>8.3043675969806205E-2</c:v>
                </c:pt>
                <c:pt idx="3">
                  <c:v>8.5116401821735937E-2</c:v>
                </c:pt>
                <c:pt idx="4">
                  <c:v>8.3935162883887748E-2</c:v>
                </c:pt>
                <c:pt idx="5">
                  <c:v>8.4878010464982417E-2</c:v>
                </c:pt>
                <c:pt idx="6">
                  <c:v>8.6261803987475058E-2</c:v>
                </c:pt>
                <c:pt idx="7">
                  <c:v>8.9024029923519821E-2</c:v>
                </c:pt>
                <c:pt idx="8">
                  <c:v>9.0438019887869286E-2</c:v>
                </c:pt>
                <c:pt idx="9">
                  <c:v>9.2772059105510327E-2</c:v>
                </c:pt>
                <c:pt idx="10">
                  <c:v>9.7589008316603235E-2</c:v>
                </c:pt>
                <c:pt idx="11">
                  <c:v>9.4408718822731094E-2</c:v>
                </c:pt>
                <c:pt idx="12">
                  <c:v>9.517560029401903E-2</c:v>
                </c:pt>
                <c:pt idx="13">
                  <c:v>9.589908628101057E-2</c:v>
                </c:pt>
                <c:pt idx="14">
                  <c:v>9.6632517188375677E-2</c:v>
                </c:pt>
                <c:pt idx="15">
                  <c:v>9.7409340924439758E-2</c:v>
                </c:pt>
                <c:pt idx="16">
                  <c:v>9.8182216848483397E-2</c:v>
                </c:pt>
                <c:pt idx="17">
                  <c:v>9.8967263203658354E-2</c:v>
                </c:pt>
                <c:pt idx="18">
                  <c:v>9.9780895746466439E-2</c:v>
                </c:pt>
                <c:pt idx="19">
                  <c:v>0.10061357196311405</c:v>
                </c:pt>
                <c:pt idx="20">
                  <c:v>0.10146265340455005</c:v>
                </c:pt>
                <c:pt idx="21">
                  <c:v>0.10230928645839307</c:v>
                </c:pt>
                <c:pt idx="22">
                  <c:v>0.10313891967908205</c:v>
                </c:pt>
                <c:pt idx="23">
                  <c:v>0.10400252574913794</c:v>
                </c:pt>
                <c:pt idx="24">
                  <c:v>0.10490670605038432</c:v>
                </c:pt>
                <c:pt idx="25">
                  <c:v>0.10582380984145966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0.19108303289767872</c:v>
                </c:pt>
                <c:pt idx="1">
                  <c:v>0.18518376159509509</c:v>
                </c:pt>
                <c:pt idx="2">
                  <c:v>0.18086103891302552</c:v>
                </c:pt>
                <c:pt idx="3">
                  <c:v>0.18934235025569018</c:v>
                </c:pt>
                <c:pt idx="4">
                  <c:v>0.18723490889453986</c:v>
                </c:pt>
                <c:pt idx="5">
                  <c:v>0.18195059431831564</c:v>
                </c:pt>
                <c:pt idx="6">
                  <c:v>0.19361071647920092</c:v>
                </c:pt>
                <c:pt idx="7">
                  <c:v>0.19011784534638979</c:v>
                </c:pt>
                <c:pt idx="8">
                  <c:v>0.19636179725032407</c:v>
                </c:pt>
                <c:pt idx="9">
                  <c:v>0.19761417360462319</c:v>
                </c:pt>
                <c:pt idx="10">
                  <c:v>0.21222470251738285</c:v>
                </c:pt>
                <c:pt idx="11">
                  <c:v>0.21682442185158707</c:v>
                </c:pt>
                <c:pt idx="12">
                  <c:v>0.21782460099144682</c:v>
                </c:pt>
                <c:pt idx="13">
                  <c:v>0.21930479393671948</c:v>
                </c:pt>
                <c:pt idx="14">
                  <c:v>0.2208607912517743</c:v>
                </c:pt>
                <c:pt idx="15">
                  <c:v>0.22234940500206349</c:v>
                </c:pt>
                <c:pt idx="16">
                  <c:v>0.22391260937143442</c:v>
                </c:pt>
                <c:pt idx="17">
                  <c:v>0.22552516395531469</c:v>
                </c:pt>
                <c:pt idx="18">
                  <c:v>0.22705884959250922</c:v>
                </c:pt>
                <c:pt idx="19">
                  <c:v>0.2286291903791105</c:v>
                </c:pt>
                <c:pt idx="20">
                  <c:v>0.23021720529354822</c:v>
                </c:pt>
                <c:pt idx="21">
                  <c:v>0.23183855056495067</c:v>
                </c:pt>
                <c:pt idx="22">
                  <c:v>0.23337887552368403</c:v>
                </c:pt>
                <c:pt idx="23">
                  <c:v>0.23495812496193855</c:v>
                </c:pt>
                <c:pt idx="24">
                  <c:v>0.23649647320141312</c:v>
                </c:pt>
                <c:pt idx="25">
                  <c:v>0.23795842529468703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0.11399363039166588</c:v>
                </c:pt>
                <c:pt idx="1">
                  <c:v>0.11781628222525277</c:v>
                </c:pt>
                <c:pt idx="2">
                  <c:v>0.11875192653986147</c:v>
                </c:pt>
                <c:pt idx="3">
                  <c:v>0.12000298521197973</c:v>
                </c:pt>
                <c:pt idx="4">
                  <c:v>0.11803926693062469</c:v>
                </c:pt>
                <c:pt idx="5">
                  <c:v>0.1170843907001263</c:v>
                </c:pt>
                <c:pt idx="6">
                  <c:v>0.11860922077307547</c:v>
                </c:pt>
                <c:pt idx="7">
                  <c:v>0.12132574854548311</c:v>
                </c:pt>
                <c:pt idx="8">
                  <c:v>0.12322904760874016</c:v>
                </c:pt>
                <c:pt idx="9">
                  <c:v>0.12285794910084023</c:v>
                </c:pt>
                <c:pt idx="10">
                  <c:v>0.12991218553612782</c:v>
                </c:pt>
                <c:pt idx="11">
                  <c:v>0.12196288145274849</c:v>
                </c:pt>
                <c:pt idx="12">
                  <c:v>0.12198653514806042</c:v>
                </c:pt>
                <c:pt idx="13">
                  <c:v>0.12233175111642444</c:v>
                </c:pt>
                <c:pt idx="14">
                  <c:v>0.12279232800540647</c:v>
                </c:pt>
                <c:pt idx="15">
                  <c:v>0.12319773122886354</c:v>
                </c:pt>
                <c:pt idx="16">
                  <c:v>0.12361784150293166</c:v>
                </c:pt>
                <c:pt idx="17">
                  <c:v>0.12404886080005266</c:v>
                </c:pt>
                <c:pt idx="18">
                  <c:v>0.12452237197314024</c:v>
                </c:pt>
                <c:pt idx="19">
                  <c:v>0.12500208362603069</c:v>
                </c:pt>
                <c:pt idx="20">
                  <c:v>0.12546541131178077</c:v>
                </c:pt>
                <c:pt idx="21">
                  <c:v>0.12591181922371739</c:v>
                </c:pt>
                <c:pt idx="22">
                  <c:v>0.12635510328863336</c:v>
                </c:pt>
                <c:pt idx="23">
                  <c:v>0.12687413785086135</c:v>
                </c:pt>
                <c:pt idx="24">
                  <c:v>0.12737352935901852</c:v>
                </c:pt>
                <c:pt idx="25">
                  <c:v>0.12787417181047422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0.12537820863893054</c:v>
                </c:pt>
                <c:pt idx="1">
                  <c:v>0.13267734556918889</c:v>
                </c:pt>
                <c:pt idx="2">
                  <c:v>0.13140376942780702</c:v>
                </c:pt>
                <c:pt idx="3">
                  <c:v>0.12798050308103792</c:v>
                </c:pt>
                <c:pt idx="4">
                  <c:v>0.12606658045058711</c:v>
                </c:pt>
                <c:pt idx="5">
                  <c:v>0.12731419808076472</c:v>
                </c:pt>
                <c:pt idx="6">
                  <c:v>0.12286497760094027</c:v>
                </c:pt>
                <c:pt idx="7">
                  <c:v>0.1262341698938142</c:v>
                </c:pt>
                <c:pt idx="8">
                  <c:v>0.12487682192974535</c:v>
                </c:pt>
                <c:pt idx="9">
                  <c:v>0.11727818254259613</c:v>
                </c:pt>
                <c:pt idx="10">
                  <c:v>0.1234897826530636</c:v>
                </c:pt>
                <c:pt idx="11">
                  <c:v>0.11799709279878939</c:v>
                </c:pt>
                <c:pt idx="12">
                  <c:v>0.11729676125911261</c:v>
                </c:pt>
                <c:pt idx="13">
                  <c:v>0.1164338835976008</c:v>
                </c:pt>
                <c:pt idx="14">
                  <c:v>0.11550040333734637</c:v>
                </c:pt>
                <c:pt idx="15">
                  <c:v>0.11444891773248615</c:v>
                </c:pt>
                <c:pt idx="16">
                  <c:v>0.11321475722777063</c:v>
                </c:pt>
                <c:pt idx="17">
                  <c:v>0.1119836370583307</c:v>
                </c:pt>
                <c:pt idx="18">
                  <c:v>0.11062896284921932</c:v>
                </c:pt>
                <c:pt idx="19">
                  <c:v>0.10922515113147924</c:v>
                </c:pt>
                <c:pt idx="20">
                  <c:v>0.10781347378316133</c:v>
                </c:pt>
                <c:pt idx="21">
                  <c:v>0.10634550164520279</c:v>
                </c:pt>
                <c:pt idx="22">
                  <c:v>0.10490211311192094</c:v>
                </c:pt>
                <c:pt idx="23">
                  <c:v>0.10328901360949572</c:v>
                </c:pt>
                <c:pt idx="24">
                  <c:v>0.10173629540961866</c:v>
                </c:pt>
                <c:pt idx="25">
                  <c:v>0.10035974967427172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0.11270542955456792</c:v>
                </c:pt>
                <c:pt idx="1">
                  <c:v>0.10778139419942984</c:v>
                </c:pt>
                <c:pt idx="2">
                  <c:v>0.10516142080372361</c:v>
                </c:pt>
                <c:pt idx="3">
                  <c:v>0.10667834814028125</c:v>
                </c:pt>
                <c:pt idx="4">
                  <c:v>0.10699644601512091</c:v>
                </c:pt>
                <c:pt idx="5">
                  <c:v>0.1102651395472343</c:v>
                </c:pt>
                <c:pt idx="6">
                  <c:v>9.7648218185818481E-2</c:v>
                </c:pt>
                <c:pt idx="7">
                  <c:v>9.7944736259295229E-2</c:v>
                </c:pt>
                <c:pt idx="8">
                  <c:v>9.9013705379265737E-2</c:v>
                </c:pt>
                <c:pt idx="9">
                  <c:v>0.10450365838371067</c:v>
                </c:pt>
                <c:pt idx="10">
                  <c:v>9.1597063847586674E-2</c:v>
                </c:pt>
                <c:pt idx="11">
                  <c:v>9.24899953942485E-2</c:v>
                </c:pt>
                <c:pt idx="12">
                  <c:v>9.1566398715498279E-2</c:v>
                </c:pt>
                <c:pt idx="13">
                  <c:v>9.050555356053902E-2</c:v>
                </c:pt>
                <c:pt idx="14">
                  <c:v>8.9488605143285632E-2</c:v>
                </c:pt>
                <c:pt idx="15">
                  <c:v>8.850971359249403E-2</c:v>
                </c:pt>
                <c:pt idx="16">
                  <c:v>8.7594376015146233E-2</c:v>
                </c:pt>
                <c:pt idx="17">
                  <c:v>8.6697105837640245E-2</c:v>
                </c:pt>
                <c:pt idx="18">
                  <c:v>8.5835713853307682E-2</c:v>
                </c:pt>
                <c:pt idx="19">
                  <c:v>8.49662718063528E-2</c:v>
                </c:pt>
                <c:pt idx="20">
                  <c:v>8.4106912262505065E-2</c:v>
                </c:pt>
                <c:pt idx="21">
                  <c:v>8.324804355248297E-2</c:v>
                </c:pt>
                <c:pt idx="22">
                  <c:v>8.2407640693472464E-2</c:v>
                </c:pt>
                <c:pt idx="23">
                  <c:v>8.1575059367819044E-2</c:v>
                </c:pt>
                <c:pt idx="24">
                  <c:v>8.0748741823661332E-2</c:v>
                </c:pt>
                <c:pt idx="25">
                  <c:v>7.9912379654992191E-2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0.10630794024565211</c:v>
                </c:pt>
                <c:pt idx="1">
                  <c:v>0.1005190059621429</c:v>
                </c:pt>
                <c:pt idx="2">
                  <c:v>0.10010050632940302</c:v>
                </c:pt>
                <c:pt idx="3">
                  <c:v>0.10048073494813413</c:v>
                </c:pt>
                <c:pt idx="4">
                  <c:v>0.10044372181618325</c:v>
                </c:pt>
                <c:pt idx="5">
                  <c:v>9.9589623152936901E-2</c:v>
                </c:pt>
                <c:pt idx="6">
                  <c:v>0.10619274571823091</c:v>
                </c:pt>
                <c:pt idx="7">
                  <c:v>0.10340173793998028</c:v>
                </c:pt>
                <c:pt idx="8">
                  <c:v>9.8090282448965754E-2</c:v>
                </c:pt>
                <c:pt idx="9">
                  <c:v>9.6122473215635287E-2</c:v>
                </c:pt>
                <c:pt idx="10">
                  <c:v>9.420486666893621E-2</c:v>
                </c:pt>
                <c:pt idx="11">
                  <c:v>9.6319669348350928E-2</c:v>
                </c:pt>
                <c:pt idx="12">
                  <c:v>9.6633348069390237E-2</c:v>
                </c:pt>
                <c:pt idx="13">
                  <c:v>9.704648225423966E-2</c:v>
                </c:pt>
                <c:pt idx="14">
                  <c:v>9.7465058670225327E-2</c:v>
                </c:pt>
                <c:pt idx="15">
                  <c:v>9.7867440702240904E-2</c:v>
                </c:pt>
                <c:pt idx="16">
                  <c:v>9.8285594023242856E-2</c:v>
                </c:pt>
                <c:pt idx="17">
                  <c:v>9.8721048241962289E-2</c:v>
                </c:pt>
                <c:pt idx="18">
                  <c:v>9.9222364184590281E-2</c:v>
                </c:pt>
                <c:pt idx="19">
                  <c:v>9.9691588585605728E-2</c:v>
                </c:pt>
                <c:pt idx="20">
                  <c:v>0.10012953365157722</c:v>
                </c:pt>
                <c:pt idx="21">
                  <c:v>0.10060593335637386</c:v>
                </c:pt>
                <c:pt idx="22">
                  <c:v>0.10107085193940728</c:v>
                </c:pt>
                <c:pt idx="23">
                  <c:v>0.10157265084605872</c:v>
                </c:pt>
                <c:pt idx="24">
                  <c:v>0.10210385920953675</c:v>
                </c:pt>
                <c:pt idx="25">
                  <c:v>0.10260317341082555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7.8424938678927483E-2</c:v>
                </c:pt>
                <c:pt idx="1">
                  <c:v>8.2880553011079383E-2</c:v>
                </c:pt>
                <c:pt idx="2">
                  <c:v>8.6990782919797477E-2</c:v>
                </c:pt>
                <c:pt idx="3">
                  <c:v>8.4157789437621991E-2</c:v>
                </c:pt>
                <c:pt idx="4">
                  <c:v>8.6585840164870212E-2</c:v>
                </c:pt>
                <c:pt idx="5">
                  <c:v>8.1387928637659757E-2</c:v>
                </c:pt>
                <c:pt idx="6">
                  <c:v>7.8537746668594699E-2</c:v>
                </c:pt>
                <c:pt idx="7">
                  <c:v>8.0016733338065374E-2</c:v>
                </c:pt>
                <c:pt idx="8">
                  <c:v>7.8205887054965548E-2</c:v>
                </c:pt>
                <c:pt idx="9">
                  <c:v>7.5874940445918193E-2</c:v>
                </c:pt>
                <c:pt idx="10">
                  <c:v>7.6642193666372524E-2</c:v>
                </c:pt>
                <c:pt idx="11">
                  <c:v>7.7069470939664347E-2</c:v>
                </c:pt>
                <c:pt idx="12">
                  <c:v>7.7069581122506808E-2</c:v>
                </c:pt>
                <c:pt idx="13">
                  <c:v>7.7047438629027507E-2</c:v>
                </c:pt>
                <c:pt idx="14">
                  <c:v>7.6991691910616458E-2</c:v>
                </c:pt>
                <c:pt idx="15">
                  <c:v>7.6863331360293122E-2</c:v>
                </c:pt>
                <c:pt idx="16">
                  <c:v>7.673254026329325E-2</c:v>
                </c:pt>
                <c:pt idx="17">
                  <c:v>7.6617164410101621E-2</c:v>
                </c:pt>
                <c:pt idx="18">
                  <c:v>7.6489568600758048E-2</c:v>
                </c:pt>
                <c:pt idx="19">
                  <c:v>7.6373833687214274E-2</c:v>
                </c:pt>
                <c:pt idx="20">
                  <c:v>7.6241896410367466E-2</c:v>
                </c:pt>
                <c:pt idx="21">
                  <c:v>7.6166819534582139E-2</c:v>
                </c:pt>
                <c:pt idx="22">
                  <c:v>7.6082478205023091E-2</c:v>
                </c:pt>
                <c:pt idx="23">
                  <c:v>7.6013318026459026E-2</c:v>
                </c:pt>
                <c:pt idx="24">
                  <c:v>7.5915952935243614E-2</c:v>
                </c:pt>
                <c:pt idx="25">
                  <c:v>7.5771783190285436E-2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7.7351884188273323E-2</c:v>
                </c:pt>
                <c:pt idx="1">
                  <c:v>7.4540398071168648E-2</c:v>
                </c:pt>
                <c:pt idx="2">
                  <c:v>7.515449379976448E-2</c:v>
                </c:pt>
                <c:pt idx="3">
                  <c:v>7.369120859626091E-2</c:v>
                </c:pt>
                <c:pt idx="4">
                  <c:v>7.4803681259781749E-2</c:v>
                </c:pt>
                <c:pt idx="5">
                  <c:v>7.8584561976652811E-2</c:v>
                </c:pt>
                <c:pt idx="6">
                  <c:v>8.0529762571112898E-2</c:v>
                </c:pt>
                <c:pt idx="7">
                  <c:v>7.9176856210281338E-2</c:v>
                </c:pt>
                <c:pt idx="8">
                  <c:v>7.5457049408965693E-2</c:v>
                </c:pt>
                <c:pt idx="9">
                  <c:v>7.8085974040788306E-2</c:v>
                </c:pt>
                <c:pt idx="10">
                  <c:v>6.9564320941192512E-2</c:v>
                </c:pt>
                <c:pt idx="11">
                  <c:v>7.8101555536800246E-2</c:v>
                </c:pt>
                <c:pt idx="12">
                  <c:v>7.7903399582353816E-2</c:v>
                </c:pt>
                <c:pt idx="13">
                  <c:v>7.7737978181889919E-2</c:v>
                </c:pt>
                <c:pt idx="14">
                  <c:v>7.7542479616549753E-2</c:v>
                </c:pt>
                <c:pt idx="15">
                  <c:v>7.7272216681862474E-2</c:v>
                </c:pt>
                <c:pt idx="16">
                  <c:v>7.7091654921013497E-2</c:v>
                </c:pt>
                <c:pt idx="17">
                  <c:v>7.6903842214043575E-2</c:v>
                </c:pt>
                <c:pt idx="18">
                  <c:v>7.6686320411595343E-2</c:v>
                </c:pt>
                <c:pt idx="19">
                  <c:v>7.6440699019811403E-2</c:v>
                </c:pt>
                <c:pt idx="20">
                  <c:v>7.6191369783508295E-2</c:v>
                </c:pt>
                <c:pt idx="21">
                  <c:v>7.5916448367066569E-2</c:v>
                </c:pt>
                <c:pt idx="22">
                  <c:v>7.5674166673461038E-2</c:v>
                </c:pt>
                <c:pt idx="23">
                  <c:v>7.5423062021346882E-2</c:v>
                </c:pt>
                <c:pt idx="24">
                  <c:v>7.5129281162916062E-2</c:v>
                </c:pt>
                <c:pt idx="25">
                  <c:v>7.4814552504445575E-2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0.1205314972988778</c:v>
                </c:pt>
                <c:pt idx="1">
                  <c:v>0.11666554048024171</c:v>
                </c:pt>
                <c:pt idx="2">
                  <c:v>0.11853238529681107</c:v>
                </c:pt>
                <c:pt idx="3">
                  <c:v>0.11254967850725794</c:v>
                </c:pt>
                <c:pt idx="4">
                  <c:v>0.11589439158440429</c:v>
                </c:pt>
                <c:pt idx="5">
                  <c:v>0.11894555312132718</c:v>
                </c:pt>
                <c:pt idx="6">
                  <c:v>0.11574480801555115</c:v>
                </c:pt>
                <c:pt idx="7">
                  <c:v>0.11275814254317094</c:v>
                </c:pt>
                <c:pt idx="8">
                  <c:v>0.1143273890311584</c:v>
                </c:pt>
                <c:pt idx="9">
                  <c:v>0.11489058956037762</c:v>
                </c:pt>
                <c:pt idx="10">
                  <c:v>0.10477587585273457</c:v>
                </c:pt>
                <c:pt idx="11">
                  <c:v>0.1048261938550798</c:v>
                </c:pt>
                <c:pt idx="12">
                  <c:v>0.10454377481761197</c:v>
                </c:pt>
                <c:pt idx="13">
                  <c:v>0.10369303244254852</c:v>
                </c:pt>
                <c:pt idx="14">
                  <c:v>0.10272612487642009</c:v>
                </c:pt>
                <c:pt idx="15">
                  <c:v>0.10208190277525647</c:v>
                </c:pt>
                <c:pt idx="16">
                  <c:v>0.10136840982668389</c:v>
                </c:pt>
                <c:pt idx="17">
                  <c:v>0.10053591427889592</c:v>
                </c:pt>
                <c:pt idx="18">
                  <c:v>9.9774952788413446E-2</c:v>
                </c:pt>
                <c:pt idx="19">
                  <c:v>9.9057609801281435E-2</c:v>
                </c:pt>
                <c:pt idx="20">
                  <c:v>9.8371544099001701E-2</c:v>
                </c:pt>
                <c:pt idx="21">
                  <c:v>9.7657597297230503E-2</c:v>
                </c:pt>
                <c:pt idx="22">
                  <c:v>9.6989850885315768E-2</c:v>
                </c:pt>
                <c:pt idx="23">
                  <c:v>9.6292107566882751E-2</c:v>
                </c:pt>
                <c:pt idx="24">
                  <c:v>9.5589160848207608E-2</c:v>
                </c:pt>
                <c:pt idx="25">
                  <c:v>9.4881954618558501E-2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15.744718447072444</c:v>
                </c:pt>
                <c:pt idx="1">
                  <c:v>32.380124582197453</c:v>
                </c:pt>
                <c:pt idx="2">
                  <c:v>16.144988298774024</c:v>
                </c:pt>
                <c:pt idx="3">
                  <c:v>-0.21934124814400491</c:v>
                </c:pt>
                <c:pt idx="4">
                  <c:v>3.0030436682758364</c:v>
                </c:pt>
                <c:pt idx="5">
                  <c:v>4.6043274184799827</c:v>
                </c:pt>
                <c:pt idx="6">
                  <c:v>0.84333872947662769</c:v>
                </c:pt>
                <c:pt idx="7">
                  <c:v>6.0708331732438268</c:v>
                </c:pt>
                <c:pt idx="8">
                  <c:v>5.5929669306239305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2.8742592076282421</c:v>
                </c:pt>
                <c:pt idx="1">
                  <c:v>10.756111438756847</c:v>
                </c:pt>
                <c:pt idx="2">
                  <c:v>4.5255695705301662</c:v>
                </c:pt>
                <c:pt idx="3">
                  <c:v>3.7637129577587132</c:v>
                </c:pt>
                <c:pt idx="4">
                  <c:v>-16.290661849054175</c:v>
                </c:pt>
                <c:pt idx="5">
                  <c:v>-4.3810500044112217</c:v>
                </c:pt>
                <c:pt idx="6">
                  <c:v>-1.0285138989758451</c:v>
                </c:pt>
                <c:pt idx="7">
                  <c:v>-10.977058370201007</c:v>
                </c:pt>
                <c:pt idx="8">
                  <c:v>-13.569369052031988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2.8738913017277525</c:v>
                </c:pt>
                <c:pt idx="1">
                  <c:v>17.781957031443994</c:v>
                </c:pt>
                <c:pt idx="2">
                  <c:v>-3.2756049542370533</c:v>
                </c:pt>
                <c:pt idx="3">
                  <c:v>-6.0290587100863604</c:v>
                </c:pt>
                <c:pt idx="4">
                  <c:v>-0.50349283345191509</c:v>
                </c:pt>
                <c:pt idx="5">
                  <c:v>6.9811507234970804</c:v>
                </c:pt>
                <c:pt idx="6">
                  <c:v>2.654296268976907</c:v>
                </c:pt>
                <c:pt idx="7">
                  <c:v>10.64222993910856</c:v>
                </c:pt>
                <c:pt idx="8">
                  <c:v>0.34263123302135057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13.955856859552554</c:v>
                </c:pt>
                <c:pt idx="1">
                  <c:v>27.749302682203108</c:v>
                </c:pt>
                <c:pt idx="2">
                  <c:v>10.841516797692009</c:v>
                </c:pt>
                <c:pt idx="3">
                  <c:v>-10.967791630483447</c:v>
                </c:pt>
                <c:pt idx="4">
                  <c:v>-5.8584532797863744</c:v>
                </c:pt>
                <c:pt idx="5">
                  <c:v>9.7775348152124764</c:v>
                </c:pt>
                <c:pt idx="6">
                  <c:v>2.188089131695321</c:v>
                </c:pt>
                <c:pt idx="7">
                  <c:v>0.64711676329311274</c:v>
                </c:pt>
                <c:pt idx="8">
                  <c:v>-3.6571721393785026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16.829748161280307</c:v>
                </c:pt>
                <c:pt idx="1">
                  <c:v>45.531259713647103</c:v>
                </c:pt>
                <c:pt idx="2">
                  <c:v>7.5659118434549555</c:v>
                </c:pt>
                <c:pt idx="3">
                  <c:v>-16.996850340569807</c:v>
                </c:pt>
                <c:pt idx="4">
                  <c:v>-6.3619461132382895</c:v>
                </c:pt>
                <c:pt idx="5">
                  <c:v>16.758685538709557</c:v>
                </c:pt>
                <c:pt idx="6">
                  <c:v>4.842385400672228</c:v>
                </c:pt>
                <c:pt idx="7">
                  <c:v>11.289346702401673</c:v>
                </c:pt>
                <c:pt idx="8">
                  <c:v>-3.314540906357152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10.426387100032507</c:v>
                </c:pt>
                <c:pt idx="1">
                  <c:v>27.56799497618384</c:v>
                </c:pt>
                <c:pt idx="2">
                  <c:v>10.292589764422274</c:v>
                </c:pt>
                <c:pt idx="3">
                  <c:v>-21.141684913926341</c:v>
                </c:pt>
                <c:pt idx="4">
                  <c:v>2.1687273778021847</c:v>
                </c:pt>
                <c:pt idx="5">
                  <c:v>12.74626420846711</c:v>
                </c:pt>
                <c:pt idx="6">
                  <c:v>0.90324988707683929</c:v>
                </c:pt>
                <c:pt idx="7">
                  <c:v>4.0091774958051971</c:v>
                </c:pt>
                <c:pt idx="8">
                  <c:v>-3.8931622399918311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6.4033610612475798</c:v>
                </c:pt>
                <c:pt idx="1">
                  <c:v>17.963264737463362</c:v>
                </c:pt>
                <c:pt idx="2">
                  <c:v>-2.726677920967532</c:v>
                </c:pt>
                <c:pt idx="3">
                  <c:v>4.1448345733564196</c:v>
                </c:pt>
                <c:pt idx="4">
                  <c:v>-8.5306734910405595</c:v>
                </c:pt>
                <c:pt idx="5">
                  <c:v>4.0124213302424714</c:v>
                </c:pt>
                <c:pt idx="6">
                  <c:v>3.9391355135954313</c:v>
                </c:pt>
                <c:pt idx="7">
                  <c:v>7.2801692065964971</c:v>
                </c:pt>
                <c:pt idx="8">
                  <c:v>0.5786213336343522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1.7992568565896541</c:v>
                </c:pt>
                <c:pt idx="1">
                  <c:v>-1.3961649611756464</c:v>
                </c:pt>
                <c:pt idx="2">
                  <c:v>1.6713925833538923E-2</c:v>
                </c:pt>
                <c:pt idx="3">
                  <c:v>-0.1581607360347439</c:v>
                </c:pt>
                <c:pt idx="4">
                  <c:v>1.2515570450580498</c:v>
                </c:pt>
                <c:pt idx="5">
                  <c:v>2.1792148934680418</c:v>
                </c:pt>
                <c:pt idx="6">
                  <c:v>-0.44914286592484975</c:v>
                </c:pt>
                <c:pt idx="7">
                  <c:v>3.0324586270304774</c:v>
                </c:pt>
                <c:pt idx="8">
                  <c:v>3.6732814059935546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4.3324620154637081</c:v>
                </c:pt>
                <c:pt idx="1">
                  <c:v>12.685592150747723</c:v>
                </c:pt>
                <c:pt idx="2">
                  <c:v>2.8648603405946034</c:v>
                </c:pt>
                <c:pt idx="3">
                  <c:v>-7.7851121977799878</c:v>
                </c:pt>
                <c:pt idx="4">
                  <c:v>1.4327895931059729</c:v>
                </c:pt>
                <c:pt idx="5">
                  <c:v>4.4787374340087069</c:v>
                </c:pt>
                <c:pt idx="6">
                  <c:v>2.4896260638065897</c:v>
                </c:pt>
                <c:pt idx="7">
                  <c:v>4.1612177827045365</c:v>
                </c:pt>
                <c:pt idx="8">
                  <c:v>-5.695043969889646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10.69802928922671</c:v>
                </c:pt>
                <c:pt idx="1">
                  <c:v>34.241832524075136</c:v>
                </c:pt>
                <c:pt idx="2">
                  <c:v>4.6843375770266533</c:v>
                </c:pt>
                <c:pt idx="3">
                  <c:v>-9.0535774067551316</c:v>
                </c:pt>
                <c:pt idx="4">
                  <c:v>-9.0462927514023832</c:v>
                </c:pt>
                <c:pt idx="5">
                  <c:v>10.100733211232622</c:v>
                </c:pt>
                <c:pt idx="6">
                  <c:v>2.8019022027905436</c:v>
                </c:pt>
                <c:pt idx="7">
                  <c:v>4.0956702926665969</c:v>
                </c:pt>
                <c:pt idx="8">
                  <c:v>-1.2927783424612898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0.73072573124339613</c:v>
                </c:pt>
                <c:pt idx="1">
                  <c:v>0.13686796163186976</c:v>
                </c:pt>
                <c:pt idx="2">
                  <c:v>0.14820954451837842</c:v>
                </c:pt>
                <c:pt idx="3">
                  <c:v>-0.77688817389630871</c:v>
                </c:pt>
                <c:pt idx="4">
                  <c:v>0.88888744405187081</c:v>
                </c:pt>
                <c:pt idx="5">
                  <c:v>1.3428510089206354</c:v>
                </c:pt>
                <c:pt idx="6">
                  <c:v>-0.21464032671298905</c:v>
                </c:pt>
                <c:pt idx="7">
                  <c:v>0.19043710263055902</c:v>
                </c:pt>
                <c:pt idx="8">
                  <c:v>1.1325159567238812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1.8805861458301028</c:v>
                </c:pt>
                <c:pt idx="1">
                  <c:v>9.2846990987043796</c:v>
                </c:pt>
                <c:pt idx="2">
                  <c:v>3.3024105130396784</c:v>
                </c:pt>
                <c:pt idx="3">
                  <c:v>-8.4903912129928685</c:v>
                </c:pt>
                <c:pt idx="4">
                  <c:v>0.32923210664764024</c:v>
                </c:pt>
                <c:pt idx="5">
                  <c:v>3.3673344015719309</c:v>
                </c:pt>
                <c:pt idx="6">
                  <c:v>0.782310669881781</c:v>
                </c:pt>
                <c:pt idx="7">
                  <c:v>2.165233416072919</c:v>
                </c:pt>
                <c:pt idx="8">
                  <c:v>-4.7534834737726825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7.8150752229590346</c:v>
                </c:pt>
                <c:pt idx="1">
                  <c:v>18.146427915847468</c:v>
                </c:pt>
                <c:pt idx="2">
                  <c:v>6.8419697068642407</c:v>
                </c:pt>
                <c:pt idx="3">
                  <c:v>-11.874405527037084</c:v>
                </c:pt>
                <c:pt idx="4">
                  <c:v>0.95060782710267322</c:v>
                </c:pt>
                <c:pt idx="5">
                  <c:v>8.0360787979743762</c:v>
                </c:pt>
                <c:pt idx="6">
                  <c:v>0.33557954390810174</c:v>
                </c:pt>
                <c:pt idx="7">
                  <c:v>1.6535069771017117</c:v>
                </c:pt>
                <c:pt idx="8">
                  <c:v>-0.27219472294297731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1.0685311253462633</c:v>
                </c:pt>
                <c:pt idx="1">
                  <c:v>-1.5330329228075286</c:v>
                </c:pt>
                <c:pt idx="2">
                  <c:v>-0.13149561868484838</c:v>
                </c:pt>
                <c:pt idx="3">
                  <c:v>0.6187274378615657</c:v>
                </c:pt>
                <c:pt idx="4">
                  <c:v>0.3626696010061714</c:v>
                </c:pt>
                <c:pt idx="5">
                  <c:v>0.8363638845474104</c:v>
                </c:pt>
                <c:pt idx="6">
                  <c:v>-0.23450253921186071</c:v>
                </c:pt>
                <c:pt idx="7">
                  <c:v>2.8420215243999181</c:v>
                </c:pt>
                <c:pt idx="8">
                  <c:v>2.540765449269669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2.4518758696336</c:v>
                </c:pt>
                <c:pt idx="1">
                  <c:v>3.4008930520433545</c:v>
                </c:pt>
                <c:pt idx="2">
                  <c:v>-0.43755017244507677</c:v>
                </c:pt>
                <c:pt idx="3">
                  <c:v>0.70527901521290204</c:v>
                </c:pt>
                <c:pt idx="4">
                  <c:v>1.1035574864583317</c:v>
                </c:pt>
                <c:pt idx="5">
                  <c:v>1.111403032436769</c:v>
                </c:pt>
                <c:pt idx="6">
                  <c:v>1.7073153939248549</c:v>
                </c:pt>
                <c:pt idx="7">
                  <c:v>1.9959843666316175</c:v>
                </c:pt>
                <c:pt idx="8">
                  <c:v>-0.94156049611695281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2.8829540662676649</c:v>
                </c:pt>
                <c:pt idx="1">
                  <c:v>16.095404608227639</c:v>
                </c:pt>
                <c:pt idx="2">
                  <c:v>-2.1576321298376584</c:v>
                </c:pt>
                <c:pt idx="3">
                  <c:v>2.8208281202819059</c:v>
                </c:pt>
                <c:pt idx="4">
                  <c:v>-9.9969005785050555</c:v>
                </c:pt>
                <c:pt idx="5">
                  <c:v>2.0646544132582765</c:v>
                </c:pt>
                <c:pt idx="6">
                  <c:v>2.4663226588824223</c:v>
                </c:pt>
                <c:pt idx="7">
                  <c:v>2.4421633155649189</c:v>
                </c:pt>
                <c:pt idx="8">
                  <c:v>-1.0205836195183196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78.238304232054091</c:v>
                </c:pt>
                <c:pt idx="1">
                  <c:v>78.4678749115904</c:v>
                </c:pt>
                <c:pt idx="2">
                  <c:v>80.453645904908541</c:v>
                </c:pt>
                <c:pt idx="3">
                  <c:v>85.459250239978445</c:v>
                </c:pt>
                <c:pt idx="4">
                  <c:v>73.41039342486809</c:v>
                </c:pt>
                <c:pt idx="5">
                  <c:v>78.266189205403194</c:v>
                </c:pt>
                <c:pt idx="6">
                  <c:v>71.504811545315604</c:v>
                </c:pt>
                <c:pt idx="7">
                  <c:v>76.450503826155682</c:v>
                </c:pt>
                <c:pt idx="8">
                  <c:v>62.759339427627658</c:v>
                </c:pt>
                <c:pt idx="9">
                  <c:v>68.179255046681774</c:v>
                </c:pt>
                <c:pt idx="10">
                  <c:v>67.415439702380525</c:v>
                </c:pt>
                <c:pt idx="11">
                  <c:v>50.285957554966679</c:v>
                </c:pt>
                <c:pt idx="12">
                  <c:v>52.839687345391226</c:v>
                </c:pt>
                <c:pt idx="13">
                  <c:v>49.257644767233678</c:v>
                </c:pt>
                <c:pt idx="14">
                  <c:v>45.703566278073581</c:v>
                </c:pt>
                <c:pt idx="15">
                  <c:v>43.562559229874616</c:v>
                </c:pt>
                <c:pt idx="16">
                  <c:v>41.607875096861065</c:v>
                </c:pt>
                <c:pt idx="17">
                  <c:v>39.69575840224531</c:v>
                </c:pt>
                <c:pt idx="18">
                  <c:v>37.831390172573819</c:v>
                </c:pt>
                <c:pt idx="19">
                  <c:v>36.03170339108776</c:v>
                </c:pt>
                <c:pt idx="20">
                  <c:v>34.312400317982672</c:v>
                </c:pt>
                <c:pt idx="21">
                  <c:v>32.650197606275377</c:v>
                </c:pt>
                <c:pt idx="22">
                  <c:v>31.040973561096553</c:v>
                </c:pt>
                <c:pt idx="23">
                  <c:v>29.493545212541775</c:v>
                </c:pt>
                <c:pt idx="24">
                  <c:v>28.058703426232135</c:v>
                </c:pt>
                <c:pt idx="25">
                  <c:v>27.468129605996786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155.71206425044755</c:v>
                </c:pt>
                <c:pt idx="1">
                  <c:v>161.30292297793832</c:v>
                </c:pt>
                <c:pt idx="2">
                  <c:v>145.89160742312788</c:v>
                </c:pt>
                <c:pt idx="3">
                  <c:v>140.76543294349312</c:v>
                </c:pt>
                <c:pt idx="4">
                  <c:v>162.85266769091643</c:v>
                </c:pt>
                <c:pt idx="5">
                  <c:v>143.75747569429117</c:v>
                </c:pt>
                <c:pt idx="6">
                  <c:v>139.38504842157263</c:v>
                </c:pt>
                <c:pt idx="7">
                  <c:v>145.73717186491919</c:v>
                </c:pt>
                <c:pt idx="8">
                  <c:v>143.84274875722224</c:v>
                </c:pt>
                <c:pt idx="9">
                  <c:v>141.59455795759439</c:v>
                </c:pt>
                <c:pt idx="10">
                  <c:v>128.95466161872136</c:v>
                </c:pt>
                <c:pt idx="11">
                  <c:v>129.95495330142302</c:v>
                </c:pt>
                <c:pt idx="12">
                  <c:v>124.78053031291361</c:v>
                </c:pt>
                <c:pt idx="13">
                  <c:v>120.87979655313329</c:v>
                </c:pt>
                <c:pt idx="14">
                  <c:v>117.03847357831592</c:v>
                </c:pt>
                <c:pt idx="15">
                  <c:v>112.89159538934152</c:v>
                </c:pt>
                <c:pt idx="16">
                  <c:v>108.66349892189629</c:v>
                </c:pt>
                <c:pt idx="17">
                  <c:v>104.41301507200332</c:v>
                </c:pt>
                <c:pt idx="18">
                  <c:v>100.18519974439631</c:v>
                </c:pt>
                <c:pt idx="19">
                  <c:v>95.980401366035395</c:v>
                </c:pt>
                <c:pt idx="20">
                  <c:v>91.841404101333012</c:v>
                </c:pt>
                <c:pt idx="21">
                  <c:v>87.729032650636711</c:v>
                </c:pt>
                <c:pt idx="22">
                  <c:v>83.664787942885852</c:v>
                </c:pt>
                <c:pt idx="23">
                  <c:v>79.651329515702571</c:v>
                </c:pt>
                <c:pt idx="24">
                  <c:v>75.663022374524161</c:v>
                </c:pt>
                <c:pt idx="25">
                  <c:v>71.642054885652541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201.19669182310122</c:v>
                </c:pt>
                <c:pt idx="1">
                  <c:v>212.21565430054704</c:v>
                </c:pt>
                <c:pt idx="2">
                  <c:v>210.76447169956779</c:v>
                </c:pt>
                <c:pt idx="3">
                  <c:v>209.06469451203284</c:v>
                </c:pt>
                <c:pt idx="4">
                  <c:v>203.20329957793953</c:v>
                </c:pt>
                <c:pt idx="5">
                  <c:v>218.49543531881508</c:v>
                </c:pt>
                <c:pt idx="6">
                  <c:v>223.07758512979575</c:v>
                </c:pt>
                <c:pt idx="7">
                  <c:v>236.69726993039879</c:v>
                </c:pt>
                <c:pt idx="8">
                  <c:v>251.42884201067494</c:v>
                </c:pt>
                <c:pt idx="9">
                  <c:v>240.68338229190655</c:v>
                </c:pt>
                <c:pt idx="10">
                  <c:v>207.90200272307939</c:v>
                </c:pt>
                <c:pt idx="11">
                  <c:v>220.76175148226119</c:v>
                </c:pt>
                <c:pt idx="12">
                  <c:v>223.86777442574231</c:v>
                </c:pt>
                <c:pt idx="13">
                  <c:v>222.96351502283534</c:v>
                </c:pt>
                <c:pt idx="14">
                  <c:v>222.06666861327025</c:v>
                </c:pt>
                <c:pt idx="15">
                  <c:v>220.47427195200183</c:v>
                </c:pt>
                <c:pt idx="16">
                  <c:v>218.57737428909078</c:v>
                </c:pt>
                <c:pt idx="17">
                  <c:v>216.48110894126151</c:v>
                </c:pt>
                <c:pt idx="18">
                  <c:v>214.26865566978418</c:v>
                </c:pt>
                <c:pt idx="19">
                  <c:v>211.92712829461567</c:v>
                </c:pt>
                <c:pt idx="20">
                  <c:v>209.56205028747138</c:v>
                </c:pt>
                <c:pt idx="21">
                  <c:v>207.05819763633622</c:v>
                </c:pt>
                <c:pt idx="22">
                  <c:v>204.45596935613713</c:v>
                </c:pt>
                <c:pt idx="23">
                  <c:v>201.75841724202354</c:v>
                </c:pt>
                <c:pt idx="24">
                  <c:v>198.94287342507798</c:v>
                </c:pt>
                <c:pt idx="25">
                  <c:v>195.86573919767298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174.08057930589109</c:v>
                </c:pt>
                <c:pt idx="1">
                  <c:v>178.57453128667035</c:v>
                </c:pt>
                <c:pt idx="2">
                  <c:v>190.30055083237383</c:v>
                </c:pt>
                <c:pt idx="3">
                  <c:v>196.2805524120096</c:v>
                </c:pt>
                <c:pt idx="4">
                  <c:v>207.27540854429677</c:v>
                </c:pt>
                <c:pt idx="5">
                  <c:v>195.63237127913581</c:v>
                </c:pt>
                <c:pt idx="6">
                  <c:v>199.17325622999326</c:v>
                </c:pt>
                <c:pt idx="7">
                  <c:v>215.37652131653937</c:v>
                </c:pt>
                <c:pt idx="8">
                  <c:v>230.02119768971272</c:v>
                </c:pt>
                <c:pt idx="9">
                  <c:v>223.55674346177886</c:v>
                </c:pt>
                <c:pt idx="10">
                  <c:v>213.32996765644523</c:v>
                </c:pt>
                <c:pt idx="11">
                  <c:v>217.20402950934471</c:v>
                </c:pt>
                <c:pt idx="12">
                  <c:v>219.04461718778259</c:v>
                </c:pt>
                <c:pt idx="13">
                  <c:v>220.11544096117689</c:v>
                </c:pt>
                <c:pt idx="14">
                  <c:v>221.27765991128481</c:v>
                </c:pt>
                <c:pt idx="15">
                  <c:v>221.82885522185649</c:v>
                </c:pt>
                <c:pt idx="16">
                  <c:v>222.15316254832373</c:v>
                </c:pt>
                <c:pt idx="17">
                  <c:v>222.36042761640525</c:v>
                </c:pt>
                <c:pt idx="18">
                  <c:v>222.53045100227155</c:v>
                </c:pt>
                <c:pt idx="19">
                  <c:v>222.68393347035158</c:v>
                </c:pt>
                <c:pt idx="20">
                  <c:v>222.88836729142307</c:v>
                </c:pt>
                <c:pt idx="21">
                  <c:v>223.0230375549678</c:v>
                </c:pt>
                <c:pt idx="22">
                  <c:v>223.11704614413637</c:v>
                </c:pt>
                <c:pt idx="23">
                  <c:v>223.17422707377827</c:v>
                </c:pt>
                <c:pt idx="24">
                  <c:v>223.16385216245629</c:v>
                </c:pt>
                <c:pt idx="25">
                  <c:v>222.94523854319672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39.802771788930777</c:v>
                </c:pt>
                <c:pt idx="1">
                  <c:v>41.889147550712302</c:v>
                </c:pt>
                <c:pt idx="2">
                  <c:v>43.968930039716412</c:v>
                </c:pt>
                <c:pt idx="3">
                  <c:v>44.362746639113823</c:v>
                </c:pt>
                <c:pt idx="4">
                  <c:v>47.152744924680036</c:v>
                </c:pt>
                <c:pt idx="5">
                  <c:v>52.708346749234821</c:v>
                </c:pt>
                <c:pt idx="6">
                  <c:v>55.112136766649122</c:v>
                </c:pt>
                <c:pt idx="7">
                  <c:v>49.256756930989084</c:v>
                </c:pt>
                <c:pt idx="8">
                  <c:v>50.182015864830802</c:v>
                </c:pt>
                <c:pt idx="9">
                  <c:v>52.933664696728151</c:v>
                </c:pt>
                <c:pt idx="10">
                  <c:v>58.185005972635906</c:v>
                </c:pt>
                <c:pt idx="11">
                  <c:v>58.865648411312584</c:v>
                </c:pt>
                <c:pt idx="12">
                  <c:v>57.450141239753648</c:v>
                </c:pt>
                <c:pt idx="13">
                  <c:v>58.54829488037899</c:v>
                </c:pt>
                <c:pt idx="14">
                  <c:v>59.667505955649681</c:v>
                </c:pt>
                <c:pt idx="15">
                  <c:v>60.606183498556412</c:v>
                </c:pt>
                <c:pt idx="16">
                  <c:v>61.507497250222279</c:v>
                </c:pt>
                <c:pt idx="17">
                  <c:v>62.392648126449785</c:v>
                </c:pt>
                <c:pt idx="18" formatCode="General">
                  <c:v>63.286592792240306</c:v>
                </c:pt>
                <c:pt idx="19" formatCode="General">
                  <c:v>64.168358274555885</c:v>
                </c:pt>
                <c:pt idx="20" formatCode="General">
                  <c:v>65.093225974464048</c:v>
                </c:pt>
                <c:pt idx="21" formatCode="General">
                  <c:v>66.015216289519614</c:v>
                </c:pt>
                <c:pt idx="22">
                  <c:v>66.960422174862856</c:v>
                </c:pt>
                <c:pt idx="23">
                  <c:v>67.93825476187331</c:v>
                </c:pt>
                <c:pt idx="24">
                  <c:v>68.891333021971647</c:v>
                </c:pt>
                <c:pt idx="25">
                  <c:v>69.777422109958124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49.628432719901234</c:v>
                </c:pt>
                <c:pt idx="1">
                  <c:v>50.944696006477777</c:v>
                </c:pt>
                <c:pt idx="2">
                  <c:v>52.645514927952625</c:v>
                </c:pt>
                <c:pt idx="3">
                  <c:v>51.456630597711829</c:v>
                </c:pt>
                <c:pt idx="4">
                  <c:v>53.504288630407984</c:v>
                </c:pt>
                <c:pt idx="5">
                  <c:v>54.436556996093181</c:v>
                </c:pt>
                <c:pt idx="6">
                  <c:v>59.307533278354725</c:v>
                </c:pt>
                <c:pt idx="7">
                  <c:v>53.90609527898949</c:v>
                </c:pt>
                <c:pt idx="8">
                  <c:v>52.970948445072892</c:v>
                </c:pt>
                <c:pt idx="9">
                  <c:v>52.458365023556233</c:v>
                </c:pt>
                <c:pt idx="10">
                  <c:v>58.724386827188127</c:v>
                </c:pt>
                <c:pt idx="11">
                  <c:v>58.162280446635513</c:v>
                </c:pt>
                <c:pt idx="12">
                  <c:v>56.184653182358687</c:v>
                </c:pt>
                <c:pt idx="13">
                  <c:v>56.812962709283831</c:v>
                </c:pt>
                <c:pt idx="14">
                  <c:v>57.527871371199822</c:v>
                </c:pt>
                <c:pt idx="15">
                  <c:v>58.105942279879805</c:v>
                </c:pt>
                <c:pt idx="16">
                  <c:v>58.662510270467578</c:v>
                </c:pt>
                <c:pt idx="17">
                  <c:v>59.231808557580571</c:v>
                </c:pt>
                <c:pt idx="18" formatCode="General">
                  <c:v>59.782830329162771</c:v>
                </c:pt>
                <c:pt idx="19" formatCode="General">
                  <c:v>60.452099936199517</c:v>
                </c:pt>
                <c:pt idx="20" formatCode="General">
                  <c:v>61.149984287865955</c:v>
                </c:pt>
                <c:pt idx="21" formatCode="General">
                  <c:v>61.865917292950812</c:v>
                </c:pt>
                <c:pt idx="22">
                  <c:v>62.626518046757162</c:v>
                </c:pt>
                <c:pt idx="23">
                  <c:v>63.395897718212339</c:v>
                </c:pt>
                <c:pt idx="24">
                  <c:v>64.177571813308006</c:v>
                </c:pt>
                <c:pt idx="25">
                  <c:v>64.918314945942939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125.52413015305933</c:v>
                </c:pt>
                <c:pt idx="1">
                  <c:v>137.09720073919033</c:v>
                </c:pt>
                <c:pt idx="2">
                  <c:v>145.52433135829386</c:v>
                </c:pt>
                <c:pt idx="3">
                  <c:v>151.17692244060026</c:v>
                </c:pt>
                <c:pt idx="4">
                  <c:v>162.96825541996049</c:v>
                </c:pt>
                <c:pt idx="5">
                  <c:v>176.89909953467139</c:v>
                </c:pt>
                <c:pt idx="6">
                  <c:v>190.090537130797</c:v>
                </c:pt>
                <c:pt idx="7">
                  <c:v>179.22682304402051</c:v>
                </c:pt>
                <c:pt idx="8">
                  <c:v>180.1890761718366</c:v>
                </c:pt>
                <c:pt idx="9">
                  <c:v>185.71443764227661</c:v>
                </c:pt>
                <c:pt idx="10">
                  <c:v>206.91892880726655</c:v>
                </c:pt>
                <c:pt idx="11">
                  <c:v>211.25094970089827</c:v>
                </c:pt>
                <c:pt idx="12">
                  <c:v>208.14600600514927</c:v>
                </c:pt>
                <c:pt idx="13">
                  <c:v>212.56685682903728</c:v>
                </c:pt>
                <c:pt idx="14">
                  <c:v>217.09122220431695</c:v>
                </c:pt>
                <c:pt idx="15">
                  <c:v>221.04602298511676</c:v>
                </c:pt>
                <c:pt idx="16">
                  <c:v>224.7278388904798</c:v>
                </c:pt>
                <c:pt idx="17">
                  <c:v>228.26213367884131</c:v>
                </c:pt>
                <c:pt idx="18" formatCode="General">
                  <c:v>231.77887977640691</c:v>
                </c:pt>
                <c:pt idx="19" formatCode="General">
                  <c:v>235.16115914369564</c:v>
                </c:pt>
                <c:pt idx="20" formatCode="General">
                  <c:v>238.58162024341024</c:v>
                </c:pt>
                <c:pt idx="21" formatCode="General">
                  <c:v>241.93197171124211</c:v>
                </c:pt>
                <c:pt idx="22" formatCode="General">
                  <c:v>245.19394131763096</c:v>
                </c:pt>
                <c:pt idx="23" formatCode="General">
                  <c:v>248.39813389521541</c:v>
                </c:pt>
                <c:pt idx="24" formatCode="General">
                  <c:v>251.55696347898603</c:v>
                </c:pt>
                <c:pt idx="25" formatCode="General">
                  <c:v>254.56404965501903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60.298218031882193</c:v>
                </c:pt>
                <c:pt idx="1">
                  <c:v>50.400709174234926</c:v>
                </c:pt>
                <c:pt idx="2">
                  <c:v>56.460345755586033</c:v>
                </c:pt>
                <c:pt idx="3">
                  <c:v>62.736707241106252</c:v>
                </c:pt>
                <c:pt idx="4">
                  <c:v>62.070047060101111</c:v>
                </c:pt>
                <c:pt idx="5">
                  <c:v>74.090323635896723</c:v>
                </c:pt>
                <c:pt idx="6">
                  <c:v>80.230111255598274</c:v>
                </c:pt>
                <c:pt idx="7">
                  <c:v>81.971956989106062</c:v>
                </c:pt>
                <c:pt idx="8">
                  <c:v>97.627874669265807</c:v>
                </c:pt>
                <c:pt idx="9">
                  <c:v>108.59235012988179</c:v>
                </c:pt>
                <c:pt idx="10">
                  <c:v>108.37527934660469</c:v>
                </c:pt>
                <c:pt idx="11">
                  <c:v>109.0138116458043</c:v>
                </c:pt>
                <c:pt idx="12">
                  <c:v>118.26707610754441</c:v>
                </c:pt>
                <c:pt idx="13">
                  <c:v>124.89112575166546</c:v>
                </c:pt>
                <c:pt idx="14">
                  <c:v>131.70227249645265</c:v>
                </c:pt>
                <c:pt idx="15">
                  <c:v>138.23341017881035</c:v>
                </c:pt>
                <c:pt idx="16">
                  <c:v>144.69179342428023</c:v>
                </c:pt>
                <c:pt idx="17">
                  <c:v>151.14491855340927</c:v>
                </c:pt>
                <c:pt idx="18" formatCode="General">
                  <c:v>157.66862033660178</c:v>
                </c:pt>
                <c:pt idx="19" formatCode="General">
                  <c:v>164.24452400438125</c:v>
                </c:pt>
                <c:pt idx="20" formatCode="General">
                  <c:v>170.92984933292732</c:v>
                </c:pt>
                <c:pt idx="21" formatCode="General">
                  <c:v>177.64669585172504</c:v>
                </c:pt>
                <c:pt idx="22" formatCode="General">
                  <c:v>184.41341363014473</c:v>
                </c:pt>
                <c:pt idx="23" formatCode="General">
                  <c:v>191.22821953279708</c:v>
                </c:pt>
                <c:pt idx="24" formatCode="General">
                  <c:v>198.06285895597443</c:v>
                </c:pt>
                <c:pt idx="25" formatCode="General">
                  <c:v>204.8134353775215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8.7878076947335551</c:v>
                </c:pt>
                <c:pt idx="1">
                  <c:v>7.4882630526381675</c:v>
                </c:pt>
                <c:pt idx="2">
                  <c:v>8.3446020584725886</c:v>
                </c:pt>
                <c:pt idx="3">
                  <c:v>9.2300629739534958</c:v>
                </c:pt>
                <c:pt idx="4">
                  <c:v>9.6038947268310082</c:v>
                </c:pt>
                <c:pt idx="5">
                  <c:v>11.099201586458152</c:v>
                </c:pt>
                <c:pt idx="6">
                  <c:v>11.99698024192249</c:v>
                </c:pt>
                <c:pt idx="7">
                  <c:v>12.183900818882192</c:v>
                </c:pt>
                <c:pt idx="8">
                  <c:v>14.400956963756796</c:v>
                </c:pt>
                <c:pt idx="9">
                  <c:v>15.837243749595766</c:v>
                </c:pt>
                <c:pt idx="10">
                  <c:v>15.417327345678915</c:v>
                </c:pt>
                <c:pt idx="11">
                  <c:v>15.689617947353263</c:v>
                </c:pt>
                <c:pt idx="12">
                  <c:v>17.107514193362789</c:v>
                </c:pt>
                <c:pt idx="13">
                  <c:v>18.043362525253873</c:v>
                </c:pt>
                <c:pt idx="14">
                  <c:v>19.008759591436704</c:v>
                </c:pt>
                <c:pt idx="15">
                  <c:v>19.942159264561397</c:v>
                </c:pt>
                <c:pt idx="16">
                  <c:v>20.872449308378908</c:v>
                </c:pt>
                <c:pt idx="17">
                  <c:v>21.809181051803218</c:v>
                </c:pt>
                <c:pt idx="18" formatCode="General">
                  <c:v>22.730380176562001</c:v>
                </c:pt>
                <c:pt idx="19" formatCode="General">
                  <c:v>23.652692119076466</c:v>
                </c:pt>
                <c:pt idx="20" formatCode="General">
                  <c:v>24.594098163122183</c:v>
                </c:pt>
                <c:pt idx="21" formatCode="General">
                  <c:v>25.540733406347091</c:v>
                </c:pt>
                <c:pt idx="22" formatCode="General">
                  <c:v>26.49392782634937</c:v>
                </c:pt>
                <c:pt idx="23" formatCode="General">
                  <c:v>27.447975047857671</c:v>
                </c:pt>
                <c:pt idx="24" formatCode="General">
                  <c:v>28.416821341469252</c:v>
                </c:pt>
                <c:pt idx="25" formatCode="General">
                  <c:v>29.37261567903775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78.238304232054091</c:v>
                </c:pt>
                <c:pt idx="1">
                  <c:v>78.4678749115904</c:v>
                </c:pt>
                <c:pt idx="2">
                  <c:v>80.453645904908541</c:v>
                </c:pt>
                <c:pt idx="3">
                  <c:v>85.459250239978445</c:v>
                </c:pt>
                <c:pt idx="4">
                  <c:v>73.41039342486809</c:v>
                </c:pt>
                <c:pt idx="5">
                  <c:v>78.266189205403194</c:v>
                </c:pt>
                <c:pt idx="6">
                  <c:v>71.504811545315604</c:v>
                </c:pt>
                <c:pt idx="7">
                  <c:v>76.450503826155682</c:v>
                </c:pt>
                <c:pt idx="8">
                  <c:v>62.759339427627658</c:v>
                </c:pt>
                <c:pt idx="9">
                  <c:v>68.179255046681774</c:v>
                </c:pt>
                <c:pt idx="10">
                  <c:v>67.415439702380525</c:v>
                </c:pt>
                <c:pt idx="11">
                  <c:v>50.285957554966679</c:v>
                </c:pt>
                <c:pt idx="12">
                  <c:v>52.839687345391226</c:v>
                </c:pt>
                <c:pt idx="13">
                  <c:v>49.257644767233678</c:v>
                </c:pt>
                <c:pt idx="14">
                  <c:v>45.703566278073581</c:v>
                </c:pt>
                <c:pt idx="15">
                  <c:v>43.562559229874616</c:v>
                </c:pt>
                <c:pt idx="16">
                  <c:v>41.607875096861065</c:v>
                </c:pt>
                <c:pt idx="17">
                  <c:v>39.69575840224531</c:v>
                </c:pt>
                <c:pt idx="18">
                  <c:v>37.831390172573819</c:v>
                </c:pt>
                <c:pt idx="19">
                  <c:v>36.03170339108776</c:v>
                </c:pt>
                <c:pt idx="20">
                  <c:v>34.312400317982672</c:v>
                </c:pt>
                <c:pt idx="21">
                  <c:v>32.650197606275377</c:v>
                </c:pt>
                <c:pt idx="22">
                  <c:v>31.040973561096553</c:v>
                </c:pt>
                <c:pt idx="23">
                  <c:v>29.493545212541775</c:v>
                </c:pt>
                <c:pt idx="24">
                  <c:v>28.058703426232135</c:v>
                </c:pt>
                <c:pt idx="25">
                  <c:v>27.468129605996786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155.71206425044755</c:v>
                </c:pt>
                <c:pt idx="1">
                  <c:v>161.30292297793832</c:v>
                </c:pt>
                <c:pt idx="2">
                  <c:v>145.89160742312788</c:v>
                </c:pt>
                <c:pt idx="3">
                  <c:v>140.76543294349312</c:v>
                </c:pt>
                <c:pt idx="4">
                  <c:v>162.85266769091643</c:v>
                </c:pt>
                <c:pt idx="5">
                  <c:v>143.75747569429117</c:v>
                </c:pt>
                <c:pt idx="6">
                  <c:v>139.38504842157263</c:v>
                </c:pt>
                <c:pt idx="7">
                  <c:v>145.73717186491919</c:v>
                </c:pt>
                <c:pt idx="8">
                  <c:v>143.84274875722224</c:v>
                </c:pt>
                <c:pt idx="9">
                  <c:v>141.59455795759439</c:v>
                </c:pt>
                <c:pt idx="10">
                  <c:v>128.95466161872136</c:v>
                </c:pt>
                <c:pt idx="11">
                  <c:v>129.95495330142302</c:v>
                </c:pt>
                <c:pt idx="12">
                  <c:v>124.78053031291361</c:v>
                </c:pt>
                <c:pt idx="13">
                  <c:v>120.87979655313329</c:v>
                </c:pt>
                <c:pt idx="14">
                  <c:v>117.03847357831592</c:v>
                </c:pt>
                <c:pt idx="15">
                  <c:v>112.89159538934152</c:v>
                </c:pt>
                <c:pt idx="16">
                  <c:v>108.66349892189629</c:v>
                </c:pt>
                <c:pt idx="17">
                  <c:v>104.41301507200332</c:v>
                </c:pt>
                <c:pt idx="18">
                  <c:v>100.18519974439631</c:v>
                </c:pt>
                <c:pt idx="19">
                  <c:v>95.980401366035395</c:v>
                </c:pt>
                <c:pt idx="20">
                  <c:v>91.841404101333012</c:v>
                </c:pt>
                <c:pt idx="21">
                  <c:v>87.729032650636711</c:v>
                </c:pt>
                <c:pt idx="22">
                  <c:v>83.664787942885852</c:v>
                </c:pt>
                <c:pt idx="23">
                  <c:v>79.651329515702571</c:v>
                </c:pt>
                <c:pt idx="24">
                  <c:v>75.663022374524161</c:v>
                </c:pt>
                <c:pt idx="25">
                  <c:v>71.642054885652541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201.19669182310122</c:v>
                </c:pt>
                <c:pt idx="1">
                  <c:v>212.21565430054704</c:v>
                </c:pt>
                <c:pt idx="2">
                  <c:v>210.76447169956779</c:v>
                </c:pt>
                <c:pt idx="3">
                  <c:v>209.06469451203284</c:v>
                </c:pt>
                <c:pt idx="4">
                  <c:v>203.20329957793953</c:v>
                </c:pt>
                <c:pt idx="5">
                  <c:v>218.49543531881508</c:v>
                </c:pt>
                <c:pt idx="6">
                  <c:v>223.07758512979575</c:v>
                </c:pt>
                <c:pt idx="7">
                  <c:v>236.69726993039879</c:v>
                </c:pt>
                <c:pt idx="8">
                  <c:v>251.42884201067494</c:v>
                </c:pt>
                <c:pt idx="9">
                  <c:v>240.68338229190655</c:v>
                </c:pt>
                <c:pt idx="10">
                  <c:v>207.90200272307939</c:v>
                </c:pt>
                <c:pt idx="11">
                  <c:v>220.76175148226119</c:v>
                </c:pt>
                <c:pt idx="12">
                  <c:v>223.86777442574231</c:v>
                </c:pt>
                <c:pt idx="13">
                  <c:v>222.96351502283534</c:v>
                </c:pt>
                <c:pt idx="14">
                  <c:v>222.06666861327025</c:v>
                </c:pt>
                <c:pt idx="15">
                  <c:v>220.47427195200183</c:v>
                </c:pt>
                <c:pt idx="16">
                  <c:v>218.57737428909078</c:v>
                </c:pt>
                <c:pt idx="17">
                  <c:v>216.48110894126151</c:v>
                </c:pt>
                <c:pt idx="18">
                  <c:v>214.26865566978418</c:v>
                </c:pt>
                <c:pt idx="19">
                  <c:v>211.92712829461567</c:v>
                </c:pt>
                <c:pt idx="20">
                  <c:v>209.56205028747138</c:v>
                </c:pt>
                <c:pt idx="21">
                  <c:v>207.05819763633622</c:v>
                </c:pt>
                <c:pt idx="22">
                  <c:v>204.45596935613713</c:v>
                </c:pt>
                <c:pt idx="23">
                  <c:v>201.75841724202354</c:v>
                </c:pt>
                <c:pt idx="24">
                  <c:v>198.94287342507798</c:v>
                </c:pt>
                <c:pt idx="25">
                  <c:v>195.86573919767298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174.08057930589109</c:v>
                </c:pt>
                <c:pt idx="1">
                  <c:v>178.57453128667035</c:v>
                </c:pt>
                <c:pt idx="2">
                  <c:v>190.30055083237383</c:v>
                </c:pt>
                <c:pt idx="3">
                  <c:v>196.2805524120096</c:v>
                </c:pt>
                <c:pt idx="4">
                  <c:v>207.27540854429677</c:v>
                </c:pt>
                <c:pt idx="5">
                  <c:v>195.63237127913581</c:v>
                </c:pt>
                <c:pt idx="6">
                  <c:v>199.17325622999326</c:v>
                </c:pt>
                <c:pt idx="7">
                  <c:v>215.37652131653937</c:v>
                </c:pt>
                <c:pt idx="8">
                  <c:v>230.02119768971272</c:v>
                </c:pt>
                <c:pt idx="9">
                  <c:v>223.55674346177886</c:v>
                </c:pt>
                <c:pt idx="10">
                  <c:v>213.32996765644523</c:v>
                </c:pt>
                <c:pt idx="11">
                  <c:v>217.20402950934471</c:v>
                </c:pt>
                <c:pt idx="12">
                  <c:v>219.04461718778259</c:v>
                </c:pt>
                <c:pt idx="13">
                  <c:v>220.11544096117689</c:v>
                </c:pt>
                <c:pt idx="14">
                  <c:v>221.27765991128481</c:v>
                </c:pt>
                <c:pt idx="15">
                  <c:v>221.82885522185649</c:v>
                </c:pt>
                <c:pt idx="16">
                  <c:v>222.15316254832373</c:v>
                </c:pt>
                <c:pt idx="17">
                  <c:v>222.36042761640525</c:v>
                </c:pt>
                <c:pt idx="18">
                  <c:v>222.53045100227155</c:v>
                </c:pt>
                <c:pt idx="19">
                  <c:v>222.68393347035158</c:v>
                </c:pt>
                <c:pt idx="20">
                  <c:v>222.88836729142307</c:v>
                </c:pt>
                <c:pt idx="21">
                  <c:v>223.0230375549678</c:v>
                </c:pt>
                <c:pt idx="22">
                  <c:v>223.11704614413637</c:v>
                </c:pt>
                <c:pt idx="23">
                  <c:v>223.17422707377827</c:v>
                </c:pt>
                <c:pt idx="24">
                  <c:v>223.16385216245629</c:v>
                </c:pt>
                <c:pt idx="25">
                  <c:v>222.94523854319672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39.802771788930777</c:v>
                </c:pt>
                <c:pt idx="1">
                  <c:v>41.889147550712302</c:v>
                </c:pt>
                <c:pt idx="2">
                  <c:v>43.968930039716412</c:v>
                </c:pt>
                <c:pt idx="3">
                  <c:v>44.362746639113823</c:v>
                </c:pt>
                <c:pt idx="4">
                  <c:v>47.152744924680036</c:v>
                </c:pt>
                <c:pt idx="5">
                  <c:v>52.708346749234821</c:v>
                </c:pt>
                <c:pt idx="6">
                  <c:v>55.112136766649122</c:v>
                </c:pt>
                <c:pt idx="7">
                  <c:v>49.256756930989084</c:v>
                </c:pt>
                <c:pt idx="8">
                  <c:v>50.182015864830802</c:v>
                </c:pt>
                <c:pt idx="9">
                  <c:v>52.933664696728151</c:v>
                </c:pt>
                <c:pt idx="10">
                  <c:v>58.185005972635906</c:v>
                </c:pt>
                <c:pt idx="11">
                  <c:v>58.865648411312584</c:v>
                </c:pt>
                <c:pt idx="12">
                  <c:v>57.450141239753648</c:v>
                </c:pt>
                <c:pt idx="13">
                  <c:v>58.54829488037899</c:v>
                </c:pt>
                <c:pt idx="14">
                  <c:v>59.667505955649681</c:v>
                </c:pt>
                <c:pt idx="15">
                  <c:v>60.606183498556412</c:v>
                </c:pt>
                <c:pt idx="16">
                  <c:v>61.507497250222279</c:v>
                </c:pt>
                <c:pt idx="17">
                  <c:v>62.392648126449785</c:v>
                </c:pt>
                <c:pt idx="18" formatCode="General">
                  <c:v>63.286592792240306</c:v>
                </c:pt>
                <c:pt idx="19" formatCode="General">
                  <c:v>64.168358274555885</c:v>
                </c:pt>
                <c:pt idx="20" formatCode="General">
                  <c:v>65.093225974464048</c:v>
                </c:pt>
                <c:pt idx="21" formatCode="General">
                  <c:v>66.015216289519614</c:v>
                </c:pt>
                <c:pt idx="22">
                  <c:v>66.960422174862856</c:v>
                </c:pt>
                <c:pt idx="23">
                  <c:v>67.93825476187331</c:v>
                </c:pt>
                <c:pt idx="24">
                  <c:v>68.891333021971647</c:v>
                </c:pt>
                <c:pt idx="25">
                  <c:v>69.777422109958124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49.628432719901234</c:v>
                </c:pt>
                <c:pt idx="1">
                  <c:v>50.944696006477777</c:v>
                </c:pt>
                <c:pt idx="2">
                  <c:v>52.645514927952625</c:v>
                </c:pt>
                <c:pt idx="3">
                  <c:v>51.456630597711829</c:v>
                </c:pt>
                <c:pt idx="4">
                  <c:v>53.504288630407984</c:v>
                </c:pt>
                <c:pt idx="5">
                  <c:v>54.436556996093181</c:v>
                </c:pt>
                <c:pt idx="6">
                  <c:v>59.307533278354725</c:v>
                </c:pt>
                <c:pt idx="7">
                  <c:v>53.90609527898949</c:v>
                </c:pt>
                <c:pt idx="8">
                  <c:v>52.970948445072892</c:v>
                </c:pt>
                <c:pt idx="9">
                  <c:v>52.458365023556233</c:v>
                </c:pt>
                <c:pt idx="10">
                  <c:v>58.724386827188127</c:v>
                </c:pt>
                <c:pt idx="11">
                  <c:v>58.162280446635513</c:v>
                </c:pt>
                <c:pt idx="12">
                  <c:v>56.184653182358687</c:v>
                </c:pt>
                <c:pt idx="13">
                  <c:v>56.812962709283831</c:v>
                </c:pt>
                <c:pt idx="14">
                  <c:v>57.527871371199822</c:v>
                </c:pt>
                <c:pt idx="15">
                  <c:v>58.105942279879805</c:v>
                </c:pt>
                <c:pt idx="16">
                  <c:v>58.662510270467578</c:v>
                </c:pt>
                <c:pt idx="17">
                  <c:v>59.231808557580571</c:v>
                </c:pt>
                <c:pt idx="18" formatCode="General">
                  <c:v>59.782830329162771</c:v>
                </c:pt>
                <c:pt idx="19" formatCode="General">
                  <c:v>60.452099936199517</c:v>
                </c:pt>
                <c:pt idx="20" formatCode="General">
                  <c:v>61.149984287865955</c:v>
                </c:pt>
                <c:pt idx="21" formatCode="General">
                  <c:v>61.865917292950812</c:v>
                </c:pt>
                <c:pt idx="22">
                  <c:v>62.626518046757162</c:v>
                </c:pt>
                <c:pt idx="23">
                  <c:v>63.395897718212339</c:v>
                </c:pt>
                <c:pt idx="24">
                  <c:v>64.177571813308006</c:v>
                </c:pt>
                <c:pt idx="25">
                  <c:v>64.918314945942939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125.52413015305933</c:v>
                </c:pt>
                <c:pt idx="1">
                  <c:v>137.09720073919033</c:v>
                </c:pt>
                <c:pt idx="2">
                  <c:v>145.52433135829386</c:v>
                </c:pt>
                <c:pt idx="3">
                  <c:v>151.17692244060026</c:v>
                </c:pt>
                <c:pt idx="4">
                  <c:v>162.96825541996049</c:v>
                </c:pt>
                <c:pt idx="5">
                  <c:v>176.89909953467139</c:v>
                </c:pt>
                <c:pt idx="6">
                  <c:v>190.090537130797</c:v>
                </c:pt>
                <c:pt idx="7">
                  <c:v>179.22682304402051</c:v>
                </c:pt>
                <c:pt idx="8">
                  <c:v>180.1890761718366</c:v>
                </c:pt>
                <c:pt idx="9">
                  <c:v>185.71443764227661</c:v>
                </c:pt>
                <c:pt idx="10">
                  <c:v>206.91892880726655</c:v>
                </c:pt>
                <c:pt idx="11">
                  <c:v>211.25094970089827</c:v>
                </c:pt>
                <c:pt idx="12">
                  <c:v>208.14600600514927</c:v>
                </c:pt>
                <c:pt idx="13">
                  <c:v>212.56685682903728</c:v>
                </c:pt>
                <c:pt idx="14">
                  <c:v>217.09122220431695</c:v>
                </c:pt>
                <c:pt idx="15">
                  <c:v>221.04602298511676</c:v>
                </c:pt>
                <c:pt idx="16">
                  <c:v>224.7278388904798</c:v>
                </c:pt>
                <c:pt idx="17">
                  <c:v>228.26213367884131</c:v>
                </c:pt>
                <c:pt idx="18" formatCode="General">
                  <c:v>231.77887977640691</c:v>
                </c:pt>
                <c:pt idx="19" formatCode="General">
                  <c:v>235.16115914369564</c:v>
                </c:pt>
                <c:pt idx="20" formatCode="General">
                  <c:v>238.58162024341024</c:v>
                </c:pt>
                <c:pt idx="21" formatCode="General">
                  <c:v>241.93197171124211</c:v>
                </c:pt>
                <c:pt idx="22" formatCode="General">
                  <c:v>245.19394131763096</c:v>
                </c:pt>
                <c:pt idx="23" formatCode="General">
                  <c:v>248.39813389521541</c:v>
                </c:pt>
                <c:pt idx="24" formatCode="General">
                  <c:v>251.55696347898603</c:v>
                </c:pt>
                <c:pt idx="25" formatCode="General">
                  <c:v>254.56404965501903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60.298218031882193</c:v>
                </c:pt>
                <c:pt idx="1">
                  <c:v>50.400709174234926</c:v>
                </c:pt>
                <c:pt idx="2">
                  <c:v>56.460345755586033</c:v>
                </c:pt>
                <c:pt idx="3">
                  <c:v>62.736707241106252</c:v>
                </c:pt>
                <c:pt idx="4">
                  <c:v>62.070047060101111</c:v>
                </c:pt>
                <c:pt idx="5">
                  <c:v>74.090323635896723</c:v>
                </c:pt>
                <c:pt idx="6">
                  <c:v>80.230111255598274</c:v>
                </c:pt>
                <c:pt idx="7">
                  <c:v>81.971956989106062</c:v>
                </c:pt>
                <c:pt idx="8">
                  <c:v>97.627874669265807</c:v>
                </c:pt>
                <c:pt idx="9">
                  <c:v>108.59235012988179</c:v>
                </c:pt>
                <c:pt idx="10">
                  <c:v>108.37527934660469</c:v>
                </c:pt>
                <c:pt idx="11">
                  <c:v>109.0138116458043</c:v>
                </c:pt>
                <c:pt idx="12">
                  <c:v>118.26707610754441</c:v>
                </c:pt>
                <c:pt idx="13">
                  <c:v>124.89112575166546</c:v>
                </c:pt>
                <c:pt idx="14">
                  <c:v>131.70227249645265</c:v>
                </c:pt>
                <c:pt idx="15">
                  <c:v>138.23341017881035</c:v>
                </c:pt>
                <c:pt idx="16">
                  <c:v>144.69179342428023</c:v>
                </c:pt>
                <c:pt idx="17">
                  <c:v>151.14491855340927</c:v>
                </c:pt>
                <c:pt idx="18" formatCode="General">
                  <c:v>157.66862033660178</c:v>
                </c:pt>
                <c:pt idx="19" formatCode="General">
                  <c:v>164.24452400438125</c:v>
                </c:pt>
                <c:pt idx="20" formatCode="General">
                  <c:v>170.92984933292732</c:v>
                </c:pt>
                <c:pt idx="21" formatCode="General">
                  <c:v>177.64669585172504</c:v>
                </c:pt>
                <c:pt idx="22" formatCode="General">
                  <c:v>184.41341363014473</c:v>
                </c:pt>
                <c:pt idx="23" formatCode="General">
                  <c:v>191.22821953279708</c:v>
                </c:pt>
                <c:pt idx="24" formatCode="General">
                  <c:v>198.06285895597443</c:v>
                </c:pt>
                <c:pt idx="25" formatCode="General">
                  <c:v>204.8134353775215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8.7878076947335551</c:v>
                </c:pt>
                <c:pt idx="1">
                  <c:v>7.4882630526381675</c:v>
                </c:pt>
                <c:pt idx="2">
                  <c:v>8.3446020584725886</c:v>
                </c:pt>
                <c:pt idx="3">
                  <c:v>9.2300629739534958</c:v>
                </c:pt>
                <c:pt idx="4">
                  <c:v>9.6038947268310082</c:v>
                </c:pt>
                <c:pt idx="5">
                  <c:v>11.099201586458152</c:v>
                </c:pt>
                <c:pt idx="6">
                  <c:v>11.99698024192249</c:v>
                </c:pt>
                <c:pt idx="7">
                  <c:v>12.183900818882192</c:v>
                </c:pt>
                <c:pt idx="8">
                  <c:v>14.400956963756796</c:v>
                </c:pt>
                <c:pt idx="9">
                  <c:v>15.837243749595766</c:v>
                </c:pt>
                <c:pt idx="10">
                  <c:v>15.417327345678915</c:v>
                </c:pt>
                <c:pt idx="11">
                  <c:v>15.689617947353263</c:v>
                </c:pt>
                <c:pt idx="12">
                  <c:v>17.107514193362789</c:v>
                </c:pt>
                <c:pt idx="13">
                  <c:v>18.043362525253873</c:v>
                </c:pt>
                <c:pt idx="14">
                  <c:v>19.008759591436704</c:v>
                </c:pt>
                <c:pt idx="15">
                  <c:v>19.942159264561397</c:v>
                </c:pt>
                <c:pt idx="16">
                  <c:v>20.872449308378908</c:v>
                </c:pt>
                <c:pt idx="17">
                  <c:v>21.809181051803218</c:v>
                </c:pt>
                <c:pt idx="18" formatCode="General">
                  <c:v>22.730380176562001</c:v>
                </c:pt>
                <c:pt idx="19" formatCode="General">
                  <c:v>23.652692119076466</c:v>
                </c:pt>
                <c:pt idx="20" formatCode="General">
                  <c:v>24.594098163122183</c:v>
                </c:pt>
                <c:pt idx="21" formatCode="General">
                  <c:v>25.540733406347091</c:v>
                </c:pt>
                <c:pt idx="22" formatCode="General">
                  <c:v>26.49392782634937</c:v>
                </c:pt>
                <c:pt idx="23" formatCode="General">
                  <c:v>27.447975047857671</c:v>
                </c:pt>
                <c:pt idx="24" formatCode="General">
                  <c:v>28.416821341469252</c:v>
                </c:pt>
                <c:pt idx="25" formatCode="General">
                  <c:v>29.37261567903775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58.796138721630591</c:v>
                </c:pt>
                <c:pt idx="1">
                  <c:v>26.538939829705761</c:v>
                </c:pt>
                <c:pt idx="2">
                  <c:v>50.047853661205394</c:v>
                </c:pt>
                <c:pt idx="3">
                  <c:v>41.212032952974852</c:v>
                </c:pt>
                <c:pt idx="4">
                  <c:v>41.560878286205856</c:v>
                </c:pt>
                <c:pt idx="5">
                  <c:v>50.109633368333661</c:v>
                </c:pt>
                <c:pt idx="6">
                  <c:v>15.82065140295577</c:v>
                </c:pt>
                <c:pt idx="7">
                  <c:v>17.573819505003208</c:v>
                </c:pt>
                <c:pt idx="8">
                  <c:v>10.10639175524768</c:v>
                </c:pt>
                <c:pt idx="9">
                  <c:v>16.455833438445406</c:v>
                </c:pt>
                <c:pt idx="10">
                  <c:v>57.758194042394415</c:v>
                </c:pt>
                <c:pt idx="11">
                  <c:v>104.1347692349171</c:v>
                </c:pt>
                <c:pt idx="12">
                  <c:v>23.865015802512549</c:v>
                </c:pt>
                <c:pt idx="13">
                  <c:v>9.2706366696121076</c:v>
                </c:pt>
                <c:pt idx="14">
                  <c:v>46.787342069119539</c:v>
                </c:pt>
                <c:pt idx="15">
                  <c:v>35.089469355038794</c:v>
                </c:pt>
                <c:pt idx="16">
                  <c:v>19.711469229925719</c:v>
                </c:pt>
                <c:pt idx="17">
                  <c:v>76.861052980682018</c:v>
                </c:pt>
                <c:pt idx="18">
                  <c:v>22.284331845722232</c:v>
                </c:pt>
                <c:pt idx="19">
                  <c:v>0.98052844721121279</c:v>
                </c:pt>
                <c:pt idx="20">
                  <c:v>63.108013741309826</c:v>
                </c:pt>
                <c:pt idx="21">
                  <c:v>18.718188892063733</c:v>
                </c:pt>
                <c:pt idx="22">
                  <c:v>36.892134460926073</c:v>
                </c:pt>
                <c:pt idx="23">
                  <c:v>42.115605381971015</c:v>
                </c:pt>
                <c:pt idx="24">
                  <c:v>20.586198522498126</c:v>
                </c:pt>
                <c:pt idx="25">
                  <c:v>98.9998764023874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74.070186274674256</c:v>
                </c:pt>
                <c:pt idx="1">
                  <c:v>29.883869931362778</c:v>
                </c:pt>
                <c:pt idx="2">
                  <c:v>62.956325773997726</c:v>
                </c:pt>
                <c:pt idx="3">
                  <c:v>51.167320178463385</c:v>
                </c:pt>
                <c:pt idx="4">
                  <c:v>44.579221474936823</c:v>
                </c:pt>
                <c:pt idx="5">
                  <c:v>67.363766862276165</c:v>
                </c:pt>
                <c:pt idx="6">
                  <c:v>20.149624085950958</c:v>
                </c:pt>
                <c:pt idx="7">
                  <c:v>21.440273652223002</c:v>
                </c:pt>
                <c:pt idx="8">
                  <c:v>11.52636359853056</c:v>
                </c:pt>
                <c:pt idx="9">
                  <c:v>18.503377172425363</c:v>
                </c:pt>
                <c:pt idx="10">
                  <c:v>66.765809504220783</c:v>
                </c:pt>
                <c:pt idx="11">
                  <c:v>110.14364082891738</c:v>
                </c:pt>
                <c:pt idx="12">
                  <c:v>21.400515918126963</c:v>
                </c:pt>
                <c:pt idx="13">
                  <c:v>6.8913375841787978</c:v>
                </c:pt>
                <c:pt idx="14">
                  <c:v>40.605260199332875</c:v>
                </c:pt>
                <c:pt idx="15">
                  <c:v>32.873673945871992</c:v>
                </c:pt>
                <c:pt idx="16">
                  <c:v>17.201027413534156</c:v>
                </c:pt>
                <c:pt idx="17">
                  <c:v>78.947674547342629</c:v>
                </c:pt>
                <c:pt idx="18">
                  <c:v>20.276066623599785</c:v>
                </c:pt>
                <c:pt idx="19">
                  <c:v>1.1254495167418088</c:v>
                </c:pt>
                <c:pt idx="20">
                  <c:v>59.004166486625351</c:v>
                </c:pt>
                <c:pt idx="21">
                  <c:v>22.636860977248979</c:v>
                </c:pt>
                <c:pt idx="22">
                  <c:v>30.200637636469697</c:v>
                </c:pt>
                <c:pt idx="23">
                  <c:v>43.900877009470207</c:v>
                </c:pt>
                <c:pt idx="24">
                  <c:v>16.761571118077743</c:v>
                </c:pt>
                <c:pt idx="25">
                  <c:v>94.848101685399726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76.904663173519737</c:v>
                </c:pt>
                <c:pt idx="1">
                  <c:v>43.879141193797601</c:v>
                </c:pt>
                <c:pt idx="2">
                  <c:v>72.54615621116298</c:v>
                </c:pt>
                <c:pt idx="3">
                  <c:v>60.33422317479377</c:v>
                </c:pt>
                <c:pt idx="4">
                  <c:v>53.682655808792163</c:v>
                </c:pt>
                <c:pt idx="5">
                  <c:v>85.034858808572281</c:v>
                </c:pt>
                <c:pt idx="6">
                  <c:v>18.774810027508</c:v>
                </c:pt>
                <c:pt idx="7">
                  <c:v>24.10414926647924</c:v>
                </c:pt>
                <c:pt idx="8">
                  <c:v>16.165947272461292</c:v>
                </c:pt>
                <c:pt idx="9">
                  <c:v>19.621843592530691</c:v>
                </c:pt>
                <c:pt idx="10">
                  <c:v>67.284609697826397</c:v>
                </c:pt>
                <c:pt idx="11">
                  <c:v>98.866937203838404</c:v>
                </c:pt>
                <c:pt idx="12">
                  <c:v>15.68036920263614</c:v>
                </c:pt>
                <c:pt idx="13">
                  <c:v>7.9914288535534688</c:v>
                </c:pt>
                <c:pt idx="14">
                  <c:v>37.562948211971737</c:v>
                </c:pt>
                <c:pt idx="15">
                  <c:v>29.519782156523313</c:v>
                </c:pt>
                <c:pt idx="16">
                  <c:v>16.135193807631012</c:v>
                </c:pt>
                <c:pt idx="17">
                  <c:v>94.605517455709006</c:v>
                </c:pt>
                <c:pt idx="18">
                  <c:v>21.463637977862092</c:v>
                </c:pt>
                <c:pt idx="19">
                  <c:v>1.0387207928226831</c:v>
                </c:pt>
                <c:pt idx="20">
                  <c:v>51.870479592341077</c:v>
                </c:pt>
                <c:pt idx="21">
                  <c:v>34.612933272205488</c:v>
                </c:pt>
                <c:pt idx="22">
                  <c:v>36.543530730093572</c:v>
                </c:pt>
                <c:pt idx="23">
                  <c:v>48.847330618248002</c:v>
                </c:pt>
                <c:pt idx="24">
                  <c:v>13.858932291205532</c:v>
                </c:pt>
                <c:pt idx="25">
                  <c:v>94.43619960591478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15.274047553043665</c:v>
                </c:pt>
                <c:pt idx="1">
                  <c:v>3.3449301016570168</c:v>
                </c:pt>
                <c:pt idx="2">
                  <c:v>12.908472112792332</c:v>
                </c:pt>
                <c:pt idx="3">
                  <c:v>9.955287225488533</c:v>
                </c:pt>
                <c:pt idx="4">
                  <c:v>3.0183431887309666</c:v>
                </c:pt>
                <c:pt idx="5">
                  <c:v>17.254133493942504</c:v>
                </c:pt>
                <c:pt idx="6">
                  <c:v>4.3289726829951878</c:v>
                </c:pt>
                <c:pt idx="7">
                  <c:v>3.8664541472197946</c:v>
                </c:pt>
                <c:pt idx="8">
                  <c:v>1.4199718432828803</c:v>
                </c:pt>
                <c:pt idx="9">
                  <c:v>2.0475437339799569</c:v>
                </c:pt>
                <c:pt idx="10">
                  <c:v>9.0076154618263686</c:v>
                </c:pt>
                <c:pt idx="11">
                  <c:v>6.0088715940002828</c:v>
                </c:pt>
                <c:pt idx="12">
                  <c:v>-2.4644998843855852</c:v>
                </c:pt>
                <c:pt idx="13">
                  <c:v>-2.3792990854333098</c:v>
                </c:pt>
                <c:pt idx="14">
                  <c:v>-6.1820818697866642</c:v>
                </c:pt>
                <c:pt idx="15">
                  <c:v>-2.2157954091668017</c:v>
                </c:pt>
                <c:pt idx="16">
                  <c:v>-2.5104418163915625</c:v>
                </c:pt>
                <c:pt idx="17">
                  <c:v>2.0866215666606109</c:v>
                </c:pt>
                <c:pt idx="18">
                  <c:v>-2.0082652221224464</c:v>
                </c:pt>
                <c:pt idx="19">
                  <c:v>0.14492106953059603</c:v>
                </c:pt>
                <c:pt idx="20">
                  <c:v>-4.1038472546844744</c:v>
                </c:pt>
                <c:pt idx="21">
                  <c:v>3.9186720851852463</c:v>
                </c:pt>
                <c:pt idx="22">
                  <c:v>-6.6914968244563759</c:v>
                </c:pt>
                <c:pt idx="23">
                  <c:v>1.785271627499192</c:v>
                </c:pt>
                <c:pt idx="24">
                  <c:v>-3.824627404420383</c:v>
                </c:pt>
                <c:pt idx="25">
                  <c:v>-4.1517747169876742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2.8344768988454803</c:v>
                </c:pt>
                <c:pt idx="1">
                  <c:v>13.995271262434823</c:v>
                </c:pt>
                <c:pt idx="2">
                  <c:v>9.5898304371652543</c:v>
                </c:pt>
                <c:pt idx="3">
                  <c:v>9.1669029963303856</c:v>
                </c:pt>
                <c:pt idx="4">
                  <c:v>9.1034343338553398</c:v>
                </c:pt>
                <c:pt idx="5">
                  <c:v>17.671091946296116</c:v>
                </c:pt>
                <c:pt idx="6">
                  <c:v>-1.3748140584429578</c:v>
                </c:pt>
                <c:pt idx="7">
                  <c:v>2.6638756142562379</c:v>
                </c:pt>
                <c:pt idx="8">
                  <c:v>4.6395836739307317</c:v>
                </c:pt>
                <c:pt idx="9">
                  <c:v>1.118466420105328</c:v>
                </c:pt>
                <c:pt idx="10">
                  <c:v>0.51880019360561391</c:v>
                </c:pt>
                <c:pt idx="11">
                  <c:v>-11.27670362507898</c:v>
                </c:pt>
                <c:pt idx="12">
                  <c:v>-5.7201467154908237</c:v>
                </c:pt>
                <c:pt idx="13">
                  <c:v>1.1000912693746709</c:v>
                </c:pt>
                <c:pt idx="14">
                  <c:v>-3.0423119873611384</c:v>
                </c:pt>
                <c:pt idx="15">
                  <c:v>-3.3538917893486797</c:v>
                </c:pt>
                <c:pt idx="16">
                  <c:v>-1.0658336059031441</c:v>
                </c:pt>
                <c:pt idx="17">
                  <c:v>15.657842908366376</c:v>
                </c:pt>
                <c:pt idx="18">
                  <c:v>1.1875713542623068</c:v>
                </c:pt>
                <c:pt idx="19">
                  <c:v>-8.6728723919125672E-2</c:v>
                </c:pt>
                <c:pt idx="20">
                  <c:v>-7.1336868942842742</c:v>
                </c:pt>
                <c:pt idx="21">
                  <c:v>11.976072294956509</c:v>
                </c:pt>
                <c:pt idx="22">
                  <c:v>6.342893093623875</c:v>
                </c:pt>
                <c:pt idx="23">
                  <c:v>4.9464536087777944</c:v>
                </c:pt>
                <c:pt idx="24">
                  <c:v>-2.9026388268722112</c:v>
                </c:pt>
                <c:pt idx="25">
                  <c:v>-0.41190207948494617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5.8481217366114073</c:v>
                </c:pt>
                <c:pt idx="1">
                  <c:v>6.9534910788327204</c:v>
                </c:pt>
                <c:pt idx="2">
                  <c:v>6.7379434637167277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2.6396793098868359</c:v>
                </c:pt>
                <c:pt idx="1">
                  <c:v>2.805409752827603</c:v>
                </c:pt>
                <c:pt idx="2">
                  <c:v>3.8444375204292385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1.5735913508711361</c:v>
                </c:pt>
                <c:pt idx="1">
                  <c:v>1.8915874033841702</c:v>
                </c:pt>
                <c:pt idx="2">
                  <c:v>1.6449406744288204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1.7479691366991961</c:v>
                </c:pt>
                <c:pt idx="1">
                  <c:v>2.0127497859343069</c:v>
                </c:pt>
                <c:pt idx="2">
                  <c:v>2.1118666709725469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1.0052260333352576</c:v>
                </c:pt>
                <c:pt idx="1">
                  <c:v>1.0820610894179492</c:v>
                </c:pt>
                <c:pt idx="2">
                  <c:v>1.4163671520607557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1.63676934094356</c:v>
                </c:pt>
                <c:pt idx="1">
                  <c:v>1.7370425884932417</c:v>
                </c:pt>
                <c:pt idx="2">
                  <c:v>1.719152874801066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5.7448832081634817</c:v>
                </c:pt>
                <c:pt idx="1">
                  <c:v>6.2677776863831118</c:v>
                </c:pt>
                <c:pt idx="2">
                  <c:v>5.8950898087842356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10.35770070519424</c:v>
                </c:pt>
                <c:pt idx="1">
                  <c:v>10.3399608184312</c:v>
                </c:pt>
                <c:pt idx="2">
                  <c:v>8.6621513679507434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2.3737191028822342</c:v>
                </c:pt>
                <c:pt idx="1">
                  <c:v>2.0090174468751583</c:v>
                </c:pt>
                <c:pt idx="2">
                  <c:v>1.373823599476429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7.6449373106503504</c:v>
                </c:pt>
                <c:pt idx="1">
                  <c:v>7.4113753221008771</c:v>
                </c:pt>
                <c:pt idx="2">
                  <c:v>8.2887903238580556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2.2164973463620634</c:v>
                </c:pt>
                <c:pt idx="1">
                  <c:v>1.9034574566639837</c:v>
                </c:pt>
                <c:pt idx="2">
                  <c:v>1.8805202864514294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9.7527658281276616E-2</c:v>
                </c:pt>
                <c:pt idx="1">
                  <c:v>0.10565388812875885</c:v>
                </c:pt>
                <c:pt idx="2">
                  <c:v>9.1006730773071476E-2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6.2769997305818004</c:v>
                </c:pt>
                <c:pt idx="1">
                  <c:v>5.5391374845103192</c:v>
                </c:pt>
                <c:pt idx="2">
                  <c:v>4.5445925449343694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1.8617931331841766</c:v>
                </c:pt>
                <c:pt idx="1">
                  <c:v>2.1250818821269331</c:v>
                </c:pt>
                <c:pt idx="2">
                  <c:v>3.032585774094176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3.6694534393218596</c:v>
                </c:pt>
                <c:pt idx="1">
                  <c:v>2.83514697264983</c:v>
                </c:pt>
                <c:pt idx="2">
                  <c:v>3.2017335992799474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4.1890027583434231</c:v>
                </c:pt>
                <c:pt idx="1">
                  <c:v>4.1212851214694206</c:v>
                </c:pt>
                <c:pt idx="2">
                  <c:v>4.2797216511646106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4.9779789494776034</c:v>
                </c:pt>
                <c:pt idx="1">
                  <c:v>5.9101545661328876</c:v>
                </c:pt>
                <c:pt idx="2">
                  <c:v>6.3560761973285498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4.099129483031362</c:v>
                </c:pt>
                <c:pt idx="1">
                  <c:v>4.8034374190628055</c:v>
                </c:pt>
                <c:pt idx="2">
                  <c:v>5.2861369896618484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4.1338271693138315</c:v>
                </c:pt>
                <c:pt idx="1">
                  <c:v>4.1849661033358112</c:v>
                </c:pt>
                <c:pt idx="2">
                  <c:v>4.703364983286896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4.9841238300087696</c:v>
                </c:pt>
                <c:pt idx="1">
                  <c:v>6.3239121632067814</c:v>
                </c:pt>
                <c:pt idx="2">
                  <c:v>7.4502643591914124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0.92209816832478186</c:v>
                </c:pt>
                <c:pt idx="1">
                  <c:v>0.64693848932841269</c:v>
                </c:pt>
                <c:pt idx="2">
                  <c:v>0.70016294965190562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4.6536741714984355</c:v>
                </c:pt>
                <c:pt idx="1">
                  <c:v>3.8119023152272224</c:v>
                </c:pt>
                <c:pt idx="2">
                  <c:v>3.2910490851734564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3.4901524644826409</c:v>
                </c:pt>
                <c:pt idx="1">
                  <c:v>3.086083753906177</c:v>
                </c:pt>
                <c:pt idx="2">
                  <c:v>2.5863532200005168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1.9605891504175736</c:v>
                </c:pt>
                <c:pt idx="1">
                  <c:v>1.6147818262968558</c:v>
                </c:pt>
                <c:pt idx="2">
                  <c:v>1.4136727106733422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2.0475935609242359</c:v>
                </c:pt>
                <c:pt idx="1">
                  <c:v>1.5735269627183925</c:v>
                </c:pt>
                <c:pt idx="2">
                  <c:v>1.2142397923897859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9.8469617512084842</c:v>
                </c:pt>
                <c:pt idx="1">
                  <c:v>8.9040606225550647</c:v>
                </c:pt>
                <c:pt idx="2">
                  <c:v>8.2739556694660656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-3.314540906357152</c:v>
                </c:pt>
                <c:pt idx="1">
                  <c:v>11.289346702401673</c:v>
                </c:pt>
                <c:pt idx="2">
                  <c:v>4.842385400672228</c:v>
                </c:pt>
                <c:pt idx="3">
                  <c:v>16.758685538709557</c:v>
                </c:pt>
                <c:pt idx="4">
                  <c:v>-6.3619461132382895</c:v>
                </c:pt>
                <c:pt idx="5">
                  <c:v>-16.996850340569807</c:v>
                </c:pt>
                <c:pt idx="6">
                  <c:v>7.5659118434549555</c:v>
                </c:pt>
                <c:pt idx="7">
                  <c:v>45.531259713647103</c:v>
                </c:pt>
                <c:pt idx="8">
                  <c:v>16.829748161280307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49.979682114515278</c:v>
                </c:pt>
                <c:pt idx="1">
                  <c:v>51.211050235306949</c:v>
                </c:pt>
                <c:pt idx="2">
                  <c:v>43.232804472588221</c:v>
                </c:pt>
                <c:pt idx="3">
                  <c:v>77.865847006565431</c:v>
                </c:pt>
                <c:pt idx="4">
                  <c:v>33.24682837276319</c:v>
                </c:pt>
                <c:pt idx="5">
                  <c:v>44.365189522802638</c:v>
                </c:pt>
                <c:pt idx="6">
                  <c:v>71.143120631293812</c:v>
                </c:pt>
                <c:pt idx="7">
                  <c:v>161.8598633281045</c:v>
                </c:pt>
                <c:pt idx="8">
                  <c:v>76.205353074933683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2.8344768988454803</c:v>
                </c:pt>
                <c:pt idx="1">
                  <c:v>13.995271262434823</c:v>
                </c:pt>
                <c:pt idx="2">
                  <c:v>9.5898304371652543</c:v>
                </c:pt>
                <c:pt idx="3">
                  <c:v>9.1669029963303856</c:v>
                </c:pt>
                <c:pt idx="4">
                  <c:v>9.1034343338553398</c:v>
                </c:pt>
                <c:pt idx="5">
                  <c:v>17.671091946296116</c:v>
                </c:pt>
                <c:pt idx="6">
                  <c:v>-1.3748140584429578</c:v>
                </c:pt>
                <c:pt idx="7">
                  <c:v>2.6638756142562379</c:v>
                </c:pt>
                <c:pt idx="8">
                  <c:v>4.6395836739307317</c:v>
                </c:pt>
                <c:pt idx="9">
                  <c:v>1.118466420105328</c:v>
                </c:pt>
                <c:pt idx="10">
                  <c:v>0.51880019360561391</c:v>
                </c:pt>
                <c:pt idx="11">
                  <c:v>-11.27670362507898</c:v>
                </c:pt>
                <c:pt idx="12">
                  <c:v>-5.7201467154908237</c:v>
                </c:pt>
                <c:pt idx="13">
                  <c:v>1.1000912693746709</c:v>
                </c:pt>
                <c:pt idx="14">
                  <c:v>-3.0423119873611384</c:v>
                </c:pt>
                <c:pt idx="15">
                  <c:v>-3.3538917893486797</c:v>
                </c:pt>
                <c:pt idx="16">
                  <c:v>-1.0658336059031441</c:v>
                </c:pt>
                <c:pt idx="17">
                  <c:v>15.657842908366376</c:v>
                </c:pt>
                <c:pt idx="18">
                  <c:v>1.1875713542623068</c:v>
                </c:pt>
                <c:pt idx="19">
                  <c:v>-8.6728723919125672E-2</c:v>
                </c:pt>
                <c:pt idx="20">
                  <c:v>-7.1336868942842742</c:v>
                </c:pt>
                <c:pt idx="21">
                  <c:v>11.976072294956509</c:v>
                </c:pt>
                <c:pt idx="22">
                  <c:v>6.342893093623875</c:v>
                </c:pt>
                <c:pt idx="23">
                  <c:v>4.9464536087777944</c:v>
                </c:pt>
                <c:pt idx="24">
                  <c:v>-2.9026388268722112</c:v>
                </c:pt>
                <c:pt idx="25">
                  <c:v>-0.41190207948494617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39.85319471203681</c:v>
                </c:pt>
                <c:pt idx="1">
                  <c:v>36.352158362896866</c:v>
                </c:pt>
                <c:pt idx="2">
                  <c:v>34.253245454636989</c:v>
                </c:pt>
                <c:pt idx="3">
                  <c:v>39.077313104194758</c:v>
                </c:pt>
                <c:pt idx="4">
                  <c:v>34.041068437426404</c:v>
                </c:pt>
                <c:pt idx="5">
                  <c:v>54.488236331846338</c:v>
                </c:pt>
                <c:pt idx="6">
                  <c:v>5.9412599977884994</c:v>
                </c:pt>
                <c:pt idx="7">
                  <c:v>15.516487162213883</c:v>
                </c:pt>
                <c:pt idx="8">
                  <c:v>9.6086879287629436</c:v>
                </c:pt>
                <c:pt idx="9">
                  <c:v>9.5423678912514038</c:v>
                </c:pt>
                <c:pt idx="10">
                  <c:v>30.534317651277082</c:v>
                </c:pt>
                <c:pt idx="11">
                  <c:v>39.487134794570458</c:v>
                </c:pt>
                <c:pt idx="12">
                  <c:v>4.8780547282321791</c:v>
                </c:pt>
                <c:pt idx="13">
                  <c:v>5.1652695571055895</c:v>
                </c:pt>
                <c:pt idx="14">
                  <c:v>11.824709650112982</c:v>
                </c:pt>
                <c:pt idx="15">
                  <c:v>10.198204301626294</c:v>
                </c:pt>
                <c:pt idx="16">
                  <c:v>6.058644863918321</c:v>
                </c:pt>
                <c:pt idx="17">
                  <c:v>65.593230937347613</c:v>
                </c:pt>
                <c:pt idx="18">
                  <c:v>11.875629123994234</c:v>
                </c:pt>
                <c:pt idx="19">
                  <c:v>0.39698694522358008</c:v>
                </c:pt>
                <c:pt idx="20">
                  <c:v>17.415475529121846</c:v>
                </c:pt>
                <c:pt idx="21">
                  <c:v>25.817328943466379</c:v>
                </c:pt>
                <c:pt idx="22">
                  <c:v>20.81827696245329</c:v>
                </c:pt>
                <c:pt idx="23">
                  <c:v>30.392773272853656</c:v>
                </c:pt>
                <c:pt idx="24">
                  <c:v>2.9002774735741994</c:v>
                </c:pt>
                <c:pt idx="25">
                  <c:v>47.079404640941071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t="s">
        <v>528</v>
      </c>
    </row>
    <row r="5" spans="1:2" x14ac:dyDescent="0.2">
      <c r="A5" t="s">
        <v>433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automation/Data/Results/Workbooks/LEPs/BS_LEP/BS_LEP_Database.Main.xlsx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Greater Birmingham and Solihull</v>
      </c>
      <c r="L1" s="19" t="str">
        <f>CONCATENATE("Industry Table 1.1  Employment by Industry Sector (SIC 2007), ",B$5,"-",F$5,", ",Info!B5)</f>
        <v>Industry Table 1.1  Employment by Industry Sector (SIC 2007), 2015-2035, Greater Birmingham and Solihull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16.292999999999957</v>
      </c>
      <c r="N5" s="11">
        <f t="shared" si="1"/>
        <v>13.863000000000001</v>
      </c>
      <c r="O5" s="11">
        <f t="shared" si="1"/>
        <v>10.734000000000002</v>
      </c>
      <c r="P5" s="11">
        <f t="shared" si="1"/>
        <v>10.88</v>
      </c>
      <c r="Q5" s="11">
        <f t="shared" si="1"/>
        <v>10.841000000000006</v>
      </c>
      <c r="R5" s="40">
        <f t="shared" ref="R5:R10" si="2">IF(D$5-B$5 &lt;&gt; 0,(EXP(LN(D7/B7)/(D$5-B$5))-1)*100,0)</f>
        <v>-8.007566675401744</v>
      </c>
      <c r="S5" s="40">
        <f t="shared" si="0"/>
        <v>6.6148327860005018E-2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98.013000000000019</v>
      </c>
      <c r="N6" s="11">
        <f t="shared" si="1"/>
        <v>99.06200000000004</v>
      </c>
      <c r="O6" s="11">
        <f t="shared" si="1"/>
        <v>91.998000000000133</v>
      </c>
      <c r="P6" s="11">
        <f t="shared" si="1"/>
        <v>91.431999999999761</v>
      </c>
      <c r="Q6" s="11">
        <f t="shared" si="1"/>
        <v>84.35499999999999</v>
      </c>
      <c r="R6" s="40">
        <f t="shared" si="2"/>
        <v>-1.2586772595345797</v>
      </c>
      <c r="S6" s="40">
        <f t="shared" si="0"/>
        <v>-0.57654989249031896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16.292999999999957</v>
      </c>
      <c r="C7" s="11">
        <f t="array" ref="C7:C12">MMULT(aggregation!$B$3:$W$8,'Ind T2'!C5:C26)</f>
        <v>13.863000000000001</v>
      </c>
      <c r="D7" s="11">
        <f t="array" ref="D7:D12">MMULT(aggregation!$B$3:$W$8,'Ind T2'!D5:D26)</f>
        <v>10.734000000000002</v>
      </c>
      <c r="E7" s="11">
        <f t="array" ref="E7:E12">MMULT(aggregation!$B$3:$W$8,'Ind T2'!E5:E26)</f>
        <v>10.88</v>
      </c>
      <c r="F7" s="11">
        <f t="array" ref="F7:F12">MMULT(aggregation!$B$3:$W$8,'Ind T2'!F5:F26)</f>
        <v>10.841000000000006</v>
      </c>
      <c r="G7" s="11"/>
      <c r="H7" s="11">
        <f>F7-D7</f>
        <v>0.10700000000000465</v>
      </c>
      <c r="I7" s="11">
        <f t="array" ref="I7:I12">MMULT(aggregation!$B$3:$W$8,'RD T1'!AB7:AB28)</f>
        <v>5.0133346589564614</v>
      </c>
      <c r="J7" s="11">
        <f>SUM(H7:I7)</f>
        <v>5.120334658956466</v>
      </c>
      <c r="K7" s="11"/>
      <c r="L7" t="str">
        <f t="shared" si="1"/>
        <v>Construction</v>
      </c>
      <c r="M7" s="11">
        <f t="shared" si="1"/>
        <v>65.631000000000029</v>
      </c>
      <c r="N7" s="11">
        <f t="shared" si="1"/>
        <v>75.225999999999758</v>
      </c>
      <c r="O7" s="11">
        <f t="shared" si="1"/>
        <v>72.140000000000072</v>
      </c>
      <c r="P7" s="11">
        <f t="shared" si="1"/>
        <v>72.487000000000066</v>
      </c>
      <c r="Q7" s="11">
        <f t="shared" si="1"/>
        <v>74.139999999999944</v>
      </c>
      <c r="R7" s="40">
        <f>IF(D$5-B$5 &lt;&gt; 0,(EXP(LN(D9/B9)/(D$5-B$5))-1)*100,0)</f>
        <v>1.9092072637197033</v>
      </c>
      <c r="S7" s="40">
        <f t="shared" si="0"/>
        <v>0.1824764343022256</v>
      </c>
    </row>
    <row r="8" spans="1:19" x14ac:dyDescent="0.2">
      <c r="A8" t="str">
        <f>name!C5</f>
        <v>Manufacturing</v>
      </c>
      <c r="B8" s="11">
        <v>98.013000000000019</v>
      </c>
      <c r="C8" s="11">
        <v>99.06200000000004</v>
      </c>
      <c r="D8" s="11">
        <v>91.998000000000133</v>
      </c>
      <c r="E8" s="11">
        <v>91.431999999999761</v>
      </c>
      <c r="F8" s="11">
        <v>84.35499999999999</v>
      </c>
      <c r="G8" s="11"/>
      <c r="H8" s="11">
        <f t="shared" ref="H8:H12" si="3">F8-D8</f>
        <v>-7.6430000000001428</v>
      </c>
      <c r="I8" s="11">
        <v>37.680201824730361</v>
      </c>
      <c r="J8" s="11">
        <f t="shared" ref="J8:J12" si="4">SUM(H8:I8)</f>
        <v>30.037201824730218</v>
      </c>
      <c r="K8" s="11"/>
      <c r="L8" t="str">
        <f t="shared" si="1"/>
        <v>Trade, accomod. and transport</v>
      </c>
      <c r="M8" s="11">
        <f t="shared" si="1"/>
        <v>275.11299999999983</v>
      </c>
      <c r="N8" s="11">
        <f t="shared" si="1"/>
        <v>289.46899999999971</v>
      </c>
      <c r="O8" s="11">
        <f t="shared" si="1"/>
        <v>286.73899999999986</v>
      </c>
      <c r="P8" s="11">
        <f t="shared" si="1"/>
        <v>298.53700000000026</v>
      </c>
      <c r="Q8" s="11">
        <f t="shared" si="1"/>
        <v>317.12599999999992</v>
      </c>
      <c r="R8" s="40">
        <f t="shared" si="2"/>
        <v>0.83124525596049992</v>
      </c>
      <c r="S8" s="40">
        <f t="shared" si="0"/>
        <v>0.67377154209482537</v>
      </c>
    </row>
    <row r="9" spans="1:19" x14ac:dyDescent="0.2">
      <c r="A9" t="str">
        <f>name!C6</f>
        <v>Construction</v>
      </c>
      <c r="B9" s="11">
        <v>65.631000000000029</v>
      </c>
      <c r="C9" s="11">
        <v>75.225999999999758</v>
      </c>
      <c r="D9" s="11">
        <v>72.140000000000072</v>
      </c>
      <c r="E9" s="11">
        <v>72.487000000000066</v>
      </c>
      <c r="F9" s="11">
        <v>74.139999999999944</v>
      </c>
      <c r="G9" s="11"/>
      <c r="H9" s="11">
        <f t="shared" si="3"/>
        <v>1.9999999999998721</v>
      </c>
      <c r="I9" s="11">
        <v>30.496002090193578</v>
      </c>
      <c r="J9" s="11">
        <f t="shared" si="4"/>
        <v>32.49600209019345</v>
      </c>
      <c r="K9" s="11"/>
      <c r="L9" t="str">
        <f t="shared" si="1"/>
        <v>Business and other services</v>
      </c>
      <c r="M9" s="11">
        <f t="shared" si="1"/>
        <v>301.41199999999992</v>
      </c>
      <c r="N9" s="11">
        <f t="shared" si="1"/>
        <v>353.2850000000002</v>
      </c>
      <c r="O9" s="11">
        <f t="shared" si="1"/>
        <v>345.48599999999976</v>
      </c>
      <c r="P9" s="11">
        <f t="shared" si="1"/>
        <v>355.36599999999993</v>
      </c>
      <c r="Q9" s="11">
        <f t="shared" si="1"/>
        <v>371.79299999999972</v>
      </c>
      <c r="R9" s="40">
        <f t="shared" si="2"/>
        <v>2.7670719920019682</v>
      </c>
      <c r="S9" s="40">
        <f t="shared" si="0"/>
        <v>0.49043288029382293</v>
      </c>
    </row>
    <row r="10" spans="1:19" x14ac:dyDescent="0.2">
      <c r="A10" t="str">
        <f>name!C7</f>
        <v>Trade, accomod. and transport</v>
      </c>
      <c r="B10" s="11">
        <v>275.11299999999983</v>
      </c>
      <c r="C10" s="11">
        <v>289.46899999999971</v>
      </c>
      <c r="D10" s="11">
        <v>286.73899999999986</v>
      </c>
      <c r="E10" s="11">
        <v>298.53700000000026</v>
      </c>
      <c r="F10" s="11">
        <v>317.12599999999992</v>
      </c>
      <c r="G10" s="11"/>
      <c r="H10" s="11">
        <f t="shared" si="3"/>
        <v>30.387000000000057</v>
      </c>
      <c r="I10" s="11">
        <v>145.73054675553328</v>
      </c>
      <c r="J10" s="11">
        <f t="shared" si="4"/>
        <v>176.11754675553334</v>
      </c>
      <c r="K10" s="11"/>
      <c r="L10" t="str">
        <f t="shared" si="1"/>
        <v>Non-marketed services</v>
      </c>
      <c r="M10" s="11">
        <f t="shared" si="1"/>
        <v>248.92300000000034</v>
      </c>
      <c r="N10" s="11">
        <f t="shared" si="1"/>
        <v>258.64500000000032</v>
      </c>
      <c r="O10" s="11">
        <f t="shared" si="1"/>
        <v>258.12599999999992</v>
      </c>
      <c r="P10" s="11">
        <f t="shared" si="1"/>
        <v>267.98899999999992</v>
      </c>
      <c r="Q10" s="11">
        <f t="shared" si="1"/>
        <v>283.11200000000008</v>
      </c>
      <c r="R10" s="40">
        <f t="shared" si="2"/>
        <v>0.72872690724110623</v>
      </c>
      <c r="S10" s="40">
        <f t="shared" si="0"/>
        <v>0.61786590692640697</v>
      </c>
    </row>
    <row r="11" spans="1:19" x14ac:dyDescent="0.2">
      <c r="A11" t="str">
        <f>name!C8</f>
        <v>Business and other services</v>
      </c>
      <c r="B11" s="11">
        <v>301.41199999999992</v>
      </c>
      <c r="C11" s="11">
        <v>353.2850000000002</v>
      </c>
      <c r="D11" s="11">
        <v>345.48599999999976</v>
      </c>
      <c r="E11" s="11">
        <v>355.36599999999993</v>
      </c>
      <c r="F11" s="11">
        <v>371.79299999999972</v>
      </c>
      <c r="G11" s="11"/>
      <c r="H11" s="11">
        <f t="shared" si="3"/>
        <v>26.30699999999996</v>
      </c>
      <c r="I11" s="11">
        <v>169.30358060057748</v>
      </c>
      <c r="J11" s="11">
        <f t="shared" si="4"/>
        <v>195.61058060057744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248.92300000000034</v>
      </c>
      <c r="C12" s="11">
        <v>258.64500000000032</v>
      </c>
      <c r="D12" s="11">
        <v>258.12599999999992</v>
      </c>
      <c r="E12" s="11">
        <v>267.98899999999992</v>
      </c>
      <c r="F12" s="11">
        <v>283.11200000000008</v>
      </c>
      <c r="G12" s="11"/>
      <c r="H12" s="11">
        <f t="shared" si="3"/>
        <v>24.986000000000161</v>
      </c>
      <c r="I12" s="11">
        <v>144.74207282888193</v>
      </c>
      <c r="J12" s="11">
        <f t="shared" si="4"/>
        <v>169.72807282888209</v>
      </c>
      <c r="K12" s="11"/>
      <c r="L12" s="24" t="str">
        <f t="shared" ref="L12:Q12" si="5">A14</f>
        <v>All industries</v>
      </c>
      <c r="M12" s="34">
        <f t="shared" si="5"/>
        <v>1005.3850000000001</v>
      </c>
      <c r="N12" s="34">
        <f t="shared" si="5"/>
        <v>1089.5500000000002</v>
      </c>
      <c r="O12" s="34">
        <f t="shared" si="5"/>
        <v>1065.2229999999997</v>
      </c>
      <c r="P12" s="34">
        <f t="shared" si="5"/>
        <v>1096.6909999999998</v>
      </c>
      <c r="Q12" s="34">
        <f t="shared" si="5"/>
        <v>1141.3669999999997</v>
      </c>
      <c r="R12" s="43">
        <f>IF(D$5-B$5 &lt;&gt; 0,(EXP(LN(D14/B14)/(D$5-B$5))-1)*100,0)</f>
        <v>1.1629829512344481</v>
      </c>
      <c r="S12" s="43">
        <f>F41</f>
        <v>0.46134426371120529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1005.3850000000001</v>
      </c>
      <c r="C14" s="34">
        <f t="shared" ref="C14:F14" si="6">SUM(C7:C12)</f>
        <v>1089.5500000000002</v>
      </c>
      <c r="D14" s="34">
        <f t="shared" si="6"/>
        <v>1065.2229999999997</v>
      </c>
      <c r="E14" s="34">
        <f t="shared" si="6"/>
        <v>1096.6909999999998</v>
      </c>
      <c r="F14" s="34">
        <f t="shared" si="6"/>
        <v>1141.3669999999997</v>
      </c>
      <c r="G14" s="34"/>
      <c r="H14" s="34">
        <f>SUM(H7:H12)</f>
        <v>76.14399999999992</v>
      </c>
      <c r="I14" s="34">
        <f>SUM(I7:I12)</f>
        <v>532.96573875887316</v>
      </c>
      <c r="J14" s="34">
        <f t="shared" ref="J14" si="7">SUM(J7:J12)</f>
        <v>609.10973875887294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1.6205732132466621</v>
      </c>
      <c r="C20" s="18">
        <f t="shared" si="8"/>
        <v>1.2723601486852369</v>
      </c>
      <c r="D20" s="18">
        <f t="shared" si="8"/>
        <v>1.0076763269287281</v>
      </c>
      <c r="E20" s="18">
        <f t="shared" si="8"/>
        <v>0.99207525182571954</v>
      </c>
      <c r="F20" s="18">
        <f t="shared" si="8"/>
        <v>0.94982595431618477</v>
      </c>
      <c r="G20" s="351"/>
      <c r="H20" s="40">
        <f>IF(D7&gt;0,(H7/D7)*100,0)</f>
        <v>0.99683249487613779</v>
      </c>
      <c r="I20" s="40">
        <f>IF(D7&gt;0,(I7/D7)*100,0)</f>
        <v>46.705185941461345</v>
      </c>
      <c r="J20" s="40">
        <f>IF(D7&gt;0,(J7/D7)*100,0)</f>
        <v>47.702018436337482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9.7488026974741029</v>
      </c>
      <c r="C21" s="18">
        <f t="shared" si="8"/>
        <v>9.0920104630352014</v>
      </c>
      <c r="D21" s="18">
        <f t="shared" si="8"/>
        <v>8.6365014649514844</v>
      </c>
      <c r="E21" s="18">
        <f t="shared" si="8"/>
        <v>8.337079450820676</v>
      </c>
      <c r="F21" s="18">
        <f t="shared" si="8"/>
        <v>7.3906990477208474</v>
      </c>
      <c r="G21" s="351"/>
      <c r="H21" s="40">
        <f t="shared" ref="H21:H25" si="9">IF(D8&gt;0,(H8/D8)*100,0)</f>
        <v>-8.3077892997675296</v>
      </c>
      <c r="I21" s="40">
        <f t="shared" ref="I21:I25" si="10">IF(D8&gt;0,(I8/D8)*100,0)</f>
        <v>40.957631497130706</v>
      </c>
      <c r="J21" s="40">
        <f t="shared" ref="J21:J27" si="11">IF(D8&gt;0,(J8/D8)*100,0)</f>
        <v>32.649842197363178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6.5279470053760518</v>
      </c>
      <c r="C22" s="18">
        <f t="shared" si="8"/>
        <v>6.9043182965444219</v>
      </c>
      <c r="D22" s="18">
        <f t="shared" si="8"/>
        <v>6.7722908724276598</v>
      </c>
      <c r="E22" s="18">
        <f t="shared" si="8"/>
        <v>6.6096101819017452</v>
      </c>
      <c r="F22" s="18">
        <f t="shared" si="8"/>
        <v>6.4957196064017939</v>
      </c>
      <c r="G22" s="351"/>
      <c r="H22" s="40">
        <f t="shared" si="9"/>
        <v>2.7723870252285421</v>
      </c>
      <c r="I22" s="40">
        <f t="shared" si="10"/>
        <v>42.27336025810029</v>
      </c>
      <c r="J22" s="40">
        <f t="shared" si="11"/>
        <v>45.045747283328829</v>
      </c>
      <c r="K22" s="351"/>
    </row>
    <row r="23" spans="1:12" x14ac:dyDescent="0.2">
      <c r="A23" t="str">
        <f>$A$10</f>
        <v>Trade, accomod. and transport</v>
      </c>
      <c r="B23" s="18">
        <f t="shared" si="8"/>
        <v>27.363945155338481</v>
      </c>
      <c r="C23" s="18">
        <f t="shared" si="8"/>
        <v>26.567757331008185</v>
      </c>
      <c r="D23" s="18">
        <f t="shared" si="8"/>
        <v>26.918213369407152</v>
      </c>
      <c r="E23" s="18">
        <f t="shared" si="8"/>
        <v>27.221614839549179</v>
      </c>
      <c r="F23" s="18">
        <f t="shared" si="8"/>
        <v>27.784752844615273</v>
      </c>
      <c r="G23" s="351"/>
      <c r="H23" s="40">
        <f t="shared" si="9"/>
        <v>10.597442273286882</v>
      </c>
      <c r="I23" s="40">
        <f t="shared" si="10"/>
        <v>50.823413193019903</v>
      </c>
      <c r="J23" s="40">
        <f t="shared" si="11"/>
        <v>61.42085546630679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29.97975899779685</v>
      </c>
      <c r="C24" s="18">
        <f t="shared" si="8"/>
        <v>32.42485429764583</v>
      </c>
      <c r="D24" s="18">
        <f t="shared" si="8"/>
        <v>32.433208821063744</v>
      </c>
      <c r="E24" s="18">
        <f t="shared" si="8"/>
        <v>32.403475545983326</v>
      </c>
      <c r="F24" s="18">
        <f t="shared" si="8"/>
        <v>32.574360394158916</v>
      </c>
      <c r="G24" s="351"/>
      <c r="H24" s="40">
        <f t="shared" si="9"/>
        <v>7.614490891092542</v>
      </c>
      <c r="I24" s="40">
        <f t="shared" si="10"/>
        <v>49.004469240599505</v>
      </c>
      <c r="J24" s="40">
        <f t="shared" si="11"/>
        <v>56.618960131692042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24.758972930767847</v>
      </c>
      <c r="C25" s="18">
        <f t="shared" si="8"/>
        <v>23.738699463081115</v>
      </c>
      <c r="D25" s="18">
        <f t="shared" si="8"/>
        <v>24.232109145221234</v>
      </c>
      <c r="E25" s="18">
        <f t="shared" si="8"/>
        <v>24.436144729919363</v>
      </c>
      <c r="F25" s="18">
        <f t="shared" si="8"/>
        <v>24.804642152786979</v>
      </c>
      <c r="G25" s="351"/>
      <c r="H25" s="40">
        <f t="shared" si="9"/>
        <v>9.6797687950846374</v>
      </c>
      <c r="I25" s="40">
        <f t="shared" si="10"/>
        <v>56.074193544579764</v>
      </c>
      <c r="J25" s="40">
        <f t="shared" si="11"/>
        <v>65.753962339664412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7.1481746075704278</v>
      </c>
      <c r="I27" s="43">
        <f>IF(D14&gt;0,(I14/D14)*100,0)</f>
        <v>50.033254892062352</v>
      </c>
      <c r="J27" s="43">
        <f t="shared" si="11"/>
        <v>57.181429499632763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Greater Birmingham and Solihull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-3.9573705958787952</v>
      </c>
      <c r="C34" s="18">
        <f t="shared" si="12"/>
        <v>-22.570872105604845</v>
      </c>
      <c r="D34" s="18">
        <f t="shared" si="12"/>
        <v>0.27056472091564476</v>
      </c>
      <c r="E34" s="18">
        <f t="shared" si="12"/>
        <v>-3.5903540622117536E-2</v>
      </c>
      <c r="F34" s="18">
        <f t="shared" ref="F34:F39" si="13">IF(F$5-D$5 &lt;&gt; 0,(EXP(LN(F7/D7)/(F$5-D$5))-1)*100,0)</f>
        <v>6.6148327860005018E-2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0.26649932495215189</v>
      </c>
      <c r="C35" s="18">
        <f t="shared" si="12"/>
        <v>-7.1308877268780213</v>
      </c>
      <c r="D35" s="18">
        <f t="shared" si="12"/>
        <v>-0.12335008290753624</v>
      </c>
      <c r="E35" s="18">
        <f t="shared" si="12"/>
        <v>-0.8023780490978849</v>
      </c>
      <c r="F35" s="18">
        <f t="shared" si="13"/>
        <v>-0.57654989249031896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3.4700686022306249</v>
      </c>
      <c r="C36" s="18">
        <f t="shared" si="12"/>
        <v>-4.102305054103228</v>
      </c>
      <c r="D36" s="18">
        <f t="shared" si="12"/>
        <v>9.6017266339032403E-2</v>
      </c>
      <c r="E36" s="18">
        <f t="shared" si="12"/>
        <v>0.22573401931778037</v>
      </c>
      <c r="F36" s="18">
        <f t="shared" si="13"/>
        <v>0.1824764343022256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1.279777136553828</v>
      </c>
      <c r="C37" s="18">
        <f t="shared" si="12"/>
        <v>-0.94310617026343024</v>
      </c>
      <c r="D37" s="18">
        <f>IF(E$5-D$5 &lt;&gt; 0,(EXP(LN(E10/D10)/(E$5-D$5))-1)*100,0)</f>
        <v>0.80969008087905525</v>
      </c>
      <c r="E37" s="18">
        <f t="shared" si="12"/>
        <v>0.60588100866409977</v>
      </c>
      <c r="F37" s="18">
        <f t="shared" si="13"/>
        <v>0.67377154209482537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4.0497796645202477</v>
      </c>
      <c r="C38" s="18">
        <f t="shared" si="12"/>
        <v>-2.2075661293291304</v>
      </c>
      <c r="D38" s="18">
        <f t="shared" si="12"/>
        <v>0.56551549352532593</v>
      </c>
      <c r="E38" s="18">
        <f t="shared" si="12"/>
        <v>0.45291259766102598</v>
      </c>
      <c r="F38" s="18">
        <f t="shared" si="13"/>
        <v>0.49043288029382293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0.96242312479903891</v>
      </c>
      <c r="C39" s="18">
        <f t="shared" si="12"/>
        <v>-0.2006611378531975</v>
      </c>
      <c r="D39" s="18">
        <f t="shared" si="12"/>
        <v>0.75278119980299874</v>
      </c>
      <c r="E39" s="18">
        <f t="shared" si="12"/>
        <v>0.55047602363222925</v>
      </c>
      <c r="F39" s="18">
        <f t="shared" si="13"/>
        <v>0.61786590692640697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2.0301889453056887</v>
      </c>
      <c r="C41" s="18">
        <f>IF(D$5-C$5 &lt;&gt; 0,(EXP(LN(D14/C14)/(D$5-C$5))-1)*100,0)</f>
        <v>-2.2327566426506795</v>
      </c>
      <c r="D41" s="18">
        <f>IF(E$5-D$5 &lt;&gt; 0,(EXP(LN(E14/D14)/(E$5-D$5))-1)*100,0)</f>
        <v>0.58396441107613217</v>
      </c>
      <c r="E41" s="18">
        <f>IF(F$5-E$5 &lt;&gt; 0,(EXP(LN(F14/E14)/(F$5-E$5))-1)*100,0)</f>
        <v>0.40009025795040287</v>
      </c>
      <c r="F41" s="18">
        <f>IF(F$5-D$5 &lt;&gt; 0,(EXP(LN(F14/D14)/(F$5-D$5))-1)*100,0)</f>
        <v>0.46134426371120529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-2.4299999999999553</v>
      </c>
      <c r="C45" s="27">
        <f>D7-C7</f>
        <v>-3.1289999999999996</v>
      </c>
      <c r="D45" s="27">
        <f>E7-D7</f>
        <v>0.14599999999999902</v>
      </c>
      <c r="E45" s="27">
        <f>F7-E7</f>
        <v>-3.8999999999994373E-2</v>
      </c>
      <c r="F45" s="27">
        <f>F7-D7</f>
        <v>0.10700000000000465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1.0490000000000208</v>
      </c>
      <c r="C46" s="27">
        <f>D8-C8</f>
        <v>-7.0639999999999077</v>
      </c>
      <c r="D46" s="27">
        <f t="shared" si="14"/>
        <v>-0.56600000000037198</v>
      </c>
      <c r="E46" s="27">
        <f t="shared" si="14"/>
        <v>-7.0769999999997708</v>
      </c>
      <c r="F46" s="27">
        <f t="shared" ref="F46:F52" si="15">F8-D8</f>
        <v>-7.6430000000001428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9.5949999999997289</v>
      </c>
      <c r="C47" s="27">
        <f t="shared" ref="C47:C50" si="16">D9-C9</f>
        <v>-3.0859999999996859</v>
      </c>
      <c r="D47" s="27">
        <f t="shared" si="14"/>
        <v>0.3469999999999942</v>
      </c>
      <c r="E47" s="27">
        <f t="shared" si="14"/>
        <v>1.6529999999998779</v>
      </c>
      <c r="F47" s="27">
        <f t="shared" si="15"/>
        <v>1.9999999999998721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14.355999999999881</v>
      </c>
      <c r="C48" s="27">
        <f t="shared" si="16"/>
        <v>-2.7299999999998477</v>
      </c>
      <c r="D48" s="27">
        <f t="shared" si="14"/>
        <v>11.7980000000004</v>
      </c>
      <c r="E48" s="27">
        <f t="shared" si="14"/>
        <v>18.588999999999658</v>
      </c>
      <c r="F48" s="27">
        <f t="shared" si="15"/>
        <v>30.387000000000057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51.873000000000275</v>
      </c>
      <c r="C49" s="27">
        <f t="shared" si="16"/>
        <v>-7.7990000000004329</v>
      </c>
      <c r="D49" s="27">
        <f t="shared" si="14"/>
        <v>9.880000000000166</v>
      </c>
      <c r="E49" s="27">
        <f t="shared" si="14"/>
        <v>16.426999999999794</v>
      </c>
      <c r="F49" s="27">
        <f t="shared" si="15"/>
        <v>26.30699999999996</v>
      </c>
    </row>
    <row r="50" spans="1:6" x14ac:dyDescent="0.2">
      <c r="A50" t="str">
        <f>$A$12</f>
        <v>Non-marketed services</v>
      </c>
      <c r="B50" s="27">
        <f t="shared" si="14"/>
        <v>9.72199999999998</v>
      </c>
      <c r="C50" s="27">
        <f t="shared" si="16"/>
        <v>-0.51900000000040336</v>
      </c>
      <c r="D50" s="27">
        <f t="shared" si="14"/>
        <v>9.8629999999999995</v>
      </c>
      <c r="E50" s="27">
        <f t="shared" si="14"/>
        <v>15.123000000000161</v>
      </c>
      <c r="F50" s="27">
        <f t="shared" si="15"/>
        <v>24.986000000000161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84.165000000000077</v>
      </c>
      <c r="C52" s="29">
        <f>D14-C14</f>
        <v>-24.327000000000453</v>
      </c>
      <c r="D52" s="29">
        <f t="shared" si="14"/>
        <v>31.468000000000075</v>
      </c>
      <c r="E52" s="29">
        <f t="shared" si="14"/>
        <v>44.675999999999931</v>
      </c>
      <c r="F52" s="29">
        <f t="shared" si="15"/>
        <v>76.144000000000005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Greater Birmingham and Solihull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7.9669999999999943</v>
      </c>
      <c r="C5" s="11">
        <v>6.1200000000000045</v>
      </c>
      <c r="D5" s="11">
        <v>3.4990000000000037</v>
      </c>
      <c r="E5" s="11">
        <v>3.7289999999999979</v>
      </c>
      <c r="F5" s="11">
        <v>3.7359999999999998</v>
      </c>
      <c r="G5" s="10"/>
    </row>
    <row r="6" spans="1:7" x14ac:dyDescent="0.2">
      <c r="A6" s="10" t="str">
        <f>name!B5</f>
        <v>Mining and quarrying</v>
      </c>
      <c r="B6" s="11">
        <v>0.4050000000000008</v>
      </c>
      <c r="C6" s="11">
        <v>0.5949999999999992</v>
      </c>
      <c r="D6" s="11">
        <v>0.6319999999999999</v>
      </c>
      <c r="E6" s="11">
        <v>0.46100000000000019</v>
      </c>
      <c r="F6" s="11">
        <v>0.28400000000000036</v>
      </c>
    </row>
    <row r="7" spans="1:7" x14ac:dyDescent="0.2">
      <c r="A7" s="10" t="str">
        <f>name!B6</f>
        <v>Food drink and tobacco</v>
      </c>
      <c r="B7" s="11">
        <v>10.357999999999956</v>
      </c>
      <c r="C7" s="11">
        <v>8.0630000000000024</v>
      </c>
      <c r="D7" s="11">
        <v>7.9739999999999922</v>
      </c>
      <c r="E7" s="11">
        <v>8.0720000000000081</v>
      </c>
      <c r="F7" s="11">
        <v>7.7589999999999941</v>
      </c>
      <c r="G7" s="11"/>
    </row>
    <row r="8" spans="1:7" x14ac:dyDescent="0.2">
      <c r="A8" s="10" t="str">
        <f>name!B7</f>
        <v>Engineering</v>
      </c>
      <c r="B8" s="11">
        <v>11.648000000000001</v>
      </c>
      <c r="C8" s="11">
        <v>15.88299999999998</v>
      </c>
      <c r="D8" s="11">
        <v>14.286000000000035</v>
      </c>
      <c r="E8" s="11">
        <v>15.480000000000027</v>
      </c>
      <c r="F8" s="11">
        <v>13.653999999999957</v>
      </c>
      <c r="G8" s="11"/>
    </row>
    <row r="9" spans="1:7" x14ac:dyDescent="0.2">
      <c r="A9" s="10" t="str">
        <f>name!B8</f>
        <v>Rest of manufacturing</v>
      </c>
      <c r="B9" s="11">
        <v>76.007000000000062</v>
      </c>
      <c r="C9" s="11">
        <v>75.116000000000057</v>
      </c>
      <c r="D9" s="11">
        <v>69.738000000000113</v>
      </c>
      <c r="E9" s="11">
        <v>67.879999999999725</v>
      </c>
      <c r="F9" s="11">
        <v>62.942000000000043</v>
      </c>
      <c r="G9" s="11"/>
    </row>
    <row r="10" spans="1:7" x14ac:dyDescent="0.2">
      <c r="A10" s="10" t="str">
        <f>name!B9</f>
        <v>Electricity and gas</v>
      </c>
      <c r="B10" s="11">
        <v>1.999999999999992</v>
      </c>
      <c r="C10" s="11">
        <v>1.5210000000000026</v>
      </c>
      <c r="D10" s="11">
        <v>1.6000000000000005</v>
      </c>
      <c r="E10" s="11">
        <v>1.571000000000002</v>
      </c>
      <c r="F10" s="11">
        <v>1.5599999999999996</v>
      </c>
      <c r="G10" s="11"/>
    </row>
    <row r="11" spans="1:7" x14ac:dyDescent="0.2">
      <c r="A11" s="10" t="str">
        <f>name!B10</f>
        <v>Water and sewerage</v>
      </c>
      <c r="B11" s="11">
        <v>5.920999999999971</v>
      </c>
      <c r="C11" s="11">
        <v>5.6269999999999953</v>
      </c>
      <c r="D11" s="11">
        <v>5.0029999999999983</v>
      </c>
      <c r="E11" s="11">
        <v>5.1190000000000015</v>
      </c>
      <c r="F11" s="11">
        <v>5.2610000000000063</v>
      </c>
      <c r="G11" s="11"/>
    </row>
    <row r="12" spans="1:7" x14ac:dyDescent="0.2">
      <c r="A12" s="10" t="str">
        <f>name!B11</f>
        <v>Construction</v>
      </c>
      <c r="B12" s="11">
        <v>65.631000000000029</v>
      </c>
      <c r="C12" s="11">
        <v>75.225999999999758</v>
      </c>
      <c r="D12" s="11">
        <v>72.140000000000072</v>
      </c>
      <c r="E12" s="11">
        <v>72.487000000000066</v>
      </c>
      <c r="F12" s="11">
        <v>74.139999999999944</v>
      </c>
      <c r="G12" s="11"/>
    </row>
    <row r="13" spans="1:7" x14ac:dyDescent="0.2">
      <c r="A13" s="10" t="str">
        <f>name!B12</f>
        <v>Wholesale and retail trade</v>
      </c>
      <c r="B13" s="11">
        <v>154.34399999999997</v>
      </c>
      <c r="C13" s="11">
        <v>155.52799999999968</v>
      </c>
      <c r="D13" s="11">
        <v>152.92899999999995</v>
      </c>
      <c r="E13" s="11">
        <v>154.24100000000001</v>
      </c>
      <c r="F13" s="11">
        <v>155.61699999999988</v>
      </c>
      <c r="G13" s="11"/>
    </row>
    <row r="14" spans="1:7" x14ac:dyDescent="0.2">
      <c r="A14" s="10" t="str">
        <f>name!B13</f>
        <v>Transport and storage</v>
      </c>
      <c r="B14" s="11">
        <v>55.88799999999997</v>
      </c>
      <c r="C14" s="11">
        <v>68.132000000000048</v>
      </c>
      <c r="D14" s="11">
        <v>65.65399999999984</v>
      </c>
      <c r="E14" s="11">
        <v>71.578000000000173</v>
      </c>
      <c r="F14" s="11">
        <v>75.003000000000114</v>
      </c>
      <c r="G14" s="11"/>
    </row>
    <row r="15" spans="1:7" x14ac:dyDescent="0.2">
      <c r="A15" s="10" t="str">
        <f>name!B14</f>
        <v>Accommodation and food</v>
      </c>
      <c r="B15" s="11">
        <v>64.880999999999901</v>
      </c>
      <c r="C15" s="11">
        <v>65.808999999999983</v>
      </c>
      <c r="D15" s="11">
        <v>68.156000000000077</v>
      </c>
      <c r="E15" s="11">
        <v>72.718000000000046</v>
      </c>
      <c r="F15" s="11">
        <v>86.505999999999915</v>
      </c>
      <c r="G15" s="11"/>
    </row>
    <row r="16" spans="1:7" x14ac:dyDescent="0.2">
      <c r="A16" s="10" t="str">
        <f>name!B15</f>
        <v>Media</v>
      </c>
      <c r="B16" s="11">
        <v>4.3569999999999958</v>
      </c>
      <c r="C16" s="11">
        <v>5.4809999999999883</v>
      </c>
      <c r="D16" s="11">
        <v>6.3060000000000054</v>
      </c>
      <c r="E16" s="11">
        <v>6.2129999999999947</v>
      </c>
      <c r="F16" s="11">
        <v>6.2960000000000047</v>
      </c>
      <c r="G16" s="11"/>
    </row>
    <row r="17" spans="1:7" x14ac:dyDescent="0.2">
      <c r="A17" s="10" t="str">
        <f>name!B16</f>
        <v>Information technology</v>
      </c>
      <c r="B17" s="11">
        <v>23.545999999999964</v>
      </c>
      <c r="C17" s="11">
        <v>25.538000000000029</v>
      </c>
      <c r="D17" s="11">
        <v>28.490999999999989</v>
      </c>
      <c r="E17" s="11">
        <v>30.241000000000007</v>
      </c>
      <c r="F17" s="11">
        <v>31.808000000000028</v>
      </c>
      <c r="G17" s="11"/>
    </row>
    <row r="18" spans="1:7" x14ac:dyDescent="0.2">
      <c r="A18" s="10" t="str">
        <f>name!B17</f>
        <v>Finance and insurance</v>
      </c>
      <c r="B18" s="11">
        <v>32.3380000000001</v>
      </c>
      <c r="C18" s="11">
        <v>35.203000000000024</v>
      </c>
      <c r="D18" s="11">
        <v>35.635000000000041</v>
      </c>
      <c r="E18" s="11">
        <v>35.62500000000005</v>
      </c>
      <c r="F18" s="11">
        <v>34.389999999999979</v>
      </c>
      <c r="G18" s="11"/>
    </row>
    <row r="19" spans="1:7" x14ac:dyDescent="0.2">
      <c r="A19" s="10" t="str">
        <f>name!B18</f>
        <v>Real estate</v>
      </c>
      <c r="B19" s="11">
        <v>16.299999999999986</v>
      </c>
      <c r="C19" s="11">
        <v>18.099999999999994</v>
      </c>
      <c r="D19" s="11">
        <v>18.233999999999973</v>
      </c>
      <c r="E19" s="11">
        <v>18.398999999999976</v>
      </c>
      <c r="F19" s="11">
        <v>20.686999999999998</v>
      </c>
      <c r="G19" s="11"/>
    </row>
    <row r="20" spans="1:7" x14ac:dyDescent="0.2">
      <c r="A20" s="10" t="str">
        <f>name!B19</f>
        <v>Professional services</v>
      </c>
      <c r="B20" s="11">
        <v>81.660999999999902</v>
      </c>
      <c r="C20" s="11">
        <v>87.727000000000032</v>
      </c>
      <c r="D20" s="11">
        <v>87.71200000000006</v>
      </c>
      <c r="E20" s="11">
        <v>90.581999999999951</v>
      </c>
      <c r="F20" s="11">
        <v>95.311999999999799</v>
      </c>
      <c r="G20" s="11"/>
    </row>
    <row r="21" spans="1:7" x14ac:dyDescent="0.2">
      <c r="A21" s="10" t="str">
        <f>name!B20</f>
        <v>Support services</v>
      </c>
      <c r="B21" s="11">
        <v>88.953999999999965</v>
      </c>
      <c r="C21" s="11">
        <v>128.35100000000011</v>
      </c>
      <c r="D21" s="11">
        <v>118.19599999999971</v>
      </c>
      <c r="E21" s="11">
        <v>125.77799999999992</v>
      </c>
      <c r="F21" s="11">
        <v>133.66099999999994</v>
      </c>
      <c r="G21" s="11"/>
    </row>
    <row r="22" spans="1:7" x14ac:dyDescent="0.2">
      <c r="A22" s="10" t="str">
        <f>name!B21</f>
        <v>Public admin. and defence</v>
      </c>
      <c r="B22" s="11">
        <v>39.564999999999941</v>
      </c>
      <c r="C22" s="11">
        <v>39.341999999999999</v>
      </c>
      <c r="D22" s="11">
        <v>38.933999999999905</v>
      </c>
      <c r="E22" s="11">
        <v>39.180000000000064</v>
      </c>
      <c r="F22" s="11">
        <v>40.906000000000034</v>
      </c>
      <c r="G22" s="11"/>
    </row>
    <row r="23" spans="1:7" x14ac:dyDescent="0.2">
      <c r="A23" s="10" t="str">
        <f>name!B22</f>
        <v>Education</v>
      </c>
      <c r="B23" s="11">
        <v>95.636000000000109</v>
      </c>
      <c r="C23" s="11">
        <v>87.254000000000204</v>
      </c>
      <c r="D23" s="11">
        <v>88.774999999999906</v>
      </c>
      <c r="E23" s="11">
        <v>91.593999999999909</v>
      </c>
      <c r="F23" s="11">
        <v>98.328999999999937</v>
      </c>
      <c r="G23" s="11"/>
    </row>
    <row r="24" spans="1:7" x14ac:dyDescent="0.2">
      <c r="A24" s="10" t="str">
        <f>name!B23</f>
        <v>Health and social work</v>
      </c>
      <c r="B24" s="11">
        <v>113.72200000000029</v>
      </c>
      <c r="C24" s="11">
        <v>132.04900000000009</v>
      </c>
      <c r="D24" s="11">
        <v>130.41700000000012</v>
      </c>
      <c r="E24" s="11">
        <v>137.21499999999995</v>
      </c>
      <c r="F24" s="11">
        <v>143.87700000000012</v>
      </c>
      <c r="G24" s="11"/>
    </row>
    <row r="25" spans="1:7" x14ac:dyDescent="0.2">
      <c r="A25" s="10" t="str">
        <f>name!B24</f>
        <v>Arts and entertainment</v>
      </c>
      <c r="B25" s="11">
        <v>26.274000000000051</v>
      </c>
      <c r="C25" s="11">
        <v>25.084000000000024</v>
      </c>
      <c r="D25" s="11">
        <v>24.270999999999979</v>
      </c>
      <c r="E25" s="11">
        <v>22.446000000000019</v>
      </c>
      <c r="F25" s="11">
        <v>23.565999999999992</v>
      </c>
      <c r="G25" s="11"/>
    </row>
    <row r="26" spans="1:7" x14ac:dyDescent="0.2">
      <c r="A26" s="10" t="str">
        <f>name!B25</f>
        <v>Other services</v>
      </c>
      <c r="B26" s="11">
        <v>27.981999999999964</v>
      </c>
      <c r="C26" s="11">
        <v>27.800999999999966</v>
      </c>
      <c r="D26" s="11">
        <v>26.640999999999991</v>
      </c>
      <c r="E26" s="11">
        <v>26.081999999999983</v>
      </c>
      <c r="F26" s="11">
        <v>26.073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1005.385</v>
      </c>
      <c r="C28" s="11">
        <f t="shared" ref="C28:F28" si="0">SUM(C5:C26)</f>
        <v>1089.55</v>
      </c>
      <c r="D28" s="11">
        <f t="shared" si="0"/>
        <v>1065.2229999999997</v>
      </c>
      <c r="E28" s="11">
        <f t="shared" si="0"/>
        <v>1096.6909999999998</v>
      </c>
      <c r="F28" s="11">
        <f t="shared" si="0"/>
        <v>1141.367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0.79243274964317101</v>
      </c>
      <c r="C32" s="18">
        <f t="shared" ref="C32:E32" si="1">C5/C$28*100</f>
        <v>0.56169978431462575</v>
      </c>
      <c r="D32" s="18">
        <f t="shared" si="1"/>
        <v>0.3284758214946546</v>
      </c>
      <c r="E32" s="18">
        <f t="shared" si="1"/>
        <v>0.3400228505568112</v>
      </c>
      <c r="F32" s="18">
        <f>F5/F$28*100</f>
        <v>0.32732679322251296</v>
      </c>
    </row>
    <row r="33" spans="1:6" x14ac:dyDescent="0.2">
      <c r="A33" t="str">
        <f>$A$6</f>
        <v>Mining and quarrying</v>
      </c>
      <c r="B33" s="18">
        <f t="shared" ref="B33:F53" si="2">B6/B$28*100</f>
        <v>4.0283075637691117E-2</v>
      </c>
      <c r="C33" s="18">
        <f t="shared" si="2"/>
        <v>5.460970125281072E-2</v>
      </c>
      <c r="D33" s="18">
        <f t="shared" si="2"/>
        <v>5.9330299852706908E-2</v>
      </c>
      <c r="E33" s="18">
        <f t="shared" si="2"/>
        <v>4.2035541460630224E-2</v>
      </c>
      <c r="F33" s="18">
        <f t="shared" si="2"/>
        <v>2.4882443596143954E-2</v>
      </c>
    </row>
    <row r="34" spans="1:6" x14ac:dyDescent="0.2">
      <c r="A34" t="str">
        <f>$A$7</f>
        <v>Food drink and tobacco</v>
      </c>
      <c r="B34" s="18">
        <f t="shared" si="2"/>
        <v>1.0302520924819802</v>
      </c>
      <c r="C34" s="18">
        <f t="shared" si="2"/>
        <v>0.74003028773346813</v>
      </c>
      <c r="D34" s="18">
        <f t="shared" si="2"/>
        <v>0.7485756503567792</v>
      </c>
      <c r="E34" s="18">
        <f t="shared" si="2"/>
        <v>0.73603230080305293</v>
      </c>
      <c r="F34" s="18">
        <f t="shared" si="2"/>
        <v>0.67979887275521322</v>
      </c>
    </row>
    <row r="35" spans="1:6" x14ac:dyDescent="0.2">
      <c r="A35" t="str">
        <f>$A$8</f>
        <v>Engineering</v>
      </c>
      <c r="B35" s="18">
        <f t="shared" si="2"/>
        <v>1.1585611482168525</v>
      </c>
      <c r="C35" s="18">
        <f t="shared" si="2"/>
        <v>1.4577577899132652</v>
      </c>
      <c r="D35" s="18">
        <f t="shared" si="2"/>
        <v>1.3411276324300205</v>
      </c>
      <c r="E35" s="18">
        <f t="shared" si="2"/>
        <v>1.4115188325608607</v>
      </c>
      <c r="F35" s="18">
        <f t="shared" si="2"/>
        <v>1.1962848058512257</v>
      </c>
    </row>
    <row r="36" spans="1:6" x14ac:dyDescent="0.2">
      <c r="A36" t="str">
        <f>$A$9</f>
        <v>Rest of manufacturing</v>
      </c>
      <c r="B36" s="18">
        <f t="shared" si="2"/>
        <v>7.5599894567752717</v>
      </c>
      <c r="C36" s="18">
        <f t="shared" si="2"/>
        <v>6.8942223853884679</v>
      </c>
      <c r="D36" s="18">
        <f t="shared" si="2"/>
        <v>6.5467981821646859</v>
      </c>
      <c r="E36" s="18">
        <f t="shared" si="2"/>
        <v>6.1895283174567624</v>
      </c>
      <c r="F36" s="18">
        <f t="shared" si="2"/>
        <v>5.5146153691144084</v>
      </c>
    </row>
    <row r="37" spans="1:6" x14ac:dyDescent="0.2">
      <c r="A37" t="str">
        <f>$A$10</f>
        <v>Electricity and gas</v>
      </c>
      <c r="B37" s="18">
        <f t="shared" si="2"/>
        <v>0.19892876858118949</v>
      </c>
      <c r="C37" s="18">
        <f t="shared" si="2"/>
        <v>0.13959891698407623</v>
      </c>
      <c r="D37" s="18">
        <f t="shared" si="2"/>
        <v>0.15020329076634667</v>
      </c>
      <c r="E37" s="18">
        <f t="shared" si="2"/>
        <v>0.14324910115976172</v>
      </c>
      <c r="F37" s="18">
        <f t="shared" si="2"/>
        <v>0.13667821130276236</v>
      </c>
    </row>
    <row r="38" spans="1:6" x14ac:dyDescent="0.2">
      <c r="A38" t="str">
        <f>$A$11</f>
        <v>Water and sewerage</v>
      </c>
      <c r="B38" s="18">
        <f t="shared" si="2"/>
        <v>0.58892861938461094</v>
      </c>
      <c r="C38" s="18">
        <f t="shared" si="2"/>
        <v>0.51645174613372447</v>
      </c>
      <c r="D38" s="18">
        <f t="shared" si="2"/>
        <v>0.46966691481501993</v>
      </c>
      <c r="E38" s="18">
        <f t="shared" si="2"/>
        <v>0.46676775864851655</v>
      </c>
      <c r="F38" s="18">
        <f t="shared" si="2"/>
        <v>0.46093850619476523</v>
      </c>
    </row>
    <row r="39" spans="1:6" x14ac:dyDescent="0.2">
      <c r="A39" t="str">
        <f>$A$12</f>
        <v>Construction</v>
      </c>
      <c r="B39" s="18">
        <f t="shared" si="2"/>
        <v>6.5279470053760527</v>
      </c>
      <c r="C39" s="18">
        <f t="shared" si="2"/>
        <v>6.9043182965444236</v>
      </c>
      <c r="D39" s="18">
        <f t="shared" si="2"/>
        <v>6.7722908724276598</v>
      </c>
      <c r="E39" s="18">
        <f t="shared" si="2"/>
        <v>6.6096101819017452</v>
      </c>
      <c r="F39" s="18">
        <f t="shared" si="2"/>
        <v>6.4957196064017921</v>
      </c>
    </row>
    <row r="40" spans="1:6" x14ac:dyDescent="0.2">
      <c r="A40" t="str">
        <f>$A$13</f>
        <v>Wholesale and retail trade</v>
      </c>
      <c r="B40" s="18">
        <f t="shared" si="2"/>
        <v>15.351730928947612</v>
      </c>
      <c r="C40" s="18">
        <f t="shared" si="2"/>
        <v>14.274517002432169</v>
      </c>
      <c r="D40" s="18">
        <f t="shared" si="2"/>
        <v>14.356524408504134</v>
      </c>
      <c r="E40" s="18">
        <f t="shared" si="2"/>
        <v>14.064216812210553</v>
      </c>
      <c r="F40" s="18">
        <f t="shared" si="2"/>
        <v>13.634264877116639</v>
      </c>
    </row>
    <row r="41" spans="1:6" x14ac:dyDescent="0.2">
      <c r="A41" t="str">
        <f>$A$14</f>
        <v>Transport and storage</v>
      </c>
      <c r="B41" s="18">
        <f t="shared" si="2"/>
        <v>5.5588655092327786</v>
      </c>
      <c r="C41" s="18">
        <f t="shared" si="2"/>
        <v>6.2532238079941305</v>
      </c>
      <c r="D41" s="18">
        <f t="shared" si="2"/>
        <v>6.16340428248356</v>
      </c>
      <c r="E41" s="18">
        <f t="shared" si="2"/>
        <v>6.526724483013008</v>
      </c>
      <c r="F41" s="18">
        <f t="shared" si="2"/>
        <v>6.5713306938083997</v>
      </c>
    </row>
    <row r="42" spans="1:6" x14ac:dyDescent="0.2">
      <c r="A42" t="str">
        <f>$A$15</f>
        <v>Accommodation and food</v>
      </c>
      <c r="B42" s="18">
        <f t="shared" si="2"/>
        <v>6.4533487171580948</v>
      </c>
      <c r="C42" s="18">
        <f t="shared" si="2"/>
        <v>6.0400165205818901</v>
      </c>
      <c r="D42" s="18">
        <f t="shared" si="2"/>
        <v>6.3982846784194569</v>
      </c>
      <c r="E42" s="18">
        <f t="shared" si="2"/>
        <v>6.6306735443256173</v>
      </c>
      <c r="F42" s="18">
        <f t="shared" si="2"/>
        <v>7.5791572736902264</v>
      </c>
    </row>
    <row r="43" spans="1:6" x14ac:dyDescent="0.2">
      <c r="A43" t="str">
        <f>$A$16</f>
        <v>Media</v>
      </c>
      <c r="B43" s="18">
        <f t="shared" si="2"/>
        <v>0.43336632235412259</v>
      </c>
      <c r="C43" s="18">
        <f t="shared" si="2"/>
        <v>0.50305171859942066</v>
      </c>
      <c r="D43" s="18">
        <f t="shared" si="2"/>
        <v>0.59198871973286404</v>
      </c>
      <c r="E43" s="18">
        <f t="shared" si="2"/>
        <v>0.56652238415378586</v>
      </c>
      <c r="F43" s="18">
        <f t="shared" si="2"/>
        <v>0.55161924253986705</v>
      </c>
    </row>
    <row r="44" spans="1:6" x14ac:dyDescent="0.2">
      <c r="A44" t="str">
        <f>$A$17</f>
        <v>Information technology</v>
      </c>
      <c r="B44" s="18">
        <f t="shared" si="2"/>
        <v>2.3419883925063498</v>
      </c>
      <c r="C44" s="18">
        <f t="shared" si="2"/>
        <v>2.343903446376947</v>
      </c>
      <c r="D44" s="18">
        <f t="shared" si="2"/>
        <v>2.6746512232649877</v>
      </c>
      <c r="E44" s="18">
        <f t="shared" si="2"/>
        <v>2.7574768097850728</v>
      </c>
      <c r="F44" s="18">
        <f t="shared" si="2"/>
        <v>2.7868336827681217</v>
      </c>
    </row>
    <row r="45" spans="1:6" x14ac:dyDescent="0.2">
      <c r="A45" t="str">
        <f>$A$18</f>
        <v>Finance and insurance</v>
      </c>
      <c r="B45" s="18">
        <f t="shared" si="2"/>
        <v>3.2164792591892764</v>
      </c>
      <c r="C45" s="18">
        <f t="shared" si="2"/>
        <v>3.2309669129457137</v>
      </c>
      <c r="D45" s="18">
        <f t="shared" si="2"/>
        <v>3.3453089165367302</v>
      </c>
      <c r="E45" s="18">
        <f t="shared" si="2"/>
        <v>3.2484081660194217</v>
      </c>
      <c r="F45" s="18">
        <f t="shared" si="2"/>
        <v>3.0130536453217922</v>
      </c>
    </row>
    <row r="46" spans="1:6" x14ac:dyDescent="0.2">
      <c r="A46" t="str">
        <f>$A$19</f>
        <v>Real estate</v>
      </c>
      <c r="B46" s="18">
        <f t="shared" si="2"/>
        <v>1.6212694639366996</v>
      </c>
      <c r="C46" s="18">
        <f t="shared" si="2"/>
        <v>1.6612362902115547</v>
      </c>
      <c r="D46" s="18">
        <f t="shared" si="2"/>
        <v>1.711754252395975</v>
      </c>
      <c r="E46" s="18">
        <f t="shared" si="2"/>
        <v>1.6776831395534364</v>
      </c>
      <c r="F46" s="18">
        <f t="shared" si="2"/>
        <v>1.8124757418078496</v>
      </c>
    </row>
    <row r="47" spans="1:6" x14ac:dyDescent="0.2">
      <c r="A47" s="10" t="str">
        <f>$A$20</f>
        <v>Professional services</v>
      </c>
      <c r="B47" s="18">
        <f t="shared" si="2"/>
        <v>8.1223610855542798</v>
      </c>
      <c r="C47" s="18">
        <f t="shared" si="2"/>
        <v>8.051672708916529</v>
      </c>
      <c r="D47" s="18">
        <f t="shared" si="2"/>
        <v>8.234144399811127</v>
      </c>
      <c r="E47" s="18">
        <f t="shared" si="2"/>
        <v>8.2595735717718082</v>
      </c>
      <c r="F47" s="18">
        <f t="shared" si="2"/>
        <v>8.3506882536467053</v>
      </c>
    </row>
    <row r="48" spans="1:6" x14ac:dyDescent="0.2">
      <c r="A48" s="10" t="str">
        <f>$A$21</f>
        <v>Support services</v>
      </c>
      <c r="B48" s="18">
        <f t="shared" si="2"/>
        <v>8.8477548401855977</v>
      </c>
      <c r="C48" s="18">
        <f t="shared" si="2"/>
        <v>11.780184479831133</v>
      </c>
      <c r="D48" s="18">
        <f t="shared" si="2"/>
        <v>11.095892597136913</v>
      </c>
      <c r="E48" s="18">
        <f t="shared" si="2"/>
        <v>11.468864064718316</v>
      </c>
      <c r="F48" s="18">
        <f t="shared" si="2"/>
        <v>11.71060666726828</v>
      </c>
    </row>
    <row r="49" spans="1:9" x14ac:dyDescent="0.2">
      <c r="A49" s="10" t="str">
        <f>$A$22</f>
        <v>Public admin. and defence</v>
      </c>
      <c r="B49" s="18">
        <f t="shared" si="2"/>
        <v>3.9353083644573914</v>
      </c>
      <c r="C49" s="18">
        <f t="shared" si="2"/>
        <v>3.6108485154421546</v>
      </c>
      <c r="D49" s="18">
        <f t="shared" si="2"/>
        <v>3.6550093266855779</v>
      </c>
      <c r="E49" s="18">
        <f t="shared" si="2"/>
        <v>3.5725651072179918</v>
      </c>
      <c r="F49" s="18">
        <f t="shared" si="2"/>
        <v>3.5839480202248737</v>
      </c>
    </row>
    <row r="50" spans="1:9" x14ac:dyDescent="0.2">
      <c r="A50" s="10" t="str">
        <f>$A$23</f>
        <v>Education</v>
      </c>
      <c r="B50" s="18">
        <f t="shared" si="2"/>
        <v>9.5123758560153675</v>
      </c>
      <c r="C50" s="18">
        <f t="shared" si="2"/>
        <v>8.008260290945822</v>
      </c>
      <c r="D50" s="18">
        <f t="shared" si="2"/>
        <v>8.3339357111140053</v>
      </c>
      <c r="E50" s="18">
        <f t="shared" si="2"/>
        <v>8.3518511595335347</v>
      </c>
      <c r="F50" s="18">
        <f t="shared" si="2"/>
        <v>8.61502040973674</v>
      </c>
    </row>
    <row r="51" spans="1:9" x14ac:dyDescent="0.2">
      <c r="A51" s="10" t="str">
        <f>$A$24</f>
        <v>Health and social work</v>
      </c>
      <c r="B51" s="18">
        <f t="shared" si="2"/>
        <v>11.311288710295091</v>
      </c>
      <c r="C51" s="18">
        <f t="shared" si="2"/>
        <v>12.11959065669314</v>
      </c>
      <c r="D51" s="18">
        <f t="shared" si="2"/>
        <v>12.243164107421652</v>
      </c>
      <c r="E51" s="18">
        <f t="shared" si="2"/>
        <v>12.511728463167838</v>
      </c>
      <c r="F51" s="18">
        <f t="shared" si="2"/>
        <v>12.605673722825362</v>
      </c>
    </row>
    <row r="52" spans="1:9" x14ac:dyDescent="0.2">
      <c r="A52" s="10" t="str">
        <f>$A$25</f>
        <v>Arts and entertainment</v>
      </c>
      <c r="B52" s="18">
        <f t="shared" si="2"/>
        <v>2.6133272328511019</v>
      </c>
      <c r="C52" s="18">
        <f t="shared" si="2"/>
        <v>2.3022348676058946</v>
      </c>
      <c r="D52" s="18">
        <f t="shared" si="2"/>
        <v>2.2784900438687474</v>
      </c>
      <c r="E52" s="18">
        <f t="shared" si="2"/>
        <v>2.0467023072132462</v>
      </c>
      <c r="F52" s="18">
        <f t="shared" si="2"/>
        <v>2.0647171330518574</v>
      </c>
    </row>
    <row r="53" spans="1:9" x14ac:dyDescent="0.2">
      <c r="A53" s="10" t="str">
        <f>$A$26</f>
        <v>Other services</v>
      </c>
      <c r="B53" s="18">
        <f t="shared" si="2"/>
        <v>2.7832124012194299</v>
      </c>
      <c r="C53" s="18">
        <f t="shared" si="2"/>
        <v>2.5516038731586406</v>
      </c>
      <c r="D53" s="18">
        <f t="shared" si="2"/>
        <v>2.5009786683163995</v>
      </c>
      <c r="E53" s="18">
        <f t="shared" si="2"/>
        <v>2.3782451027682354</v>
      </c>
      <c r="F53" s="18">
        <f t="shared" si="2"/>
        <v>2.2843660277544386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Greater Birmingham and Solihull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-6.3809669353518288</v>
      </c>
      <c r="C63" s="18">
        <f>IF(AND(D$3-C$3 &lt;&gt; 0,C5&lt;&gt;0,D5&lt;&gt;0),(EXP(LN(D5/C5)/(D$3-C$3))-1)*100,0)</f>
        <v>-42.826797385620893</v>
      </c>
      <c r="D63" s="18">
        <f t="shared" ref="B63:E78" si="3">IF(AND(E$3-D$3 &lt;&gt; 0,D5&lt;&gt;0,E5&lt;&gt;0),(EXP(LN(E5/D5)/(E$3-D$3))-1)*100,0)</f>
        <v>1.2813981956939946</v>
      </c>
      <c r="E63" s="18">
        <f t="shared" si="3"/>
        <v>1.8755950407611799E-2</v>
      </c>
      <c r="F63" s="18">
        <f>IF(AND(F$3-D$3 &lt;&gt; 0,D5&lt;&gt;0,F5&lt;&gt;0),(EXP(LN(F5/D5)/(F$3-D$3))-1)*100,0)</f>
        <v>0.43787794258052237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10.094465067432456</v>
      </c>
      <c r="C64" s="18">
        <f t="shared" ref="C64:C78" si="4">IF(AND(D$3-C$3 &lt;&gt; 0,C6&lt;&gt;0,D6&lt;&gt;0),(EXP(LN(D6/C6)/(D$3-C$3))-1)*100,0)</f>
        <v>6.2184873949581165</v>
      </c>
      <c r="D64" s="18">
        <f t="shared" si="3"/>
        <v>-6.1148791968464344</v>
      </c>
      <c r="E64" s="18">
        <f t="shared" si="3"/>
        <v>-4.7287767457480534</v>
      </c>
      <c r="F64" s="18">
        <f t="shared" ref="F64:F84" si="5">IF(AND(F$3-D$3 &lt;&gt; 0,D6&lt;&gt;0,F6&lt;&gt;0),(EXP(LN(F6/D6)/(F$3-D$3))-1)*100,0)</f>
        <v>-5.1930698988078454</v>
      </c>
    </row>
    <row r="65" spans="1:6" x14ac:dyDescent="0.2">
      <c r="A65" t="str">
        <f>$A$7</f>
        <v>Food drink and tobacco</v>
      </c>
      <c r="B65" s="18">
        <f t="shared" si="3"/>
        <v>-6.0698127121320837</v>
      </c>
      <c r="C65" s="18">
        <f t="shared" si="4"/>
        <v>-1.1038075158130933</v>
      </c>
      <c r="D65" s="18">
        <f t="shared" si="3"/>
        <v>0.24459933911640253</v>
      </c>
      <c r="E65" s="18">
        <f t="shared" si="3"/>
        <v>-0.39469724611890245</v>
      </c>
      <c r="F65" s="18">
        <f t="shared" si="5"/>
        <v>-0.18205267636233202</v>
      </c>
    </row>
    <row r="66" spans="1:6" x14ac:dyDescent="0.2">
      <c r="A66" t="str">
        <f>$A$8</f>
        <v>Engineering</v>
      </c>
      <c r="B66" s="18">
        <f t="shared" si="3"/>
        <v>8.0613262741033189</v>
      </c>
      <c r="C66" s="18">
        <f t="shared" si="4"/>
        <v>-10.054775546181116</v>
      </c>
      <c r="D66" s="18">
        <f t="shared" si="3"/>
        <v>1.618332034010872</v>
      </c>
      <c r="E66" s="18">
        <f t="shared" si="3"/>
        <v>-1.2473191686933616</v>
      </c>
      <c r="F66" s="18">
        <f t="shared" si="5"/>
        <v>-0.30119561139714257</v>
      </c>
    </row>
    <row r="67" spans="1:6" x14ac:dyDescent="0.2">
      <c r="A67" t="str">
        <f>$A$9</f>
        <v>Rest of manufacturing</v>
      </c>
      <c r="B67" s="18">
        <f t="shared" si="3"/>
        <v>-0.29436230114113782</v>
      </c>
      <c r="C67" s="18">
        <f t="shared" si="4"/>
        <v>-7.1595931625751401</v>
      </c>
      <c r="D67" s="18">
        <f t="shared" si="3"/>
        <v>-0.53862264881159305</v>
      </c>
      <c r="E67" s="18">
        <f t="shared" si="3"/>
        <v>-0.75243267434966787</v>
      </c>
      <c r="F67" s="18">
        <f t="shared" si="5"/>
        <v>-0.68121378390190168</v>
      </c>
    </row>
    <row r="68" spans="1:6" x14ac:dyDescent="0.2">
      <c r="A68" t="str">
        <f>$A$10</f>
        <v>Electricity and gas</v>
      </c>
      <c r="B68" s="18">
        <f t="shared" si="3"/>
        <v>-6.6154985436598039</v>
      </c>
      <c r="C68" s="18">
        <f t="shared" si="4"/>
        <v>5.1939513477973653</v>
      </c>
      <c r="D68" s="18">
        <f t="shared" si="3"/>
        <v>-0.36515707354762839</v>
      </c>
      <c r="E68" s="18">
        <f t="shared" si="3"/>
        <v>-7.0240699783097327E-2</v>
      </c>
      <c r="F68" s="18">
        <f t="shared" si="5"/>
        <v>-0.16864302413527321</v>
      </c>
    </row>
    <row r="69" spans="1:6" x14ac:dyDescent="0.2">
      <c r="A69" t="str">
        <f>$A$11</f>
        <v>Water and sewerage</v>
      </c>
      <c r="B69" s="18">
        <f t="shared" si="3"/>
        <v>-1.265151636682349</v>
      </c>
      <c r="C69" s="18">
        <f t="shared" si="4"/>
        <v>-11.089390438954993</v>
      </c>
      <c r="D69" s="18">
        <f t="shared" si="3"/>
        <v>0.45947988577688115</v>
      </c>
      <c r="E69" s="18">
        <f t="shared" si="3"/>
        <v>0.27399483432899441</v>
      </c>
      <c r="F69" s="18">
        <f t="shared" si="5"/>
        <v>0.33578510094653957</v>
      </c>
    </row>
    <row r="70" spans="1:6" x14ac:dyDescent="0.2">
      <c r="A70" t="str">
        <f>$A$12</f>
        <v>Construction</v>
      </c>
      <c r="B70" s="18">
        <f t="shared" si="3"/>
        <v>3.4700686022306249</v>
      </c>
      <c r="C70" s="18">
        <f t="shared" si="4"/>
        <v>-4.102305054103228</v>
      </c>
      <c r="D70" s="18">
        <f t="shared" si="3"/>
        <v>9.6017266339032403E-2</v>
      </c>
      <c r="E70" s="18">
        <f t="shared" si="3"/>
        <v>0.22573401931778037</v>
      </c>
      <c r="F70" s="18">
        <f t="shared" si="5"/>
        <v>0.1824764343022256</v>
      </c>
    </row>
    <row r="71" spans="1:6" x14ac:dyDescent="0.2">
      <c r="A71" t="str">
        <f>$A$13</f>
        <v>Wholesale and retail trade</v>
      </c>
      <c r="B71" s="18">
        <f t="shared" si="3"/>
        <v>0.19123016755731026</v>
      </c>
      <c r="C71" s="18">
        <f t="shared" si="4"/>
        <v>-1.6710817344785078</v>
      </c>
      <c r="D71" s="18">
        <f t="shared" si="3"/>
        <v>0.17099709046177747</v>
      </c>
      <c r="E71" s="18">
        <f t="shared" si="3"/>
        <v>8.8854912923674867E-2</v>
      </c>
      <c r="F71" s="18">
        <f t="shared" si="5"/>
        <v>0.11622815179712642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5.0771155047161454</v>
      </c>
      <c r="C72" s="18">
        <f t="shared" si="4"/>
        <v>-3.6370574766632524</v>
      </c>
      <c r="D72" s="18">
        <f t="shared" si="3"/>
        <v>1.7427972594312946</v>
      </c>
      <c r="E72" s="18">
        <f t="shared" si="3"/>
        <v>0.46849751948876417</v>
      </c>
      <c r="F72" s="18">
        <f t="shared" si="5"/>
        <v>0.89148079485859011</v>
      </c>
    </row>
    <row r="73" spans="1:6" x14ac:dyDescent="0.2">
      <c r="A73" t="str">
        <f>$A$15</f>
        <v>Accommodation and food</v>
      </c>
      <c r="B73" s="18">
        <f t="shared" si="6"/>
        <v>0.35567563833227567</v>
      </c>
      <c r="C73" s="18">
        <f>IF(AND(D$3-C$3 &lt;&gt; 0,C15&lt;&gt;0,D15&lt;&gt;0),(EXP(LN(D15/C15)/(D$3-C$3))-1)*100,0)</f>
        <v>3.5663814979715491</v>
      </c>
      <c r="D73" s="18">
        <f t="shared" si="3"/>
        <v>1.3042268317963179</v>
      </c>
      <c r="E73" s="18">
        <f t="shared" si="3"/>
        <v>1.7514086938049012</v>
      </c>
      <c r="F73" s="18">
        <f t="shared" si="5"/>
        <v>1.6021291722076114</v>
      </c>
    </row>
    <row r="74" spans="1:6" x14ac:dyDescent="0.2">
      <c r="A74" t="str">
        <f>$A$16</f>
        <v>Media</v>
      </c>
      <c r="B74" s="18">
        <f t="shared" si="6"/>
        <v>5.9053891882776322</v>
      </c>
      <c r="C74" s="18">
        <f>IF(AND(D$3-C$3 &lt;&gt; 0,C16&lt;&gt;0,D16&lt;&gt;0),(EXP(LN(D16/C16)/(D$3-C$3))-1)*100,0)</f>
        <v>15.051997810618833</v>
      </c>
      <c r="D74" s="18">
        <f t="shared" si="3"/>
        <v>-0.2967127359081001</v>
      </c>
      <c r="E74" s="18">
        <f t="shared" si="3"/>
        <v>0.1327944942433712</v>
      </c>
      <c r="F74" s="18">
        <f t="shared" si="5"/>
        <v>-1.0579773687580118E-2</v>
      </c>
    </row>
    <row r="75" spans="1:6" x14ac:dyDescent="0.2">
      <c r="A75" t="str">
        <f>$A$17</f>
        <v>Information technology</v>
      </c>
      <c r="B75" s="18">
        <f t="shared" si="6"/>
        <v>2.0510401824657798</v>
      </c>
      <c r="C75" s="18">
        <f t="shared" si="4"/>
        <v>11.563160780013938</v>
      </c>
      <c r="D75" s="18">
        <f t="shared" si="3"/>
        <v>1.1993425521326762</v>
      </c>
      <c r="E75" s="18">
        <f t="shared" si="3"/>
        <v>0.50647035622930492</v>
      </c>
      <c r="F75" s="18">
        <f t="shared" si="5"/>
        <v>0.7368990529559305</v>
      </c>
    </row>
    <row r="76" spans="1:6" x14ac:dyDescent="0.2">
      <c r="A76" t="str">
        <f>$A$18</f>
        <v>Finance and insurance</v>
      </c>
      <c r="B76" s="18">
        <f t="shared" si="6"/>
        <v>2.1448863923873907</v>
      </c>
      <c r="C76" s="18">
        <f t="shared" si="4"/>
        <v>1.2271681390791045</v>
      </c>
      <c r="D76" s="18">
        <f t="shared" si="3"/>
        <v>-5.6130897606032626E-3</v>
      </c>
      <c r="E76" s="18">
        <f t="shared" si="3"/>
        <v>-0.3521964695803681</v>
      </c>
      <c r="F76" s="18">
        <f t="shared" si="5"/>
        <v>-0.2368023565372801</v>
      </c>
    </row>
    <row r="77" spans="1:6" x14ac:dyDescent="0.2">
      <c r="A77" t="str">
        <f>$A$19</f>
        <v>Real estate</v>
      </c>
      <c r="B77" s="18">
        <f t="shared" si="6"/>
        <v>2.6532592033967628</v>
      </c>
      <c r="C77" s="18">
        <f t="shared" si="4"/>
        <v>0.74033149171259804</v>
      </c>
      <c r="D77" s="18">
        <f t="shared" si="3"/>
        <v>0.18032904059526178</v>
      </c>
      <c r="E77" s="18">
        <f t="shared" si="3"/>
        <v>1.1789875938566619</v>
      </c>
      <c r="F77" s="18">
        <f t="shared" si="5"/>
        <v>0.84500014442971949</v>
      </c>
    </row>
    <row r="78" spans="1:6" x14ac:dyDescent="0.2">
      <c r="A78" t="str">
        <f>$A$20</f>
        <v>Professional services</v>
      </c>
      <c r="B78" s="18">
        <f t="shared" si="6"/>
        <v>1.8074702435531442</v>
      </c>
      <c r="C78" s="18">
        <f t="shared" si="4"/>
        <v>-1.7098498751777491E-2</v>
      </c>
      <c r="D78" s="18">
        <f t="shared" si="3"/>
        <v>0.64601367877401561</v>
      </c>
      <c r="E78" s="18">
        <f t="shared" si="3"/>
        <v>0.51029964675965989</v>
      </c>
      <c r="F78" s="18">
        <f t="shared" si="5"/>
        <v>0.55551731181622266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9.5994674054352238</v>
      </c>
      <c r="C79" s="18">
        <f t="shared" ref="C79:C84" si="8">IF(AND(D$3-C$3 &lt;&gt; 0,C21&lt;&gt;0,D21&lt;&gt;0),(EXP(LN(D21/C21)/(D$3-C$3))-1)*100,0)</f>
        <v>-7.9118978426349518</v>
      </c>
      <c r="D79" s="18">
        <f t="shared" ref="D79:D84" si="9">IF(AND(E$3-D$3 &lt;&gt; 0,D21&lt;&gt;0,E21&lt;&gt;0),(EXP(LN(E21/D21)/(E$3-D$3))-1)*100,0)</f>
        <v>1.2512470991751679</v>
      </c>
      <c r="E79" s="18">
        <f t="shared" ref="E79:E84" si="10">IF(AND(F$3-E$3 &lt;&gt; 0,E21&lt;&gt;0,F21&lt;&gt;0),(EXP(LN(F21/E21)/(F$3-E$3))-1)*100,0)</f>
        <v>0.60973431304820469</v>
      </c>
      <c r="F79" s="18">
        <f t="shared" si="5"/>
        <v>0.82311901762730511</v>
      </c>
    </row>
    <row r="80" spans="1:6" x14ac:dyDescent="0.2">
      <c r="A80" s="10" t="str">
        <f>$A$22</f>
        <v>Public admin. and defence</v>
      </c>
      <c r="B80" s="18">
        <f t="shared" si="7"/>
        <v>-0.14120617392198165</v>
      </c>
      <c r="C80" s="18">
        <f t="shared" si="8"/>
        <v>-1.0370596309290159</v>
      </c>
      <c r="D80" s="18">
        <f t="shared" si="9"/>
        <v>0.12604952870987063</v>
      </c>
      <c r="E80" s="18">
        <f t="shared" si="10"/>
        <v>0.4320339778459692</v>
      </c>
      <c r="F80" s="18">
        <f t="shared" si="5"/>
        <v>0.32993540387091791</v>
      </c>
    </row>
    <row r="81" spans="1:6" x14ac:dyDescent="0.2">
      <c r="A81" s="10" t="str">
        <f>$A$23</f>
        <v>Education</v>
      </c>
      <c r="B81" s="18">
        <f t="shared" si="7"/>
        <v>-2.2670550174066384</v>
      </c>
      <c r="C81" s="18">
        <f t="shared" si="8"/>
        <v>1.7431865587820505</v>
      </c>
      <c r="D81" s="18">
        <f t="shared" si="9"/>
        <v>0.62717231129860718</v>
      </c>
      <c r="E81" s="18">
        <f t="shared" si="10"/>
        <v>0.71205546004002862</v>
      </c>
      <c r="F81" s="18">
        <f t="shared" si="5"/>
        <v>0.68375312428312629</v>
      </c>
    </row>
    <row r="82" spans="1:6" x14ac:dyDescent="0.2">
      <c r="A82" s="10" t="str">
        <f>$A$24</f>
        <v>Health and social work</v>
      </c>
      <c r="B82" s="18">
        <f t="shared" si="7"/>
        <v>3.8060479058555696</v>
      </c>
      <c r="C82" s="18">
        <f t="shared" si="8"/>
        <v>-1.2359048535013351</v>
      </c>
      <c r="D82" s="18">
        <f t="shared" si="9"/>
        <v>1.0214218545699483</v>
      </c>
      <c r="E82" s="18">
        <f t="shared" si="10"/>
        <v>0.47522291074213463</v>
      </c>
      <c r="F82" s="18">
        <f t="shared" si="5"/>
        <v>0.65696030451829479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-1.15205405399742</v>
      </c>
      <c r="C83" s="18">
        <f t="shared" si="8"/>
        <v>-3.241109870834169</v>
      </c>
      <c r="D83" s="18">
        <f t="shared" si="9"/>
        <v>-1.5512383536542607</v>
      </c>
      <c r="E83" s="18">
        <f t="shared" si="10"/>
        <v>0.48811311667680268</v>
      </c>
      <c r="F83" s="18">
        <f t="shared" si="5"/>
        <v>-0.19632188086688984</v>
      </c>
    </row>
    <row r="84" spans="1:6" x14ac:dyDescent="0.2">
      <c r="A84" s="10" t="str">
        <f>$A$26</f>
        <v>Other services</v>
      </c>
      <c r="B84" s="18">
        <f t="shared" si="7"/>
        <v>-0.16210484389289626</v>
      </c>
      <c r="C84" s="18">
        <f t="shared" si="8"/>
        <v>-4.1725117801517104</v>
      </c>
      <c r="D84" s="18">
        <f t="shared" si="9"/>
        <v>-0.42322110996524387</v>
      </c>
      <c r="E84" s="18">
        <f t="shared" si="10"/>
        <v>-3.4511915577795094E-3</v>
      </c>
      <c r="F84" s="18">
        <f t="shared" si="5"/>
        <v>-0.1435707476622361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2.0301889453056665</v>
      </c>
      <c r="C86" s="18">
        <f>IF(AND(D$3-C$3 &lt;&gt; 0,C28&lt;&gt;0,D28&lt;&gt;0),(EXP(LN(D28/C28)/(D$3-C$3))-1)*100,0)</f>
        <v>-2.2327566426506573</v>
      </c>
      <c r="D86" s="18">
        <f>IF(AND(E$3-D$3 &lt;&gt; 0,D28&lt;&gt;0,E28&lt;&gt;0),(EXP(LN(E28/D28)/(E$3-D$3))-1)*100,0)</f>
        <v>0.58396441107613217</v>
      </c>
      <c r="E86" s="18">
        <f>IF(AND(F$3-E$3 &lt;&gt; 0,E28&lt;&gt;0,F28&lt;&gt;0),(EXP(LN(F28/E28)/(F$3-E$3))-1)*100,0)</f>
        <v>0.40009025795040287</v>
      </c>
      <c r="F86" s="18">
        <f>IF(AND(F$3-D$3 &lt;&gt; 0,D28&lt;&gt;0,F28&lt;&gt;0),(EXP(LN(F28/D28)/(F$3-D$3))-1)*100,0)</f>
        <v>0.46134426371120529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-1.8469999999999898</v>
      </c>
      <c r="C90" s="27">
        <f>D5-C5</f>
        <v>-2.6210000000000009</v>
      </c>
      <c r="D90" s="27">
        <f t="shared" si="11"/>
        <v>0.22999999999999421</v>
      </c>
      <c r="E90" s="27">
        <f t="shared" si="11"/>
        <v>7.0000000000018936E-3</v>
      </c>
      <c r="F90" s="27">
        <f>F5-D5</f>
        <v>0.2369999999999961</v>
      </c>
    </row>
    <row r="91" spans="1:6" x14ac:dyDescent="0.2">
      <c r="A91" t="str">
        <f>$A$6</f>
        <v>Mining and quarrying</v>
      </c>
      <c r="B91" s="27">
        <f t="shared" si="11"/>
        <v>0.18999999999999839</v>
      </c>
      <c r="C91" s="27">
        <f t="shared" ref="C91:C105" si="12">D6-C6</f>
        <v>3.7000000000000699E-2</v>
      </c>
      <c r="D91" s="27">
        <f t="shared" si="11"/>
        <v>-0.17099999999999971</v>
      </c>
      <c r="E91" s="27">
        <f t="shared" si="11"/>
        <v>-0.17699999999999982</v>
      </c>
      <c r="F91" s="27">
        <f t="shared" ref="F91:F111" si="13">F6-D6</f>
        <v>-0.34799999999999953</v>
      </c>
    </row>
    <row r="92" spans="1:6" x14ac:dyDescent="0.2">
      <c r="A92" t="str">
        <f>$A$7</f>
        <v>Food drink and tobacco</v>
      </c>
      <c r="B92" s="27">
        <f t="shared" si="11"/>
        <v>-2.2949999999999537</v>
      </c>
      <c r="C92" s="27">
        <f t="shared" si="12"/>
        <v>-8.9000000000010182E-2</v>
      </c>
      <c r="D92" s="27">
        <f t="shared" si="11"/>
        <v>9.8000000000015852E-2</v>
      </c>
      <c r="E92" s="27">
        <f t="shared" si="11"/>
        <v>-0.31300000000001393</v>
      </c>
      <c r="F92" s="27">
        <f t="shared" si="13"/>
        <v>-0.21499999999999808</v>
      </c>
    </row>
    <row r="93" spans="1:6" x14ac:dyDescent="0.2">
      <c r="A93" t="str">
        <f>$A$8</f>
        <v>Engineering</v>
      </c>
      <c r="B93" s="27">
        <f t="shared" si="11"/>
        <v>4.2349999999999781</v>
      </c>
      <c r="C93" s="27">
        <f t="shared" si="12"/>
        <v>-1.5969999999999445</v>
      </c>
      <c r="D93" s="27">
        <f t="shared" si="11"/>
        <v>1.193999999999992</v>
      </c>
      <c r="E93" s="27">
        <f t="shared" si="11"/>
        <v>-1.8260000000000698</v>
      </c>
      <c r="F93" s="27">
        <f t="shared" si="13"/>
        <v>-0.63200000000007783</v>
      </c>
    </row>
    <row r="94" spans="1:6" x14ac:dyDescent="0.2">
      <c r="A94" t="str">
        <f>$A$9</f>
        <v>Rest of manufacturing</v>
      </c>
      <c r="B94" s="27">
        <f t="shared" si="11"/>
        <v>-0.89100000000000534</v>
      </c>
      <c r="C94" s="27">
        <f t="shared" si="12"/>
        <v>-5.3779999999999433</v>
      </c>
      <c r="D94" s="27">
        <f t="shared" si="11"/>
        <v>-1.8580000000003878</v>
      </c>
      <c r="E94" s="27">
        <f t="shared" si="11"/>
        <v>-4.9379999999996826</v>
      </c>
      <c r="F94" s="27">
        <f t="shared" si="13"/>
        <v>-6.7960000000000704</v>
      </c>
    </row>
    <row r="95" spans="1:6" x14ac:dyDescent="0.2">
      <c r="A95" t="str">
        <f>$A$10</f>
        <v>Electricity and gas</v>
      </c>
      <c r="B95" s="27">
        <f t="shared" si="11"/>
        <v>-0.47899999999998943</v>
      </c>
      <c r="C95" s="27">
        <f t="shared" si="12"/>
        <v>7.8999999999997961E-2</v>
      </c>
      <c r="D95" s="27">
        <f t="shared" si="11"/>
        <v>-2.8999999999998582E-2</v>
      </c>
      <c r="E95" s="27">
        <f t="shared" si="11"/>
        <v>-1.1000000000002341E-2</v>
      </c>
      <c r="F95" s="27">
        <f t="shared" si="13"/>
        <v>-4.0000000000000924E-2</v>
      </c>
    </row>
    <row r="96" spans="1:6" x14ac:dyDescent="0.2">
      <c r="A96" t="str">
        <f>$A$11</f>
        <v>Water and sewerage</v>
      </c>
      <c r="B96" s="27">
        <f t="shared" si="11"/>
        <v>-0.29399999999997561</v>
      </c>
      <c r="C96" s="27">
        <f t="shared" si="12"/>
        <v>-0.623999999999997</v>
      </c>
      <c r="D96" s="27">
        <f t="shared" si="11"/>
        <v>0.11600000000000321</v>
      </c>
      <c r="E96" s="27">
        <f t="shared" si="11"/>
        <v>0.14200000000000479</v>
      </c>
      <c r="F96" s="27">
        <f t="shared" si="13"/>
        <v>0.258000000000008</v>
      </c>
    </row>
    <row r="97" spans="1:6" x14ac:dyDescent="0.2">
      <c r="A97" t="str">
        <f>$A$12</f>
        <v>Construction</v>
      </c>
      <c r="B97" s="27">
        <f t="shared" si="11"/>
        <v>9.5949999999997289</v>
      </c>
      <c r="C97" s="27">
        <f t="shared" si="12"/>
        <v>-3.0859999999996859</v>
      </c>
      <c r="D97" s="27">
        <f t="shared" si="11"/>
        <v>0.3469999999999942</v>
      </c>
      <c r="E97" s="27">
        <f t="shared" si="11"/>
        <v>1.6529999999998779</v>
      </c>
      <c r="F97" s="27">
        <f t="shared" si="13"/>
        <v>1.9999999999998721</v>
      </c>
    </row>
    <row r="98" spans="1:6" x14ac:dyDescent="0.2">
      <c r="A98" t="str">
        <f>$A$13</f>
        <v>Wholesale and retail trade</v>
      </c>
      <c r="B98" s="27">
        <f t="shared" si="11"/>
        <v>1.1839999999997133</v>
      </c>
      <c r="C98" s="27">
        <f t="shared" si="12"/>
        <v>-2.5989999999997337</v>
      </c>
      <c r="D98" s="27">
        <f t="shared" si="11"/>
        <v>1.3120000000000687</v>
      </c>
      <c r="E98" s="27">
        <f t="shared" si="11"/>
        <v>1.3759999999998627</v>
      </c>
      <c r="F98" s="27">
        <f t="shared" si="13"/>
        <v>2.6879999999999313</v>
      </c>
    </row>
    <row r="99" spans="1:6" x14ac:dyDescent="0.2">
      <c r="A99" t="str">
        <f>$A$14</f>
        <v>Transport and storage</v>
      </c>
      <c r="B99" s="27">
        <f t="shared" si="11"/>
        <v>12.244000000000078</v>
      </c>
      <c r="C99" s="27">
        <f t="shared" si="12"/>
        <v>-2.4780000000002076</v>
      </c>
      <c r="D99" s="27">
        <f t="shared" si="11"/>
        <v>5.9240000000003334</v>
      </c>
      <c r="E99" s="27">
        <f t="shared" si="11"/>
        <v>3.4249999999999403</v>
      </c>
      <c r="F99" s="27">
        <f t="shared" si="13"/>
        <v>9.3490000000002738</v>
      </c>
    </row>
    <row r="100" spans="1:6" x14ac:dyDescent="0.2">
      <c r="A100" t="str">
        <f>$A$15</f>
        <v>Accommodation and food</v>
      </c>
      <c r="B100" s="27">
        <f t="shared" si="11"/>
        <v>0.92800000000008254</v>
      </c>
      <c r="C100" s="27">
        <f t="shared" si="12"/>
        <v>2.3470000000000937</v>
      </c>
      <c r="D100" s="27">
        <f t="shared" si="11"/>
        <v>4.5619999999999692</v>
      </c>
      <c r="E100" s="27">
        <f t="shared" si="11"/>
        <v>13.787999999999869</v>
      </c>
      <c r="F100" s="27">
        <f t="shared" si="13"/>
        <v>18.349999999999838</v>
      </c>
    </row>
    <row r="101" spans="1:6" x14ac:dyDescent="0.2">
      <c r="A101" t="str">
        <f>$A$16</f>
        <v>Media</v>
      </c>
      <c r="B101" s="27">
        <f t="shared" si="11"/>
        <v>1.1239999999999926</v>
      </c>
      <c r="C101" s="27">
        <f t="shared" si="12"/>
        <v>0.82500000000001705</v>
      </c>
      <c r="D101" s="27">
        <f t="shared" si="11"/>
        <v>-9.300000000001063E-2</v>
      </c>
      <c r="E101" s="27">
        <f t="shared" si="11"/>
        <v>8.3000000000009955E-2</v>
      </c>
      <c r="F101" s="27">
        <f t="shared" si="13"/>
        <v>-1.0000000000000675E-2</v>
      </c>
    </row>
    <row r="102" spans="1:6" x14ac:dyDescent="0.2">
      <c r="A102" t="str">
        <f>$A$17</f>
        <v>Information technology</v>
      </c>
      <c r="B102" s="27">
        <f t="shared" si="11"/>
        <v>1.9920000000000648</v>
      </c>
      <c r="C102" s="27">
        <f t="shared" si="12"/>
        <v>2.9529999999999603</v>
      </c>
      <c r="D102" s="27">
        <f t="shared" si="11"/>
        <v>1.7500000000000178</v>
      </c>
      <c r="E102" s="27">
        <f t="shared" si="11"/>
        <v>1.5670000000000215</v>
      </c>
      <c r="F102" s="27">
        <f t="shared" si="13"/>
        <v>3.3170000000000393</v>
      </c>
    </row>
    <row r="103" spans="1:6" x14ac:dyDescent="0.2">
      <c r="A103" t="str">
        <f>$A$18</f>
        <v>Finance and insurance</v>
      </c>
      <c r="B103" s="27">
        <f t="shared" si="11"/>
        <v>2.8649999999999238</v>
      </c>
      <c r="C103" s="27">
        <f t="shared" si="12"/>
        <v>0.43200000000001637</v>
      </c>
      <c r="D103" s="27">
        <f t="shared" si="11"/>
        <v>-9.9999999999909051E-3</v>
      </c>
      <c r="E103" s="27">
        <f t="shared" si="11"/>
        <v>-1.2350000000000705</v>
      </c>
      <c r="F103" s="27">
        <f t="shared" si="13"/>
        <v>-1.2450000000000614</v>
      </c>
    </row>
    <row r="104" spans="1:6" x14ac:dyDescent="0.2">
      <c r="A104" t="str">
        <f>$A$19</f>
        <v>Real estate</v>
      </c>
      <c r="B104" s="27">
        <f t="shared" si="11"/>
        <v>1.8000000000000078</v>
      </c>
      <c r="C104" s="27">
        <f t="shared" si="12"/>
        <v>0.13399999999997902</v>
      </c>
      <c r="D104" s="27">
        <f t="shared" si="11"/>
        <v>0.1650000000000027</v>
      </c>
      <c r="E104" s="27">
        <f t="shared" si="11"/>
        <v>2.2880000000000216</v>
      </c>
      <c r="F104" s="27">
        <f t="shared" si="13"/>
        <v>2.4530000000000243</v>
      </c>
    </row>
    <row r="105" spans="1:6" x14ac:dyDescent="0.2">
      <c r="A105" t="str">
        <f>$A$20</f>
        <v>Professional services</v>
      </c>
      <c r="B105" s="27">
        <f t="shared" si="11"/>
        <v>6.0660000000001304</v>
      </c>
      <c r="C105" s="27">
        <f t="shared" si="12"/>
        <v>-1.4999999999972147E-2</v>
      </c>
      <c r="D105" s="27">
        <f t="shared" si="11"/>
        <v>2.8699999999998909</v>
      </c>
      <c r="E105" s="27">
        <f t="shared" si="11"/>
        <v>4.7299999999998477</v>
      </c>
      <c r="F105" s="27">
        <f t="shared" si="13"/>
        <v>7.5999999999997385</v>
      </c>
    </row>
    <row r="106" spans="1:6" x14ac:dyDescent="0.2">
      <c r="A106" s="10" t="str">
        <f>$A$21</f>
        <v>Support services</v>
      </c>
      <c r="B106" s="27">
        <f t="shared" ref="B106:B111" si="14">C21-B21</f>
        <v>39.397000000000148</v>
      </c>
      <c r="C106" s="27">
        <f t="shared" ref="C106:C111" si="15">D21-C21</f>
        <v>-10.155000000000399</v>
      </c>
      <c r="D106" s="27">
        <f t="shared" ref="D106:D111" si="16">E21-D21</f>
        <v>7.5820000000002068</v>
      </c>
      <c r="E106" s="27">
        <f t="shared" ref="E106:E111" si="17">F21-E21</f>
        <v>7.883000000000024</v>
      </c>
      <c r="F106" s="27">
        <f t="shared" si="13"/>
        <v>15.465000000000231</v>
      </c>
    </row>
    <row r="107" spans="1:6" x14ac:dyDescent="0.2">
      <c r="A107" s="10" t="str">
        <f>$A$22</f>
        <v>Public admin. and defence</v>
      </c>
      <c r="B107" s="27">
        <f t="shared" si="14"/>
        <v>-0.22299999999994213</v>
      </c>
      <c r="C107" s="27">
        <f t="shared" si="15"/>
        <v>-0.40800000000009362</v>
      </c>
      <c r="D107" s="27">
        <f t="shared" si="16"/>
        <v>0.24600000000015854</v>
      </c>
      <c r="E107" s="27">
        <f t="shared" si="17"/>
        <v>1.7259999999999707</v>
      </c>
      <c r="F107" s="27">
        <f t="shared" si="13"/>
        <v>1.9720000000001292</v>
      </c>
    </row>
    <row r="108" spans="1:6" x14ac:dyDescent="0.2">
      <c r="A108" s="10" t="str">
        <f>$A$23</f>
        <v>Education</v>
      </c>
      <c r="B108" s="27">
        <f t="shared" si="14"/>
        <v>-8.3819999999999055</v>
      </c>
      <c r="C108" s="27">
        <f t="shared" si="15"/>
        <v>1.5209999999997024</v>
      </c>
      <c r="D108" s="27">
        <f t="shared" si="16"/>
        <v>2.8190000000000026</v>
      </c>
      <c r="E108" s="27">
        <f t="shared" si="17"/>
        <v>6.7350000000000279</v>
      </c>
      <c r="F108" s="27">
        <f t="shared" si="13"/>
        <v>9.5540000000000305</v>
      </c>
    </row>
    <row r="109" spans="1:6" x14ac:dyDescent="0.2">
      <c r="A109" s="10" t="str">
        <f>$A$24</f>
        <v>Health and social work</v>
      </c>
      <c r="B109" s="27">
        <f t="shared" si="14"/>
        <v>18.326999999999799</v>
      </c>
      <c r="C109" s="27">
        <f t="shared" si="15"/>
        <v>-1.6319999999999766</v>
      </c>
      <c r="D109" s="27">
        <f t="shared" si="16"/>
        <v>6.7979999999998313</v>
      </c>
      <c r="E109" s="27">
        <f t="shared" si="17"/>
        <v>6.6620000000001767</v>
      </c>
      <c r="F109" s="27">
        <f t="shared" si="13"/>
        <v>13.460000000000008</v>
      </c>
    </row>
    <row r="110" spans="1:6" x14ac:dyDescent="0.2">
      <c r="A110" s="10" t="str">
        <f>$A$25</f>
        <v>Arts and entertainment</v>
      </c>
      <c r="B110" s="27">
        <f t="shared" si="14"/>
        <v>-1.1900000000000261</v>
      </c>
      <c r="C110" s="27">
        <f t="shared" si="15"/>
        <v>-0.81300000000004502</v>
      </c>
      <c r="D110" s="27">
        <f t="shared" si="16"/>
        <v>-1.8249999999999602</v>
      </c>
      <c r="E110" s="27">
        <f t="shared" si="17"/>
        <v>1.1199999999999726</v>
      </c>
      <c r="F110" s="27">
        <f t="shared" si="13"/>
        <v>-0.70499999999998764</v>
      </c>
    </row>
    <row r="111" spans="1:6" x14ac:dyDescent="0.2">
      <c r="A111" s="10" t="str">
        <f>$A$26</f>
        <v>Other services</v>
      </c>
      <c r="B111" s="27">
        <f t="shared" si="14"/>
        <v>-0.18099999999999739</v>
      </c>
      <c r="C111" s="27">
        <f t="shared" si="15"/>
        <v>-1.1599999999999753</v>
      </c>
      <c r="D111" s="27">
        <f t="shared" si="16"/>
        <v>-0.55900000000000816</v>
      </c>
      <c r="E111" s="27">
        <f t="shared" si="17"/>
        <v>-8.9999999999825775E-3</v>
      </c>
      <c r="F111" s="27">
        <f t="shared" si="13"/>
        <v>-0.56799999999999073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84.164999999999964</v>
      </c>
      <c r="C113" s="29">
        <f>D28-C28</f>
        <v>-24.327000000000226</v>
      </c>
      <c r="D113" s="29">
        <f>E28-D28</f>
        <v>31.468000000000075</v>
      </c>
      <c r="E113" s="29">
        <f>F28-E28</f>
        <v>44.676000000000158</v>
      </c>
      <c r="F113" s="29">
        <f>F28-D28</f>
        <v>76.144000000000233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Greater Birmingham and Solihull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16.292999999999957</v>
      </c>
      <c r="C7" s="31">
        <f>'Ind T1'!C7</f>
        <v>13.863000000000001</v>
      </c>
      <c r="D7" s="31">
        <f>'Ind T1'!D7</f>
        <v>10.734000000000002</v>
      </c>
      <c r="E7" s="31">
        <f>'Ind T1'!E7</f>
        <v>10.88</v>
      </c>
      <c r="F7" s="31">
        <f>'Ind T1'!F7</f>
        <v>10.841000000000006</v>
      </c>
      <c r="H7" s="31">
        <f>C7-B7</f>
        <v>-2.4299999999999553</v>
      </c>
      <c r="I7" s="31">
        <f>D7-C7</f>
        <v>-3.1289999999999996</v>
      </c>
      <c r="J7" s="31">
        <f>E7-D7</f>
        <v>0.14599999999999902</v>
      </c>
      <c r="K7" s="31">
        <f>F7-E7</f>
        <v>-3.8999999999994373E-2</v>
      </c>
      <c r="L7" s="31">
        <f>F7-D7</f>
        <v>0.10700000000000465</v>
      </c>
    </row>
    <row r="8" spans="1:12" x14ac:dyDescent="0.2">
      <c r="A8" t="str">
        <f>'Ind T2'!A5</f>
        <v>Agriculture</v>
      </c>
      <c r="B8" s="32">
        <f>'Ind T2'!B5</f>
        <v>7.9669999999999943</v>
      </c>
      <c r="C8" s="32">
        <f>'Ind T2'!C5</f>
        <v>6.1200000000000045</v>
      </c>
      <c r="D8" s="32">
        <f>'Ind T2'!D5</f>
        <v>3.4990000000000037</v>
      </c>
      <c r="E8" s="32">
        <f>'Ind T2'!E5</f>
        <v>3.7289999999999979</v>
      </c>
      <c r="F8" s="32">
        <f>'Ind T2'!F5</f>
        <v>3.7359999999999998</v>
      </c>
      <c r="H8" s="11">
        <f t="shared" ref="H8:H40" si="0">C8-B8</f>
        <v>-1.8469999999999898</v>
      </c>
      <c r="I8" s="31">
        <f t="shared" ref="I8:I38" si="1">D8-C8</f>
        <v>-2.6210000000000009</v>
      </c>
      <c r="J8" s="11">
        <f t="shared" ref="J8:J38" si="2">E8-D8</f>
        <v>0.22999999999999421</v>
      </c>
      <c r="K8" s="11">
        <f t="shared" ref="K8:K38" si="3">F8-E8</f>
        <v>7.0000000000018936E-3</v>
      </c>
      <c r="L8" s="31">
        <f t="shared" ref="L8:L40" si="4">F8-D8</f>
        <v>0.2369999999999961</v>
      </c>
    </row>
    <row r="9" spans="1:12" x14ac:dyDescent="0.2">
      <c r="A9" t="str">
        <f>'Ind T2'!A6</f>
        <v>Mining and quarrying</v>
      </c>
      <c r="B9" s="32">
        <f>'Ind T2'!B6</f>
        <v>0.4050000000000008</v>
      </c>
      <c r="C9" s="32">
        <f>'Ind T2'!C6</f>
        <v>0.5949999999999992</v>
      </c>
      <c r="D9" s="32">
        <f>'Ind T2'!D6</f>
        <v>0.6319999999999999</v>
      </c>
      <c r="E9" s="32">
        <f>'Ind T2'!E6</f>
        <v>0.46100000000000019</v>
      </c>
      <c r="F9" s="32">
        <f>'Ind T2'!F6</f>
        <v>0.28400000000000036</v>
      </c>
      <c r="H9" s="11">
        <f t="shared" si="0"/>
        <v>0.18999999999999839</v>
      </c>
      <c r="I9" s="31">
        <f t="shared" si="1"/>
        <v>3.7000000000000699E-2</v>
      </c>
      <c r="J9" s="11">
        <f t="shared" si="2"/>
        <v>-0.17099999999999971</v>
      </c>
      <c r="K9" s="11">
        <f t="shared" si="3"/>
        <v>-0.17699999999999982</v>
      </c>
      <c r="L9" s="31">
        <f t="shared" si="4"/>
        <v>-0.34799999999999953</v>
      </c>
    </row>
    <row r="10" spans="1:12" x14ac:dyDescent="0.2">
      <c r="A10" t="str">
        <f>'Ind T2'!A10</f>
        <v>Electricity and gas</v>
      </c>
      <c r="B10" s="32">
        <f>'Ind T2'!B10</f>
        <v>1.999999999999992</v>
      </c>
      <c r="C10" s="32">
        <f>'Ind T2'!C10</f>
        <v>1.5210000000000026</v>
      </c>
      <c r="D10" s="32">
        <f>'Ind T2'!D10</f>
        <v>1.6000000000000005</v>
      </c>
      <c r="E10" s="32">
        <f>'Ind T2'!E10</f>
        <v>1.571000000000002</v>
      </c>
      <c r="F10" s="32">
        <f>'Ind T2'!F10</f>
        <v>1.5599999999999996</v>
      </c>
      <c r="H10" s="11">
        <f t="shared" si="0"/>
        <v>-0.47899999999998943</v>
      </c>
      <c r="I10" s="31">
        <f t="shared" si="1"/>
        <v>7.8999999999997961E-2</v>
      </c>
      <c r="J10" s="11">
        <f t="shared" si="2"/>
        <v>-2.8999999999998582E-2</v>
      </c>
      <c r="K10" s="11">
        <f t="shared" si="3"/>
        <v>-1.1000000000002341E-2</v>
      </c>
      <c r="L10" s="31">
        <f t="shared" si="4"/>
        <v>-4.0000000000000924E-2</v>
      </c>
    </row>
    <row r="11" spans="1:12" x14ac:dyDescent="0.2">
      <c r="A11" t="str">
        <f>'Ind T2'!A11</f>
        <v>Water and sewerage</v>
      </c>
      <c r="B11" s="32">
        <f>'Ind T2'!B11</f>
        <v>5.920999999999971</v>
      </c>
      <c r="C11" s="32">
        <f>'Ind T2'!C11</f>
        <v>5.6269999999999953</v>
      </c>
      <c r="D11" s="32">
        <f>'Ind T2'!D11</f>
        <v>5.0029999999999983</v>
      </c>
      <c r="E11" s="32">
        <f>'Ind T2'!E11</f>
        <v>5.1190000000000015</v>
      </c>
      <c r="F11" s="32">
        <f>'Ind T2'!F11</f>
        <v>5.2610000000000063</v>
      </c>
      <c r="H11" s="11">
        <f t="shared" ref="H11" si="5">C11-B11</f>
        <v>-0.29399999999997561</v>
      </c>
      <c r="I11" s="31">
        <f t="shared" ref="I11" si="6">D11-C11</f>
        <v>-0.623999999999997</v>
      </c>
      <c r="J11" s="11">
        <f t="shared" ref="J11" si="7">E11-D11</f>
        <v>0.11600000000000321</v>
      </c>
      <c r="K11" s="11">
        <f t="shared" ref="K11" si="8">F11-E11</f>
        <v>0.14200000000000479</v>
      </c>
      <c r="L11" s="31">
        <f t="shared" si="4"/>
        <v>0.258000000000008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98.013000000000019</v>
      </c>
      <c r="C13" s="31">
        <f>'Ind T1'!C8</f>
        <v>99.06200000000004</v>
      </c>
      <c r="D13" s="31">
        <f>'Ind T1'!D8</f>
        <v>91.998000000000133</v>
      </c>
      <c r="E13" s="31">
        <f>'Ind T1'!E8</f>
        <v>91.431999999999761</v>
      </c>
      <c r="F13" s="31">
        <f>'Ind T1'!F8</f>
        <v>84.35499999999999</v>
      </c>
      <c r="H13" s="31">
        <f t="shared" si="0"/>
        <v>1.0490000000000208</v>
      </c>
      <c r="I13" s="31">
        <f t="shared" si="1"/>
        <v>-7.0639999999999077</v>
      </c>
      <c r="J13" s="31">
        <f t="shared" si="2"/>
        <v>-0.56600000000037198</v>
      </c>
      <c r="K13" s="31">
        <f t="shared" si="3"/>
        <v>-7.0769999999997708</v>
      </c>
      <c r="L13" s="31">
        <f t="shared" si="4"/>
        <v>-7.6430000000001428</v>
      </c>
    </row>
    <row r="14" spans="1:12" x14ac:dyDescent="0.2">
      <c r="A14" t="str">
        <f>'Ind T2'!A7</f>
        <v>Food drink and tobacco</v>
      </c>
      <c r="B14" s="32">
        <f>'Ind T2'!B7</f>
        <v>10.357999999999956</v>
      </c>
      <c r="C14" s="32">
        <f>'Ind T2'!C7</f>
        <v>8.0630000000000024</v>
      </c>
      <c r="D14" s="32">
        <f>'Ind T2'!D7</f>
        <v>7.9739999999999922</v>
      </c>
      <c r="E14" s="32">
        <f>'Ind T2'!E7</f>
        <v>8.0720000000000081</v>
      </c>
      <c r="F14" s="32">
        <f>'Ind T2'!F7</f>
        <v>7.7589999999999941</v>
      </c>
      <c r="H14" s="11">
        <f t="shared" si="0"/>
        <v>-2.2949999999999537</v>
      </c>
      <c r="I14" s="31">
        <f t="shared" si="1"/>
        <v>-8.9000000000010182E-2</v>
      </c>
      <c r="J14" s="11">
        <f t="shared" si="2"/>
        <v>9.8000000000015852E-2</v>
      </c>
      <c r="K14" s="11">
        <f t="shared" si="3"/>
        <v>-0.31300000000001393</v>
      </c>
      <c r="L14" s="31">
        <f t="shared" si="4"/>
        <v>-0.21499999999999808</v>
      </c>
    </row>
    <row r="15" spans="1:12" x14ac:dyDescent="0.2">
      <c r="A15" t="str">
        <f>'Ind T2'!A8</f>
        <v>Engineering</v>
      </c>
      <c r="B15" s="32">
        <f>'Ind T2'!B8</f>
        <v>11.648000000000001</v>
      </c>
      <c r="C15" s="32">
        <f>'Ind T2'!C8</f>
        <v>15.88299999999998</v>
      </c>
      <c r="D15" s="32">
        <f>'Ind T2'!D8</f>
        <v>14.286000000000035</v>
      </c>
      <c r="E15" s="32">
        <f>'Ind T2'!E8</f>
        <v>15.480000000000027</v>
      </c>
      <c r="F15" s="32">
        <f>'Ind T2'!F8</f>
        <v>13.653999999999957</v>
      </c>
      <c r="H15" s="11">
        <f t="shared" si="0"/>
        <v>4.2349999999999781</v>
      </c>
      <c r="I15" s="31">
        <f t="shared" si="1"/>
        <v>-1.5969999999999445</v>
      </c>
      <c r="J15" s="11">
        <f t="shared" si="2"/>
        <v>1.193999999999992</v>
      </c>
      <c r="K15" s="11">
        <f t="shared" si="3"/>
        <v>-1.8260000000000698</v>
      </c>
      <c r="L15" s="31">
        <f t="shared" si="4"/>
        <v>-0.63200000000007783</v>
      </c>
    </row>
    <row r="16" spans="1:12" x14ac:dyDescent="0.2">
      <c r="A16" t="str">
        <f>'Ind T2'!A9</f>
        <v>Rest of manufacturing</v>
      </c>
      <c r="B16" s="32">
        <f>'Ind T2'!B9</f>
        <v>76.007000000000062</v>
      </c>
      <c r="C16" s="32">
        <f>'Ind T2'!C9</f>
        <v>75.116000000000057</v>
      </c>
      <c r="D16" s="32">
        <f>'Ind T2'!D9</f>
        <v>69.738000000000113</v>
      </c>
      <c r="E16" s="32">
        <f>'Ind T2'!E9</f>
        <v>67.879999999999725</v>
      </c>
      <c r="F16" s="32">
        <f>'Ind T2'!F9</f>
        <v>62.942000000000043</v>
      </c>
      <c r="H16" s="11">
        <f t="shared" si="0"/>
        <v>-0.89100000000000534</v>
      </c>
      <c r="I16" s="31">
        <f t="shared" si="1"/>
        <v>-5.3779999999999433</v>
      </c>
      <c r="J16" s="11">
        <f t="shared" si="2"/>
        <v>-1.8580000000003878</v>
      </c>
      <c r="K16" s="11">
        <f t="shared" si="3"/>
        <v>-4.9379999999996826</v>
      </c>
      <c r="L16" s="31">
        <f t="shared" si="4"/>
        <v>-6.7960000000000704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65.631000000000029</v>
      </c>
      <c r="C18" s="31">
        <f>'Ind T1'!C9</f>
        <v>75.225999999999758</v>
      </c>
      <c r="D18" s="31">
        <f>'Ind T1'!D9</f>
        <v>72.140000000000072</v>
      </c>
      <c r="E18" s="31">
        <f>'Ind T1'!E9</f>
        <v>72.487000000000066</v>
      </c>
      <c r="F18" s="31">
        <f>'Ind T1'!F9</f>
        <v>74.139999999999944</v>
      </c>
      <c r="H18" s="31">
        <f t="shared" si="0"/>
        <v>9.5949999999997289</v>
      </c>
      <c r="I18" s="31">
        <f t="shared" si="1"/>
        <v>-3.0859999999996859</v>
      </c>
      <c r="J18" s="31">
        <f t="shared" si="2"/>
        <v>0.3469999999999942</v>
      </c>
      <c r="K18" s="31">
        <f t="shared" si="3"/>
        <v>1.6529999999998779</v>
      </c>
      <c r="L18" s="31">
        <f t="shared" si="4"/>
        <v>1.9999999999998721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275.11299999999983</v>
      </c>
      <c r="C20" s="31">
        <f>'Ind T1'!C10</f>
        <v>289.46899999999971</v>
      </c>
      <c r="D20" s="31">
        <f>'Ind T1'!D10</f>
        <v>286.73899999999986</v>
      </c>
      <c r="E20" s="31">
        <f>'Ind T1'!E10</f>
        <v>298.53700000000026</v>
      </c>
      <c r="F20" s="31">
        <f>'Ind T1'!F10</f>
        <v>317.12599999999992</v>
      </c>
      <c r="H20" s="31">
        <f t="shared" si="0"/>
        <v>14.355999999999881</v>
      </c>
      <c r="I20" s="31">
        <f t="shared" si="1"/>
        <v>-2.7299999999998477</v>
      </c>
      <c r="J20" s="31">
        <f t="shared" si="2"/>
        <v>11.7980000000004</v>
      </c>
      <c r="K20" s="31">
        <f t="shared" si="3"/>
        <v>18.588999999999658</v>
      </c>
      <c r="L20" s="31">
        <f t="shared" si="4"/>
        <v>30.387000000000057</v>
      </c>
    </row>
    <row r="21" spans="1:12" x14ac:dyDescent="0.2">
      <c r="A21" s="10" t="str">
        <f>'Ind T2'!A13</f>
        <v>Wholesale and retail trade</v>
      </c>
      <c r="B21" s="32">
        <f>'Ind T2'!B13</f>
        <v>154.34399999999997</v>
      </c>
      <c r="C21" s="32">
        <f>'Ind T2'!C13</f>
        <v>155.52799999999968</v>
      </c>
      <c r="D21" s="32">
        <f>'Ind T2'!D13</f>
        <v>152.92899999999995</v>
      </c>
      <c r="E21" s="32">
        <f>'Ind T2'!E13</f>
        <v>154.24100000000001</v>
      </c>
      <c r="F21" s="32">
        <f>'Ind T2'!F13</f>
        <v>155.61699999999988</v>
      </c>
      <c r="H21" s="11">
        <f t="shared" si="0"/>
        <v>1.1839999999997133</v>
      </c>
      <c r="I21" s="31">
        <f t="shared" si="1"/>
        <v>-2.5989999999997337</v>
      </c>
      <c r="J21" s="11">
        <f t="shared" si="2"/>
        <v>1.3120000000000687</v>
      </c>
      <c r="K21" s="11">
        <f t="shared" si="3"/>
        <v>1.3759999999998627</v>
      </c>
      <c r="L21" s="31">
        <f t="shared" si="4"/>
        <v>2.6879999999999313</v>
      </c>
    </row>
    <row r="22" spans="1:12" x14ac:dyDescent="0.2">
      <c r="A22" s="10" t="str">
        <f>'Ind T2'!A14</f>
        <v>Transport and storage</v>
      </c>
      <c r="B22" s="32">
        <f>'Ind T2'!B14</f>
        <v>55.88799999999997</v>
      </c>
      <c r="C22" s="32">
        <f>'Ind T2'!C14</f>
        <v>68.132000000000048</v>
      </c>
      <c r="D22" s="32">
        <f>'Ind T2'!D14</f>
        <v>65.65399999999984</v>
      </c>
      <c r="E22" s="32">
        <f>'Ind T2'!E14</f>
        <v>71.578000000000173</v>
      </c>
      <c r="F22" s="32">
        <f>'Ind T2'!F14</f>
        <v>75.003000000000114</v>
      </c>
      <c r="H22" s="11">
        <f t="shared" si="0"/>
        <v>12.244000000000078</v>
      </c>
      <c r="I22" s="31">
        <f t="shared" si="1"/>
        <v>-2.4780000000002076</v>
      </c>
      <c r="J22" s="11">
        <f t="shared" si="2"/>
        <v>5.9240000000003334</v>
      </c>
      <c r="K22" s="11">
        <f t="shared" si="3"/>
        <v>3.4249999999999403</v>
      </c>
      <c r="L22" s="31">
        <f t="shared" si="4"/>
        <v>9.3490000000002738</v>
      </c>
    </row>
    <row r="23" spans="1:12" x14ac:dyDescent="0.2">
      <c r="A23" s="10" t="str">
        <f>'Ind T2'!A15</f>
        <v>Accommodation and food</v>
      </c>
      <c r="B23" s="32">
        <f>'Ind T2'!B15</f>
        <v>64.880999999999901</v>
      </c>
      <c r="C23" s="32">
        <f>'Ind T2'!C15</f>
        <v>65.808999999999983</v>
      </c>
      <c r="D23" s="32">
        <f>'Ind T2'!D15</f>
        <v>68.156000000000077</v>
      </c>
      <c r="E23" s="32">
        <f>'Ind T2'!E15</f>
        <v>72.718000000000046</v>
      </c>
      <c r="F23" s="32">
        <f>'Ind T2'!F15</f>
        <v>86.505999999999915</v>
      </c>
      <c r="H23" s="11">
        <f t="shared" si="0"/>
        <v>0.92800000000008254</v>
      </c>
      <c r="I23" s="31">
        <f t="shared" si="1"/>
        <v>2.3470000000000937</v>
      </c>
      <c r="J23" s="11">
        <f t="shared" si="2"/>
        <v>4.5619999999999692</v>
      </c>
      <c r="K23" s="11">
        <f t="shared" si="3"/>
        <v>13.787999999999869</v>
      </c>
      <c r="L23" s="31">
        <f t="shared" si="4"/>
        <v>18.349999999999838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301.41199999999992</v>
      </c>
      <c r="C25" s="31">
        <f>'Ind T1'!C11</f>
        <v>353.2850000000002</v>
      </c>
      <c r="D25" s="31">
        <f>'Ind T1'!D11</f>
        <v>345.48599999999976</v>
      </c>
      <c r="E25" s="31">
        <f>'Ind T1'!E11</f>
        <v>355.36599999999993</v>
      </c>
      <c r="F25" s="31">
        <f>'Ind T1'!F11</f>
        <v>371.79299999999972</v>
      </c>
      <c r="H25" s="31">
        <f t="shared" si="0"/>
        <v>51.873000000000275</v>
      </c>
      <c r="I25" s="31">
        <f t="shared" si="1"/>
        <v>-7.7990000000004329</v>
      </c>
      <c r="J25" s="31">
        <f t="shared" si="2"/>
        <v>9.880000000000166</v>
      </c>
      <c r="K25" s="31">
        <f t="shared" si="3"/>
        <v>16.426999999999794</v>
      </c>
      <c r="L25" s="31">
        <f t="shared" si="4"/>
        <v>26.30699999999996</v>
      </c>
    </row>
    <row r="26" spans="1:12" x14ac:dyDescent="0.2">
      <c r="A26" s="10" t="str">
        <f>'Ind T2'!A16</f>
        <v>Media</v>
      </c>
      <c r="B26" s="11">
        <f>'Ind T2'!B16</f>
        <v>4.3569999999999958</v>
      </c>
      <c r="C26" s="11">
        <f>'Ind T2'!C16</f>
        <v>5.4809999999999883</v>
      </c>
      <c r="D26" s="11">
        <f>'Ind T2'!D16</f>
        <v>6.3060000000000054</v>
      </c>
      <c r="E26" s="11">
        <f>'Ind T2'!E16</f>
        <v>6.2129999999999947</v>
      </c>
      <c r="F26" s="11">
        <f>'Ind T2'!F16</f>
        <v>6.2960000000000047</v>
      </c>
      <c r="H26" s="11">
        <f t="shared" si="0"/>
        <v>1.1239999999999926</v>
      </c>
      <c r="I26" s="31">
        <f t="shared" si="1"/>
        <v>0.82500000000001705</v>
      </c>
      <c r="J26" s="11">
        <f t="shared" si="2"/>
        <v>-9.300000000001063E-2</v>
      </c>
      <c r="K26" s="11">
        <f t="shared" si="3"/>
        <v>8.3000000000009955E-2</v>
      </c>
      <c r="L26" s="31">
        <f t="shared" si="4"/>
        <v>-1.0000000000000675E-2</v>
      </c>
    </row>
    <row r="27" spans="1:12" x14ac:dyDescent="0.2">
      <c r="A27" s="10" t="str">
        <f>'Ind T2'!A17</f>
        <v>Information technology</v>
      </c>
      <c r="B27" s="11">
        <f>'Ind T2'!B17</f>
        <v>23.545999999999964</v>
      </c>
      <c r="C27" s="11">
        <f>'Ind T2'!C17</f>
        <v>25.538000000000029</v>
      </c>
      <c r="D27" s="11">
        <f>'Ind T2'!D17</f>
        <v>28.490999999999989</v>
      </c>
      <c r="E27" s="11">
        <f>'Ind T2'!E17</f>
        <v>30.241000000000007</v>
      </c>
      <c r="F27" s="11">
        <f>'Ind T2'!F17</f>
        <v>31.808000000000028</v>
      </c>
      <c r="H27" s="11">
        <f t="shared" si="0"/>
        <v>1.9920000000000648</v>
      </c>
      <c r="I27" s="31">
        <f t="shared" si="1"/>
        <v>2.9529999999999603</v>
      </c>
      <c r="J27" s="11">
        <f t="shared" si="2"/>
        <v>1.7500000000000178</v>
      </c>
      <c r="K27" s="11">
        <f t="shared" si="3"/>
        <v>1.5670000000000215</v>
      </c>
      <c r="L27" s="31">
        <f t="shared" si="4"/>
        <v>3.3170000000000393</v>
      </c>
    </row>
    <row r="28" spans="1:12" x14ac:dyDescent="0.2">
      <c r="A28" s="10" t="str">
        <f>'Ind T2'!A18</f>
        <v>Finance and insurance</v>
      </c>
      <c r="B28" s="11">
        <f>'Ind T2'!B18</f>
        <v>32.3380000000001</v>
      </c>
      <c r="C28" s="11">
        <f>'Ind T2'!C18</f>
        <v>35.203000000000024</v>
      </c>
      <c r="D28" s="11">
        <f>'Ind T2'!D18</f>
        <v>35.635000000000041</v>
      </c>
      <c r="E28" s="11">
        <f>'Ind T2'!E18</f>
        <v>35.62500000000005</v>
      </c>
      <c r="F28" s="11">
        <f>'Ind T2'!F18</f>
        <v>34.389999999999979</v>
      </c>
      <c r="H28" s="11">
        <f t="shared" si="0"/>
        <v>2.8649999999999238</v>
      </c>
      <c r="I28" s="31">
        <f t="shared" si="1"/>
        <v>0.43200000000001637</v>
      </c>
      <c r="J28" s="11">
        <f t="shared" si="2"/>
        <v>-9.9999999999909051E-3</v>
      </c>
      <c r="K28" s="11">
        <f t="shared" si="3"/>
        <v>-1.2350000000000705</v>
      </c>
      <c r="L28" s="31">
        <f t="shared" si="4"/>
        <v>-1.2450000000000614</v>
      </c>
    </row>
    <row r="29" spans="1:12" x14ac:dyDescent="0.2">
      <c r="A29" s="10" t="str">
        <f>'Ind T2'!A19</f>
        <v>Real estate</v>
      </c>
      <c r="B29" s="11">
        <f>'Ind T2'!B19</f>
        <v>16.299999999999986</v>
      </c>
      <c r="C29" s="11">
        <f>'Ind T2'!C19</f>
        <v>18.099999999999994</v>
      </c>
      <c r="D29" s="11">
        <f>'Ind T2'!D19</f>
        <v>18.233999999999973</v>
      </c>
      <c r="E29" s="11">
        <f>'Ind T2'!E19</f>
        <v>18.398999999999976</v>
      </c>
      <c r="F29" s="11">
        <f>'Ind T2'!F19</f>
        <v>20.686999999999998</v>
      </c>
      <c r="H29" s="11">
        <f t="shared" ref="H29:H31" si="9">C29-B29</f>
        <v>1.8000000000000078</v>
      </c>
      <c r="I29" s="31">
        <f t="shared" ref="I29:I31" si="10">D29-C29</f>
        <v>0.13399999999997902</v>
      </c>
      <c r="J29" s="11">
        <f t="shared" ref="J29:J31" si="11">E29-D29</f>
        <v>0.1650000000000027</v>
      </c>
      <c r="K29" s="11">
        <f t="shared" ref="K29:K31" si="12">F29-E29</f>
        <v>2.2880000000000216</v>
      </c>
      <c r="L29" s="31">
        <f t="shared" si="4"/>
        <v>2.4530000000000243</v>
      </c>
    </row>
    <row r="30" spans="1:12" x14ac:dyDescent="0.2">
      <c r="A30" s="10" t="str">
        <f>'Ind T2'!A20</f>
        <v>Professional services</v>
      </c>
      <c r="B30" s="11">
        <f>'Ind T2'!B20</f>
        <v>81.660999999999902</v>
      </c>
      <c r="C30" s="11">
        <f>'Ind T2'!C20</f>
        <v>87.727000000000032</v>
      </c>
      <c r="D30" s="11">
        <f>'Ind T2'!D20</f>
        <v>87.71200000000006</v>
      </c>
      <c r="E30" s="11">
        <f>'Ind T2'!E20</f>
        <v>90.581999999999951</v>
      </c>
      <c r="F30" s="11">
        <f>'Ind T2'!F20</f>
        <v>95.311999999999799</v>
      </c>
      <c r="H30" s="11">
        <f t="shared" si="9"/>
        <v>6.0660000000001304</v>
      </c>
      <c r="I30" s="31">
        <f t="shared" si="10"/>
        <v>-1.4999999999972147E-2</v>
      </c>
      <c r="J30" s="11">
        <f t="shared" si="11"/>
        <v>2.8699999999998909</v>
      </c>
      <c r="K30" s="11">
        <f t="shared" si="12"/>
        <v>4.7299999999998477</v>
      </c>
      <c r="L30" s="31">
        <f t="shared" si="4"/>
        <v>7.5999999999997385</v>
      </c>
    </row>
    <row r="31" spans="1:12" x14ac:dyDescent="0.2">
      <c r="A31" s="10" t="str">
        <f>'Ind T2'!A21</f>
        <v>Support services</v>
      </c>
      <c r="B31" s="11">
        <f>'Ind T2'!B21</f>
        <v>88.953999999999965</v>
      </c>
      <c r="C31" s="11">
        <f>'Ind T2'!C21</f>
        <v>128.35100000000011</v>
      </c>
      <c r="D31" s="11">
        <f>'Ind T2'!D21</f>
        <v>118.19599999999971</v>
      </c>
      <c r="E31" s="11">
        <f>'Ind T2'!E21</f>
        <v>125.77799999999992</v>
      </c>
      <c r="F31" s="11">
        <f>'Ind T2'!F21</f>
        <v>133.66099999999994</v>
      </c>
      <c r="H31" s="11">
        <f t="shared" si="9"/>
        <v>39.397000000000148</v>
      </c>
      <c r="I31" s="31">
        <f t="shared" si="10"/>
        <v>-10.155000000000399</v>
      </c>
      <c r="J31" s="11">
        <f t="shared" si="11"/>
        <v>7.5820000000002068</v>
      </c>
      <c r="K31" s="11">
        <f t="shared" si="12"/>
        <v>7.883000000000024</v>
      </c>
      <c r="L31" s="31">
        <f t="shared" si="4"/>
        <v>15.465000000000231</v>
      </c>
    </row>
    <row r="32" spans="1:12" x14ac:dyDescent="0.2">
      <c r="A32" s="10" t="str">
        <f>'Ind T2'!A25</f>
        <v>Arts and entertainment</v>
      </c>
      <c r="B32" s="11">
        <f>'Ind T2'!B25</f>
        <v>26.274000000000051</v>
      </c>
      <c r="C32" s="11">
        <f>'Ind T2'!C25</f>
        <v>25.084000000000024</v>
      </c>
      <c r="D32" s="11">
        <f>'Ind T2'!D25</f>
        <v>24.270999999999979</v>
      </c>
      <c r="E32" s="11">
        <f>'Ind T2'!E25</f>
        <v>22.446000000000019</v>
      </c>
      <c r="F32" s="11">
        <f>'Ind T2'!F25</f>
        <v>23.565999999999992</v>
      </c>
      <c r="H32" s="11">
        <f t="shared" ref="H32" si="13">C32-B32</f>
        <v>-1.1900000000000261</v>
      </c>
      <c r="I32" s="31">
        <f t="shared" ref="I32:I33" si="14">D32-C32</f>
        <v>-0.81300000000004502</v>
      </c>
      <c r="J32" s="11">
        <f t="shared" ref="J32:J33" si="15">E32-D32</f>
        <v>-1.8249999999999602</v>
      </c>
      <c r="K32" s="11">
        <f t="shared" ref="K32:K33" si="16">F32-E32</f>
        <v>1.1199999999999726</v>
      </c>
      <c r="L32" s="31">
        <f t="shared" si="4"/>
        <v>-0.70499999999998764</v>
      </c>
    </row>
    <row r="33" spans="1:12" x14ac:dyDescent="0.2">
      <c r="A33" s="10" t="str">
        <f>'Ind T2'!A26</f>
        <v>Other services</v>
      </c>
      <c r="B33" s="11">
        <f>'Ind T2'!B26</f>
        <v>27.981999999999964</v>
      </c>
      <c r="C33" s="11">
        <f>'Ind T2'!C26</f>
        <v>27.800999999999966</v>
      </c>
      <c r="D33" s="11">
        <f>'Ind T2'!D26</f>
        <v>26.640999999999991</v>
      </c>
      <c r="E33" s="11">
        <f>'Ind T2'!E26</f>
        <v>26.081999999999983</v>
      </c>
      <c r="F33" s="11">
        <f>'Ind T2'!F26</f>
        <v>26.073</v>
      </c>
      <c r="H33" s="11">
        <f>C33-B33</f>
        <v>-0.18099999999999739</v>
      </c>
      <c r="I33" s="31">
        <f t="shared" si="14"/>
        <v>-1.1599999999999753</v>
      </c>
      <c r="J33" s="11">
        <f t="shared" si="15"/>
        <v>-0.55900000000000816</v>
      </c>
      <c r="K33" s="11">
        <f t="shared" si="16"/>
        <v>-8.9999999999825775E-3</v>
      </c>
      <c r="L33" s="31">
        <f t="shared" si="4"/>
        <v>-0.56799999999999073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248.92300000000034</v>
      </c>
      <c r="C35" s="31">
        <f>'Ind T1'!C12</f>
        <v>258.64500000000032</v>
      </c>
      <c r="D35" s="31">
        <f>'Ind T1'!D12</f>
        <v>258.12599999999992</v>
      </c>
      <c r="E35" s="31">
        <f>'Ind T1'!E12</f>
        <v>267.98899999999992</v>
      </c>
      <c r="F35" s="31">
        <f>'Ind T1'!F12</f>
        <v>283.11200000000008</v>
      </c>
      <c r="H35" s="31">
        <f t="shared" si="0"/>
        <v>9.72199999999998</v>
      </c>
      <c r="I35" s="31">
        <f t="shared" si="1"/>
        <v>-0.51900000000040336</v>
      </c>
      <c r="J35" s="31">
        <f t="shared" si="2"/>
        <v>9.8629999999999995</v>
      </c>
      <c r="K35" s="31">
        <f t="shared" si="3"/>
        <v>15.123000000000161</v>
      </c>
      <c r="L35" s="31">
        <f t="shared" si="4"/>
        <v>24.986000000000161</v>
      </c>
    </row>
    <row r="36" spans="1:12" x14ac:dyDescent="0.2">
      <c r="A36" s="10" t="str">
        <f>'Ind T2'!A22</f>
        <v>Public admin. and defence</v>
      </c>
      <c r="B36" s="32">
        <f>'Ind T2'!B22</f>
        <v>39.564999999999941</v>
      </c>
      <c r="C36" s="32">
        <f>'Ind T2'!C22</f>
        <v>39.341999999999999</v>
      </c>
      <c r="D36" s="32">
        <f>'Ind T2'!D22</f>
        <v>38.933999999999905</v>
      </c>
      <c r="E36" s="32">
        <f>'Ind T2'!E22</f>
        <v>39.180000000000064</v>
      </c>
      <c r="F36" s="32">
        <f>'Ind T2'!F22</f>
        <v>40.906000000000034</v>
      </c>
      <c r="H36" s="11">
        <f t="shared" si="0"/>
        <v>-0.22299999999994213</v>
      </c>
      <c r="I36" s="31">
        <f t="shared" si="1"/>
        <v>-0.40800000000009362</v>
      </c>
      <c r="J36" s="11">
        <f t="shared" si="2"/>
        <v>0.24600000000015854</v>
      </c>
      <c r="K36" s="11">
        <f t="shared" si="3"/>
        <v>1.7259999999999707</v>
      </c>
      <c r="L36" s="31">
        <f t="shared" si="4"/>
        <v>1.9720000000001292</v>
      </c>
    </row>
    <row r="37" spans="1:12" x14ac:dyDescent="0.2">
      <c r="A37" s="10" t="str">
        <f>'Ind T2'!A23</f>
        <v>Education</v>
      </c>
      <c r="B37" s="32">
        <f>'Ind T2'!B23</f>
        <v>95.636000000000109</v>
      </c>
      <c r="C37" s="32">
        <f>'Ind T2'!C23</f>
        <v>87.254000000000204</v>
      </c>
      <c r="D37" s="32">
        <f>'Ind T2'!D23</f>
        <v>88.774999999999906</v>
      </c>
      <c r="E37" s="32">
        <f>'Ind T2'!E23</f>
        <v>91.593999999999909</v>
      </c>
      <c r="F37" s="32">
        <f>'Ind T2'!F23</f>
        <v>98.328999999999937</v>
      </c>
      <c r="H37" s="11">
        <f t="shared" si="0"/>
        <v>-8.3819999999999055</v>
      </c>
      <c r="I37" s="31">
        <f t="shared" si="1"/>
        <v>1.5209999999997024</v>
      </c>
      <c r="J37" s="11">
        <f t="shared" si="2"/>
        <v>2.8190000000000026</v>
      </c>
      <c r="K37" s="11">
        <f t="shared" si="3"/>
        <v>6.7350000000000279</v>
      </c>
      <c r="L37" s="31">
        <f t="shared" si="4"/>
        <v>9.5540000000000305</v>
      </c>
    </row>
    <row r="38" spans="1:12" x14ac:dyDescent="0.2">
      <c r="A38" s="10" t="str">
        <f>'Ind T2'!A24</f>
        <v>Health and social work</v>
      </c>
      <c r="B38" s="32">
        <f>'Ind T2'!B24</f>
        <v>113.72200000000029</v>
      </c>
      <c r="C38" s="32">
        <f>'Ind T2'!C24</f>
        <v>132.04900000000009</v>
      </c>
      <c r="D38" s="32">
        <f>'Ind T2'!D24</f>
        <v>130.41700000000012</v>
      </c>
      <c r="E38" s="32">
        <f>'Ind T2'!E24</f>
        <v>137.21499999999995</v>
      </c>
      <c r="F38" s="32">
        <f>'Ind T2'!F24</f>
        <v>143.87700000000012</v>
      </c>
      <c r="H38" s="11">
        <f t="shared" si="0"/>
        <v>18.326999999999799</v>
      </c>
      <c r="I38" s="31">
        <f t="shared" si="1"/>
        <v>-1.6319999999999766</v>
      </c>
      <c r="J38" s="11">
        <f t="shared" si="2"/>
        <v>6.7979999999998313</v>
      </c>
      <c r="K38" s="11">
        <f t="shared" si="3"/>
        <v>6.6620000000001767</v>
      </c>
      <c r="L38" s="31">
        <f t="shared" si="4"/>
        <v>13.460000000000008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1005.3850000000001</v>
      </c>
      <c r="C40" s="33">
        <f>'Ind T1'!C14</f>
        <v>1089.5500000000002</v>
      </c>
      <c r="D40" s="33">
        <f>'Ind T1'!D14</f>
        <v>1065.2229999999997</v>
      </c>
      <c r="E40" s="33">
        <f>'Ind T1'!E14</f>
        <v>1096.6909999999998</v>
      </c>
      <c r="F40" s="33">
        <f>'Ind T1'!F14</f>
        <v>1141.3669999999997</v>
      </c>
      <c r="G40" s="24"/>
      <c r="H40" s="34">
        <f t="shared" si="0"/>
        <v>84.165000000000077</v>
      </c>
      <c r="I40" s="34">
        <f>D40-C40</f>
        <v>-24.327000000000453</v>
      </c>
      <c r="J40" s="34">
        <f>E40-D40</f>
        <v>31.468000000000075</v>
      </c>
      <c r="K40" s="34">
        <f>F40-E40</f>
        <v>44.675999999999931</v>
      </c>
      <c r="L40" s="205">
        <f t="shared" si="4"/>
        <v>76.144000000000005</v>
      </c>
    </row>
    <row r="44" spans="1:12" ht="15.75" x14ac:dyDescent="0.25">
      <c r="A44" s="19" t="str">
        <f>CONCATENATE(A1," (Continued)")</f>
        <v>Industry Table 4  Employment by Industry Group in Sector (SIC 2007), 2015-2035, Greater Birmingham and Solihull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-3.9573705958787952</v>
      </c>
      <c r="C50" s="44">
        <f t="shared" ref="B50:E54" si="17">IF(AND(D$5-C$5 &lt;&gt; 0,C7&lt;&gt;0,D7&lt;&gt;0),(EXP(LN(D7/C7)/(D$5-C$5))-1)*100,0)</f>
        <v>-22.570872105604845</v>
      </c>
      <c r="D50" s="44">
        <f t="shared" si="17"/>
        <v>0.27056472091564476</v>
      </c>
      <c r="E50" s="44">
        <f t="shared" si="17"/>
        <v>-3.5903540622117536E-2</v>
      </c>
      <c r="F50" s="44">
        <f>IF(AND(F$5-D$5 &lt;&gt; 0,D7&lt;&gt;0,F7&lt;&gt;0),(EXP(LN(F7/D7)/(F$5-D$5))-1)*100,0)</f>
        <v>6.6148327860005018E-2</v>
      </c>
      <c r="H50" s="44">
        <f>(B7/B$40)*100</f>
        <v>1.6205732132466621</v>
      </c>
      <c r="I50" s="44">
        <f>(C7/C$40)*100</f>
        <v>1.2723601486852369</v>
      </c>
      <c r="J50" s="44">
        <f>(D7/D$40)*100</f>
        <v>1.0076763269287281</v>
      </c>
      <c r="K50" s="44">
        <f>(E7/E$40)*100</f>
        <v>0.99207525182571954</v>
      </c>
      <c r="L50" s="44">
        <f>(F7/F$40)*100</f>
        <v>0.94982595431618477</v>
      </c>
    </row>
    <row r="51" spans="1:12" x14ac:dyDescent="0.2">
      <c r="A51" t="str">
        <f>A8</f>
        <v>Agriculture</v>
      </c>
      <c r="B51" s="40">
        <f t="shared" si="17"/>
        <v>-6.3809669353518288</v>
      </c>
      <c r="C51" s="44">
        <f t="shared" si="17"/>
        <v>-42.826797385620893</v>
      </c>
      <c r="D51" s="40">
        <f t="shared" si="17"/>
        <v>1.2813981956939946</v>
      </c>
      <c r="E51" s="40">
        <f t="shared" si="17"/>
        <v>1.8755950407611799E-2</v>
      </c>
      <c r="F51" s="44">
        <f t="shared" ref="F51:F83" si="18">IF(AND(F$5-D$5 &lt;&gt; 0,D8&lt;&gt;0,F8&lt;&gt;0),(EXP(LN(F8/D8)/(F$5-D$5))-1)*100,0)</f>
        <v>0.43787794258052237</v>
      </c>
      <c r="H51" s="40">
        <f t="shared" ref="H51:L54" si="19">(B8/B$7)*100</f>
        <v>48.898299883385597</v>
      </c>
      <c r="I51" s="40">
        <f t="shared" si="19"/>
        <v>44.146288682103467</v>
      </c>
      <c r="J51" s="40">
        <f t="shared" si="19"/>
        <v>32.597354201602414</v>
      </c>
      <c r="K51" s="40">
        <f t="shared" si="19"/>
        <v>34.273897058823508</v>
      </c>
      <c r="L51" s="40">
        <f t="shared" si="19"/>
        <v>34.461765519785978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10.094465067432456</v>
      </c>
      <c r="C52" s="44">
        <f t="shared" si="17"/>
        <v>6.2184873949581165</v>
      </c>
      <c r="D52" s="40">
        <f t="shared" si="17"/>
        <v>-6.1148791968464344</v>
      </c>
      <c r="E52" s="40">
        <f t="shared" si="17"/>
        <v>-4.7287767457480534</v>
      </c>
      <c r="F52" s="44">
        <f t="shared" si="18"/>
        <v>-5.1930698988078454</v>
      </c>
      <c r="H52" s="40">
        <f t="shared" si="19"/>
        <v>2.4857300681274284</v>
      </c>
      <c r="I52" s="40">
        <f t="shared" si="19"/>
        <v>4.2920002885378281</v>
      </c>
      <c r="J52" s="40">
        <f t="shared" si="19"/>
        <v>5.8878330538475856</v>
      </c>
      <c r="K52" s="40">
        <f t="shared" si="19"/>
        <v>4.2371323529411784</v>
      </c>
      <c r="L52" s="40">
        <f t="shared" si="19"/>
        <v>2.6196845309473313</v>
      </c>
    </row>
    <row r="53" spans="1:12" x14ac:dyDescent="0.2">
      <c r="A53" t="str">
        <f>A10</f>
        <v>Electricity and gas</v>
      </c>
      <c r="B53" s="40">
        <f t="shared" si="17"/>
        <v>-6.6154985436598039</v>
      </c>
      <c r="C53" s="44">
        <f t="shared" si="17"/>
        <v>5.1939513477973653</v>
      </c>
      <c r="D53" s="40">
        <f t="shared" si="17"/>
        <v>-0.36515707354762839</v>
      </c>
      <c r="E53" s="40">
        <f t="shared" si="17"/>
        <v>-7.0240699783097327E-2</v>
      </c>
      <c r="F53" s="44">
        <f t="shared" si="18"/>
        <v>-0.16864302413527321</v>
      </c>
      <c r="H53" s="40">
        <f t="shared" si="19"/>
        <v>12.275210212974882</v>
      </c>
      <c r="I53" s="40">
        <f t="shared" si="19"/>
        <v>10.97165115775808</v>
      </c>
      <c r="J53" s="40">
        <f t="shared" si="19"/>
        <v>14.905906465436933</v>
      </c>
      <c r="K53" s="40">
        <f t="shared" si="19"/>
        <v>14.439338235294136</v>
      </c>
      <c r="L53" s="40">
        <f t="shared" si="19"/>
        <v>14.389816437597997</v>
      </c>
    </row>
    <row r="54" spans="1:12" x14ac:dyDescent="0.2">
      <c r="A54" t="str">
        <f>A11</f>
        <v>Water and sewerage</v>
      </c>
      <c r="B54" s="40">
        <f t="shared" si="17"/>
        <v>-1.265151636682349</v>
      </c>
      <c r="C54" s="44">
        <f t="shared" si="17"/>
        <v>-11.089390438954993</v>
      </c>
      <c r="D54" s="40">
        <f t="shared" si="17"/>
        <v>0.45947988577688115</v>
      </c>
      <c r="E54" s="40">
        <f t="shared" si="17"/>
        <v>0.27399483432899441</v>
      </c>
      <c r="F54" s="44">
        <f t="shared" si="18"/>
        <v>0.33578510094653957</v>
      </c>
      <c r="H54" s="40">
        <f t="shared" si="19"/>
        <v>36.340759835512102</v>
      </c>
      <c r="I54" s="40">
        <f t="shared" si="19"/>
        <v>40.590059871600623</v>
      </c>
      <c r="J54" s="40">
        <f t="shared" si="19"/>
        <v>46.608906279113079</v>
      </c>
      <c r="K54" s="40">
        <f t="shared" si="19"/>
        <v>47.049632352941188</v>
      </c>
      <c r="L54" s="40">
        <f t="shared" si="19"/>
        <v>48.52873351166869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0.26649932495215189</v>
      </c>
      <c r="C56" s="44">
        <f t="shared" si="20"/>
        <v>-7.1308877268780213</v>
      </c>
      <c r="D56" s="44">
        <f t="shared" si="20"/>
        <v>-0.12335008290753624</v>
      </c>
      <c r="E56" s="44">
        <f t="shared" si="20"/>
        <v>-0.8023780490978849</v>
      </c>
      <c r="F56" s="44">
        <f t="shared" si="18"/>
        <v>-0.57654989249031896</v>
      </c>
      <c r="H56" s="44">
        <f>(B13/B$40)*100</f>
        <v>9.7488026974741029</v>
      </c>
      <c r="I56" s="44">
        <f>(C13/C$40)*100</f>
        <v>9.0920104630352014</v>
      </c>
      <c r="J56" s="44">
        <f>(D13/D$40)*100</f>
        <v>8.6365014649514844</v>
      </c>
      <c r="K56" s="44">
        <f>(E13/E$40)*100</f>
        <v>8.337079450820676</v>
      </c>
      <c r="L56" s="44">
        <f>(F13/F$40)*100</f>
        <v>7.3906990477208474</v>
      </c>
    </row>
    <row r="57" spans="1:12" x14ac:dyDescent="0.2">
      <c r="A57" t="str">
        <f>A14</f>
        <v>Food drink and tobacco</v>
      </c>
      <c r="B57" s="40">
        <f t="shared" si="20"/>
        <v>-6.0698127121320837</v>
      </c>
      <c r="C57" s="44">
        <f t="shared" si="20"/>
        <v>-1.1038075158130933</v>
      </c>
      <c r="D57" s="40">
        <f t="shared" si="20"/>
        <v>0.24459933911640253</v>
      </c>
      <c r="E57" s="40">
        <f t="shared" si="20"/>
        <v>-0.39469724611890245</v>
      </c>
      <c r="F57" s="44">
        <f t="shared" si="18"/>
        <v>-0.18205267636233202</v>
      </c>
      <c r="H57" s="40">
        <f t="shared" ref="H57:L59" si="21">(B14/B$13)*100</f>
        <v>10.567985879424111</v>
      </c>
      <c r="I57" s="40">
        <f t="shared" si="21"/>
        <v>8.1393470755688355</v>
      </c>
      <c r="J57" s="40">
        <f t="shared" si="21"/>
        <v>8.6675797299941095</v>
      </c>
      <c r="K57" s="40">
        <f t="shared" si="21"/>
        <v>8.8284189342899957</v>
      </c>
      <c r="L57" s="40">
        <f t="shared" si="21"/>
        <v>9.1980321261335956</v>
      </c>
    </row>
    <row r="58" spans="1:12" x14ac:dyDescent="0.2">
      <c r="A58" t="str">
        <f>A15</f>
        <v>Engineering</v>
      </c>
      <c r="B58" s="40">
        <f t="shared" si="20"/>
        <v>8.0613262741033189</v>
      </c>
      <c r="C58" s="44">
        <f t="shared" si="20"/>
        <v>-10.054775546181116</v>
      </c>
      <c r="D58" s="40">
        <f t="shared" si="20"/>
        <v>1.618332034010872</v>
      </c>
      <c r="E58" s="40">
        <f t="shared" si="20"/>
        <v>-1.2473191686933616</v>
      </c>
      <c r="F58" s="44">
        <f t="shared" si="18"/>
        <v>-0.30119561139714257</v>
      </c>
      <c r="H58" s="40">
        <f t="shared" si="21"/>
        <v>11.884137818452652</v>
      </c>
      <c r="I58" s="40">
        <f t="shared" si="21"/>
        <v>16.033393228483146</v>
      </c>
      <c r="J58" s="40">
        <f t="shared" si="21"/>
        <v>15.528598447792358</v>
      </c>
      <c r="K58" s="40">
        <f t="shared" si="21"/>
        <v>16.930615101933753</v>
      </c>
      <c r="L58" s="40">
        <f t="shared" si="21"/>
        <v>16.18635528421547</v>
      </c>
    </row>
    <row r="59" spans="1:12" x14ac:dyDescent="0.2">
      <c r="A59" t="str">
        <f>A16</f>
        <v>Rest of manufacturing</v>
      </c>
      <c r="B59" s="40">
        <f t="shared" si="20"/>
        <v>-0.29436230114113782</v>
      </c>
      <c r="C59" s="44">
        <f t="shared" si="20"/>
        <v>-7.1595931625751401</v>
      </c>
      <c r="D59" s="40">
        <f t="shared" si="20"/>
        <v>-0.53862264881159305</v>
      </c>
      <c r="E59" s="40">
        <f t="shared" si="20"/>
        <v>-0.75243267434966787</v>
      </c>
      <c r="F59" s="44">
        <f t="shared" si="18"/>
        <v>-0.68121378390190168</v>
      </c>
      <c r="H59" s="40">
        <f t="shared" si="21"/>
        <v>77.547876302123228</v>
      </c>
      <c r="I59" s="40">
        <f t="shared" si="21"/>
        <v>75.82725969594803</v>
      </c>
      <c r="J59" s="40">
        <f t="shared" si="21"/>
        <v>75.803821822213536</v>
      </c>
      <c r="K59" s="40">
        <f t="shared" si="21"/>
        <v>74.240965963776247</v>
      </c>
      <c r="L59" s="40">
        <f t="shared" si="21"/>
        <v>74.615612589650937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3.4700686022306249</v>
      </c>
      <c r="C61" s="44">
        <f>IF(AND(D$5-C$5 &lt;&gt; 0,C18&lt;&gt;0,D18&lt;&gt;0),(EXP(LN(D18/C18)/(D$5-C$5))-1)*100,0)</f>
        <v>-4.102305054103228</v>
      </c>
      <c r="D61" s="44">
        <f>IF(AND(E$5-D$5 &lt;&gt; 0,D18&lt;&gt;0,E18&lt;&gt;0),(EXP(LN(E18/D18)/(E$5-D$5))-1)*100,0)</f>
        <v>9.6017266339032403E-2</v>
      </c>
      <c r="E61" s="44">
        <f>IF(AND(F$5-E$5 &lt;&gt; 0,E18&lt;&gt;0,F18&lt;&gt;0),(EXP(LN(F18/E18)/(F$5-E$5))-1)*100,0)</f>
        <v>0.22573401931778037</v>
      </c>
      <c r="F61" s="44">
        <f t="shared" si="18"/>
        <v>0.1824764343022256</v>
      </c>
      <c r="H61" s="44">
        <f>(B18/B$40)*100</f>
        <v>6.5279470053760518</v>
      </c>
      <c r="I61" s="44">
        <f>(C18/C$40)*100</f>
        <v>6.9043182965444219</v>
      </c>
      <c r="J61" s="44">
        <f>(D18/D$40)*100</f>
        <v>6.7722908724276598</v>
      </c>
      <c r="K61" s="44">
        <f>(E18/E$40)*100</f>
        <v>6.6096101819017452</v>
      </c>
      <c r="L61" s="44">
        <f>(F18/F$40)*100</f>
        <v>6.4957196064017939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1.279777136553828</v>
      </c>
      <c r="C63" s="44">
        <f t="shared" si="22"/>
        <v>-0.94310617026343024</v>
      </c>
      <c r="D63" s="44">
        <f t="shared" si="22"/>
        <v>0.80969008087905525</v>
      </c>
      <c r="E63" s="44">
        <f t="shared" si="22"/>
        <v>0.60588100866409977</v>
      </c>
      <c r="F63" s="44">
        <f t="shared" si="18"/>
        <v>0.67377154209482537</v>
      </c>
      <c r="H63" s="44">
        <f>(B20/B$40)*100</f>
        <v>27.363945155338481</v>
      </c>
      <c r="I63" s="44">
        <f>(C20/C$40)*100</f>
        <v>26.567757331008185</v>
      </c>
      <c r="J63" s="44">
        <f>(D20/D$40)*100</f>
        <v>26.918213369407152</v>
      </c>
      <c r="K63" s="44">
        <f>(E20/E$40)*100</f>
        <v>27.221614839549179</v>
      </c>
      <c r="L63" s="44">
        <f>(F20/F$40)*100</f>
        <v>27.784752844615273</v>
      </c>
    </row>
    <row r="64" spans="1:12" x14ac:dyDescent="0.2">
      <c r="A64" t="str">
        <f>A21</f>
        <v>Wholesale and retail trade</v>
      </c>
      <c r="B64" s="40">
        <f t="shared" si="22"/>
        <v>0.19123016755731026</v>
      </c>
      <c r="C64" s="44">
        <f t="shared" si="22"/>
        <v>-1.6710817344785078</v>
      </c>
      <c r="D64" s="40">
        <f t="shared" si="22"/>
        <v>0.17099709046177747</v>
      </c>
      <c r="E64" s="40">
        <f t="shared" si="22"/>
        <v>8.8854912923674867E-2</v>
      </c>
      <c r="F64" s="44">
        <f t="shared" si="18"/>
        <v>0.11622815179712642</v>
      </c>
      <c r="H64" s="40">
        <f t="shared" ref="H64:L66" si="23">(B21/B$20)*100</f>
        <v>56.102038071628769</v>
      </c>
      <c r="I64" s="40">
        <f t="shared" si="23"/>
        <v>53.728723973896976</v>
      </c>
      <c r="J64" s="40">
        <f t="shared" si="23"/>
        <v>53.333868082123473</v>
      </c>
      <c r="K64" s="40">
        <f t="shared" si="23"/>
        <v>51.665622686635118</v>
      </c>
      <c r="L64" s="40">
        <f t="shared" si="23"/>
        <v>49.071031703486916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5.0771155047161454</v>
      </c>
      <c r="C65" s="44">
        <f t="shared" si="22"/>
        <v>-3.6370574766632524</v>
      </c>
      <c r="D65" s="40">
        <f t="shared" si="22"/>
        <v>1.7427972594312946</v>
      </c>
      <c r="E65" s="40">
        <f t="shared" si="22"/>
        <v>0.46849751948876417</v>
      </c>
      <c r="F65" s="44">
        <f t="shared" si="18"/>
        <v>0.89148079485859011</v>
      </c>
      <c r="H65" s="40">
        <f t="shared" si="23"/>
        <v>20.314561652848102</v>
      </c>
      <c r="I65" s="40">
        <f t="shared" si="23"/>
        <v>23.536889960583039</v>
      </c>
      <c r="J65" s="40">
        <f t="shared" si="23"/>
        <v>22.89678069603363</v>
      </c>
      <c r="K65" s="40">
        <f t="shared" si="23"/>
        <v>23.976257549315534</v>
      </c>
      <c r="L65" s="40">
        <f t="shared" si="23"/>
        <v>23.650851711937886</v>
      </c>
    </row>
    <row r="66" spans="1:12" x14ac:dyDescent="0.2">
      <c r="A66" t="str">
        <f>A23</f>
        <v>Accommodation and food</v>
      </c>
      <c r="B66" s="40">
        <f t="shared" si="22"/>
        <v>0.35567563833227567</v>
      </c>
      <c r="C66" s="44">
        <f t="shared" si="22"/>
        <v>3.5663814979715491</v>
      </c>
      <c r="D66" s="40">
        <f t="shared" si="22"/>
        <v>1.3042268317963179</v>
      </c>
      <c r="E66" s="40">
        <f t="shared" si="22"/>
        <v>1.7514086938049012</v>
      </c>
      <c r="F66" s="44">
        <f t="shared" si="18"/>
        <v>1.6021291722076114</v>
      </c>
      <c r="H66" s="40">
        <f t="shared" si="23"/>
        <v>23.583400275523129</v>
      </c>
      <c r="I66" s="40">
        <f t="shared" si="23"/>
        <v>22.734386065519988</v>
      </c>
      <c r="J66" s="40">
        <f t="shared" si="23"/>
        <v>23.7693512218429</v>
      </c>
      <c r="K66" s="40">
        <f t="shared" si="23"/>
        <v>24.358119764049341</v>
      </c>
      <c r="L66" s="40">
        <f t="shared" si="23"/>
        <v>27.278116584575194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4.0497796645202477</v>
      </c>
      <c r="C68" s="44">
        <f t="shared" si="24"/>
        <v>-2.2075661293291304</v>
      </c>
      <c r="D68" s="44">
        <f t="shared" si="24"/>
        <v>0.56551549352532593</v>
      </c>
      <c r="E68" s="44">
        <f t="shared" si="24"/>
        <v>0.45291259766102598</v>
      </c>
      <c r="F68" s="44">
        <f t="shared" si="18"/>
        <v>0.49043288029382293</v>
      </c>
      <c r="H68" s="44">
        <f>(B25/B$40)*100</f>
        <v>29.97975899779685</v>
      </c>
      <c r="I68" s="44">
        <f>(C25/C$40)*100</f>
        <v>32.42485429764583</v>
      </c>
      <c r="J68" s="44">
        <f>(D25/D$40)*100</f>
        <v>32.433208821063744</v>
      </c>
      <c r="K68" s="44">
        <f>(E25/E$40)*100</f>
        <v>32.403475545983326</v>
      </c>
      <c r="L68" s="44">
        <f>(F25/F$40)*100</f>
        <v>32.574360394158916</v>
      </c>
    </row>
    <row r="69" spans="1:12" x14ac:dyDescent="0.2">
      <c r="A69" t="str">
        <f>A26</f>
        <v>Media</v>
      </c>
      <c r="B69" s="40">
        <f t="shared" si="24"/>
        <v>5.9053891882776322</v>
      </c>
      <c r="C69" s="44">
        <f t="shared" si="24"/>
        <v>15.051997810618833</v>
      </c>
      <c r="D69" s="40">
        <f t="shared" si="24"/>
        <v>-0.2967127359081001</v>
      </c>
      <c r="E69" s="40">
        <f t="shared" si="24"/>
        <v>0.1327944942433712</v>
      </c>
      <c r="F69" s="44">
        <f t="shared" si="18"/>
        <v>-1.0579773687580118E-2</v>
      </c>
      <c r="H69" s="40">
        <f t="shared" ref="H69:L71" si="25">(B26/B$25)*100</f>
        <v>1.4455297068464417</v>
      </c>
      <c r="I69" s="40">
        <f t="shared" si="25"/>
        <v>1.5514386401913427</v>
      </c>
      <c r="J69" s="40">
        <f t="shared" si="25"/>
        <v>1.8252548583734245</v>
      </c>
      <c r="K69" s="40">
        <f t="shared" si="25"/>
        <v>1.7483383328737123</v>
      </c>
      <c r="L69" s="40">
        <f t="shared" si="25"/>
        <v>1.693415422022472</v>
      </c>
    </row>
    <row r="70" spans="1:12" x14ac:dyDescent="0.2">
      <c r="A70" t="str">
        <f>A27</f>
        <v>Information technology</v>
      </c>
      <c r="B70" s="40">
        <f t="shared" si="24"/>
        <v>2.0510401824657798</v>
      </c>
      <c r="C70" s="44">
        <f t="shared" si="24"/>
        <v>11.563160780013938</v>
      </c>
      <c r="D70" s="40">
        <f t="shared" si="24"/>
        <v>1.1993425521326762</v>
      </c>
      <c r="E70" s="40">
        <f t="shared" si="24"/>
        <v>0.50647035622930492</v>
      </c>
      <c r="F70" s="44">
        <f t="shared" si="18"/>
        <v>0.7368990529559305</v>
      </c>
      <c r="H70" s="40">
        <f t="shared" si="25"/>
        <v>7.8118986636232037</v>
      </c>
      <c r="I70" s="40">
        <f t="shared" si="25"/>
        <v>7.2287246840369717</v>
      </c>
      <c r="J70" s="40">
        <f t="shared" si="25"/>
        <v>8.2466438582171229</v>
      </c>
      <c r="K70" s="40">
        <f t="shared" si="25"/>
        <v>8.5098180467461741</v>
      </c>
      <c r="L70" s="40">
        <f t="shared" si="25"/>
        <v>8.5552982439153116</v>
      </c>
    </row>
    <row r="71" spans="1:12" x14ac:dyDescent="0.2">
      <c r="A71" t="str">
        <f>A28</f>
        <v>Finance and insurance</v>
      </c>
      <c r="B71" s="40">
        <f t="shared" si="24"/>
        <v>2.1448863923873907</v>
      </c>
      <c r="C71" s="44">
        <f t="shared" si="24"/>
        <v>1.2271681390791045</v>
      </c>
      <c r="D71" s="40">
        <f t="shared" si="24"/>
        <v>-5.6130897606032626E-3</v>
      </c>
      <c r="E71" s="40">
        <f t="shared" si="24"/>
        <v>-0.3521964695803681</v>
      </c>
      <c r="F71" s="44">
        <f t="shared" si="18"/>
        <v>-0.2368023565372801</v>
      </c>
      <c r="H71" s="40">
        <f t="shared" si="25"/>
        <v>10.728836277255089</v>
      </c>
      <c r="I71" s="40">
        <f t="shared" si="25"/>
        <v>9.9644762726976825</v>
      </c>
      <c r="J71" s="40">
        <f t="shared" si="25"/>
        <v>10.314455578518396</v>
      </c>
      <c r="K71" s="40">
        <f t="shared" si="25"/>
        <v>10.024875761890574</v>
      </c>
      <c r="L71" s="40">
        <f t="shared" si="25"/>
        <v>9.2497707057421739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2.6532592033967628</v>
      </c>
      <c r="C72" s="44">
        <f t="shared" si="27"/>
        <v>0.74033149171259804</v>
      </c>
      <c r="D72" s="40">
        <f t="shared" si="27"/>
        <v>0.18032904059526178</v>
      </c>
      <c r="E72" s="40">
        <f t="shared" si="27"/>
        <v>1.1789875938566619</v>
      </c>
      <c r="F72" s="44">
        <f t="shared" si="18"/>
        <v>0.84500014442971949</v>
      </c>
      <c r="H72" s="40">
        <f t="shared" ref="H72:L72" si="28">(B29/B$25)*100</f>
        <v>5.407880243653203</v>
      </c>
      <c r="I72" s="40">
        <f t="shared" si="28"/>
        <v>5.123342343999882</v>
      </c>
      <c r="J72" s="40">
        <f t="shared" si="28"/>
        <v>5.2777826018999283</v>
      </c>
      <c r="K72" s="40">
        <f t="shared" si="28"/>
        <v>5.177478993488398</v>
      </c>
      <c r="L72" s="40">
        <f t="shared" si="28"/>
        <v>5.5641176676268822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1.8074702435531442</v>
      </c>
      <c r="C73" s="44">
        <f t="shared" si="29"/>
        <v>-1.7098498751777491E-2</v>
      </c>
      <c r="D73" s="40">
        <f t="shared" si="29"/>
        <v>0.64601367877401561</v>
      </c>
      <c r="E73" s="40">
        <f t="shared" si="29"/>
        <v>0.51029964675965989</v>
      </c>
      <c r="F73" s="44">
        <f t="shared" si="18"/>
        <v>0.55551731181622266</v>
      </c>
      <c r="H73" s="40">
        <f t="shared" ref="H73:L73" si="30">(B30/B$25)*100</f>
        <v>27.092816477114358</v>
      </c>
      <c r="I73" s="40">
        <f t="shared" si="30"/>
        <v>24.831793028291603</v>
      </c>
      <c r="J73" s="40">
        <f t="shared" si="30"/>
        <v>25.388004144885791</v>
      </c>
      <c r="K73" s="40">
        <f t="shared" si="30"/>
        <v>25.489776737223025</v>
      </c>
      <c r="L73" s="40">
        <f t="shared" si="30"/>
        <v>25.635770442154605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9.5994674054352238</v>
      </c>
      <c r="C74" s="44">
        <f t="shared" si="31"/>
        <v>-7.9118978426349518</v>
      </c>
      <c r="D74" s="40">
        <f t="shared" si="31"/>
        <v>1.2512470991751679</v>
      </c>
      <c r="E74" s="40">
        <f t="shared" si="31"/>
        <v>0.60973431304820469</v>
      </c>
      <c r="F74" s="44">
        <f t="shared" si="18"/>
        <v>0.82311901762730511</v>
      </c>
      <c r="H74" s="40">
        <f>(B31/B$25)*100</f>
        <v>29.512428171406572</v>
      </c>
      <c r="I74" s="40">
        <f t="shared" ref="I74:L74" si="32">(C31/C$25)*100</f>
        <v>36.330724485896667</v>
      </c>
      <c r="J74" s="40">
        <f t="shared" si="32"/>
        <v>34.211516530336915</v>
      </c>
      <c r="K74" s="40">
        <f t="shared" si="32"/>
        <v>35.393931889938806</v>
      </c>
      <c r="L74" s="40">
        <f t="shared" si="32"/>
        <v>35.950380991573276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-1.15205405399742</v>
      </c>
      <c r="C75" s="44">
        <f t="shared" si="33"/>
        <v>-3.241109870834169</v>
      </c>
      <c r="D75" s="40">
        <f t="shared" si="33"/>
        <v>-1.5512383536542607</v>
      </c>
      <c r="E75" s="40">
        <f t="shared" si="33"/>
        <v>0.48811311667680268</v>
      </c>
      <c r="F75" s="44">
        <f t="shared" si="18"/>
        <v>-0.19632188086688984</v>
      </c>
      <c r="H75" s="40">
        <f t="shared" ref="H75:L75" si="34">(B32/B$25)*100</f>
        <v>8.7169721178984449</v>
      </c>
      <c r="I75" s="40">
        <f t="shared" si="34"/>
        <v>7.1002165390548742</v>
      </c>
      <c r="J75" s="40">
        <f t="shared" si="34"/>
        <v>7.0251761286998589</v>
      </c>
      <c r="K75" s="40">
        <f t="shared" si="34"/>
        <v>6.3163048800391781</v>
      </c>
      <c r="L75" s="40">
        <f t="shared" si="34"/>
        <v>6.3384732902448437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-0.16210484389289626</v>
      </c>
      <c r="C76" s="44">
        <f t="shared" si="35"/>
        <v>-4.1725117801517104</v>
      </c>
      <c r="D76" s="40">
        <f t="shared" si="35"/>
        <v>-0.42322110996524387</v>
      </c>
      <c r="E76" s="40">
        <f t="shared" si="35"/>
        <v>-3.4511915577795094E-3</v>
      </c>
      <c r="F76" s="44">
        <f t="shared" si="18"/>
        <v>-0.1435707476622361</v>
      </c>
      <c r="H76" s="40">
        <f t="shared" ref="H76:L76" si="36">(B33/B$25)*100</f>
        <v>9.2836383422026891</v>
      </c>
      <c r="I76" s="40">
        <f t="shared" si="36"/>
        <v>7.8692840058309717</v>
      </c>
      <c r="J76" s="40">
        <f t="shared" si="36"/>
        <v>7.7111662990685614</v>
      </c>
      <c r="K76" s="40">
        <f t="shared" si="36"/>
        <v>7.3394753578001239</v>
      </c>
      <c r="L76" s="40">
        <f t="shared" si="36"/>
        <v>7.012773236720439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0.96242312479903891</v>
      </c>
      <c r="C78" s="44">
        <f t="shared" ref="C78:C83" si="38">IF(AND(D$5-C$5 &lt;&gt; 0,C35&lt;&gt;0,D35&lt;&gt;0),(EXP(LN(D35/C35)/(D$5-C$5))-1)*100,0)</f>
        <v>-0.2006611378531975</v>
      </c>
      <c r="D78" s="44">
        <f t="shared" si="37"/>
        <v>0.75278119980299874</v>
      </c>
      <c r="E78" s="44">
        <f t="shared" si="37"/>
        <v>0.55047602363222925</v>
      </c>
      <c r="F78" s="44">
        <f t="shared" si="18"/>
        <v>0.61786590692640697</v>
      </c>
      <c r="H78" s="44">
        <f>(B35/B$40)*100</f>
        <v>24.758972930767847</v>
      </c>
      <c r="I78" s="44">
        <f>(C35/C$40)*100</f>
        <v>23.738699463081115</v>
      </c>
      <c r="J78" s="44">
        <f>(D35/D$40)*100</f>
        <v>24.232109145221234</v>
      </c>
      <c r="K78" s="44">
        <f>(E35/E$40)*100</f>
        <v>24.436144729919363</v>
      </c>
      <c r="L78" s="44">
        <f>(F35/F$40)*100</f>
        <v>24.804642152786979</v>
      </c>
    </row>
    <row r="79" spans="1:12" x14ac:dyDescent="0.2">
      <c r="A79" t="str">
        <f>A36</f>
        <v>Public admin. and defence</v>
      </c>
      <c r="B79" s="40">
        <f t="shared" si="37"/>
        <v>-0.14120617392198165</v>
      </c>
      <c r="C79" s="44">
        <f t="shared" si="38"/>
        <v>-1.0370596309290159</v>
      </c>
      <c r="D79" s="40">
        <f t="shared" si="37"/>
        <v>0.12604952870987063</v>
      </c>
      <c r="E79" s="40">
        <f t="shared" si="37"/>
        <v>0.4320339778459692</v>
      </c>
      <c r="F79" s="44">
        <f t="shared" si="18"/>
        <v>0.32993540387091791</v>
      </c>
      <c r="H79" s="40">
        <f>(B36/B$35)*100</f>
        <v>15.894473391369976</v>
      </c>
      <c r="I79" s="40">
        <f t="shared" ref="I79:L81" si="39">(C36/C$35)*100</f>
        <v>15.2108101838427</v>
      </c>
      <c r="J79" s="40">
        <f t="shared" si="39"/>
        <v>15.083331396294799</v>
      </c>
      <c r="K79" s="40">
        <f t="shared" si="39"/>
        <v>14.620003059827111</v>
      </c>
      <c r="L79" s="40">
        <f t="shared" si="39"/>
        <v>14.448698748198602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-2.2670550174066384</v>
      </c>
      <c r="C80" s="44">
        <f t="shared" si="38"/>
        <v>1.7431865587820505</v>
      </c>
      <c r="D80" s="40">
        <f t="shared" si="40"/>
        <v>0.62717231129860718</v>
      </c>
      <c r="E80" s="40">
        <f t="shared" si="40"/>
        <v>0.71205546004002862</v>
      </c>
      <c r="F80" s="44">
        <f t="shared" si="18"/>
        <v>0.68375312428312629</v>
      </c>
      <c r="H80" s="40">
        <f>(B37/B$35)*100</f>
        <v>38.419912985139973</v>
      </c>
      <c r="I80" s="40">
        <f t="shared" si="39"/>
        <v>33.735042239362869</v>
      </c>
      <c r="J80" s="40">
        <f t="shared" si="39"/>
        <v>34.392118577748825</v>
      </c>
      <c r="K80" s="40">
        <f t="shared" si="39"/>
        <v>34.178268511020946</v>
      </c>
      <c r="L80" s="40">
        <f t="shared" si="39"/>
        <v>34.73148435954672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3.8060479058555696</v>
      </c>
      <c r="C81" s="44">
        <f t="shared" si="38"/>
        <v>-1.2359048535013351</v>
      </c>
      <c r="D81" s="40">
        <f t="shared" si="40"/>
        <v>1.0214218545699483</v>
      </c>
      <c r="E81" s="40">
        <f t="shared" si="40"/>
        <v>0.47522291074213463</v>
      </c>
      <c r="F81" s="44">
        <f t="shared" si="18"/>
        <v>0.65696030451829479</v>
      </c>
      <c r="H81" s="40">
        <f>(B38/B$35)*100</f>
        <v>45.685613623490049</v>
      </c>
      <c r="I81" s="40">
        <f t="shared" si="39"/>
        <v>51.054147576794421</v>
      </c>
      <c r="J81" s="40">
        <f t="shared" si="39"/>
        <v>50.524550025956373</v>
      </c>
      <c r="K81" s="40">
        <f t="shared" si="39"/>
        <v>51.201728429151942</v>
      </c>
      <c r="L81" s="40">
        <f t="shared" si="39"/>
        <v>50.819816892254686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2.0301889453056887</v>
      </c>
      <c r="C83" s="206">
        <f t="shared" si="38"/>
        <v>-2.2327566426506795</v>
      </c>
      <c r="D83" s="43">
        <f>IF(AND(E$5-D$5 &lt;&gt; 0,D40&lt;&gt;0,E40&lt;&gt;0),(EXP(LN(E40/D40)/(E$5-D$5))-1)*100,0)</f>
        <v>0.58396441107613217</v>
      </c>
      <c r="E83" s="43">
        <f>IF(AND(F$5-E$5 &lt;&gt; 0,E40&lt;&gt;0,F40&lt;&gt;0),(EXP(LN(F40/E40)/(F$5-E$5))-1)*100,0)</f>
        <v>0.40009025795040287</v>
      </c>
      <c r="F83" s="206">
        <f t="shared" si="18"/>
        <v>0.46134426371120529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-8.007566675401744</v>
      </c>
      <c r="C89" s="44">
        <f>IF(AND(F$5-D$5 &lt;&gt; 0,D7&lt;&gt;0,F7&lt;&gt;0),(EXP(LN(F7/D7)/(F$5-D$5))-1)*100,0)</f>
        <v>6.6148327860005018E-2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-15.173836539508933</v>
      </c>
      <c r="C90" s="44">
        <f t="shared" ref="C90:C122" si="43">IF(AND(F$5-D$5 &lt;&gt; 0,D8&lt;&gt;0,F8&lt;&gt;0),(EXP(LN(F8/D8)/(F$5-D$5))-1)*100,0)</f>
        <v>0.43787794258052237</v>
      </c>
    </row>
    <row r="91" spans="1:12" x14ac:dyDescent="0.2">
      <c r="A91" s="30" t="str">
        <f t="shared" si="41"/>
        <v>Mining and quarrying</v>
      </c>
      <c r="B91" s="44">
        <f t="shared" si="42"/>
        <v>9.308116505499985</v>
      </c>
      <c r="C91" s="44">
        <f t="shared" si="43"/>
        <v>-5.1930698988078454</v>
      </c>
    </row>
    <row r="92" spans="1:12" x14ac:dyDescent="0.2">
      <c r="A92" s="30" t="str">
        <f t="shared" si="41"/>
        <v>Electricity and gas</v>
      </c>
      <c r="B92" s="44">
        <f t="shared" si="42"/>
        <v>-4.3647500209962224</v>
      </c>
      <c r="C92" s="44">
        <f t="shared" si="43"/>
        <v>-0.16864302413527321</v>
      </c>
    </row>
    <row r="93" spans="1:12" x14ac:dyDescent="0.2">
      <c r="A93" s="30" t="str">
        <f t="shared" si="41"/>
        <v>Water and sewerage</v>
      </c>
      <c r="B93" s="44">
        <f t="shared" si="42"/>
        <v>-3.3132219197357315</v>
      </c>
      <c r="C93" s="44">
        <f t="shared" si="43"/>
        <v>0.33578510094653957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-1.2586772595345797</v>
      </c>
      <c r="C95" s="44">
        <f t="shared" si="43"/>
        <v>-0.57654989249031896</v>
      </c>
    </row>
    <row r="96" spans="1:12" x14ac:dyDescent="0.2">
      <c r="A96" s="30" t="str">
        <f t="shared" si="41"/>
        <v>Food drink and tobacco</v>
      </c>
      <c r="B96" s="44">
        <f t="shared" si="42"/>
        <v>-5.0969729678289273</v>
      </c>
      <c r="C96" s="44">
        <f t="shared" si="43"/>
        <v>-0.18205267636233202</v>
      </c>
    </row>
    <row r="97" spans="1:3" x14ac:dyDescent="0.2">
      <c r="A97" s="30" t="str">
        <f t="shared" si="41"/>
        <v>Engineering</v>
      </c>
      <c r="B97" s="44">
        <f t="shared" si="42"/>
        <v>4.1674077667441578</v>
      </c>
      <c r="C97" s="44">
        <f t="shared" si="43"/>
        <v>-0.30119561139714257</v>
      </c>
    </row>
    <row r="98" spans="1:3" x14ac:dyDescent="0.2">
      <c r="A98" s="30" t="str">
        <f t="shared" si="41"/>
        <v>Rest of manufacturing</v>
      </c>
      <c r="B98" s="44">
        <f t="shared" si="42"/>
        <v>-1.7068666883833905</v>
      </c>
      <c r="C98" s="44">
        <f t="shared" si="43"/>
        <v>-0.68121378390190168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1.9092072637197033</v>
      </c>
      <c r="C100" s="44">
        <f t="shared" si="43"/>
        <v>0.1824764343022256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0.83124525596049992</v>
      </c>
      <c r="C102" s="44">
        <f t="shared" si="43"/>
        <v>0.67377154209482537</v>
      </c>
    </row>
    <row r="103" spans="1:3" x14ac:dyDescent="0.2">
      <c r="A103" s="30" t="str">
        <f t="shared" si="41"/>
        <v>Wholesale and retail trade</v>
      </c>
      <c r="B103" s="44">
        <f t="shared" si="42"/>
        <v>-0.18403277367083914</v>
      </c>
      <c r="C103" s="44">
        <f t="shared" si="43"/>
        <v>0.11622815179712642</v>
      </c>
    </row>
    <row r="104" spans="1:3" x14ac:dyDescent="0.2">
      <c r="A104" s="30" t="str">
        <f t="shared" si="41"/>
        <v>Transport and storage</v>
      </c>
      <c r="B104" s="44">
        <f t="shared" si="42"/>
        <v>3.2734117155093667</v>
      </c>
      <c r="C104" s="44">
        <f t="shared" si="43"/>
        <v>0.89148079485859011</v>
      </c>
    </row>
    <row r="105" spans="1:3" x14ac:dyDescent="0.2">
      <c r="A105" s="30" t="str">
        <f t="shared" si="41"/>
        <v>Accommodation and food</v>
      </c>
      <c r="B105" s="44">
        <f t="shared" si="42"/>
        <v>0.98975343003409044</v>
      </c>
      <c r="C105" s="44">
        <f t="shared" si="43"/>
        <v>1.6021291722076114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2.7670719920019682</v>
      </c>
      <c r="C107" s="44">
        <f t="shared" si="43"/>
        <v>0.49043288029382293</v>
      </c>
    </row>
    <row r="108" spans="1:3" x14ac:dyDescent="0.2">
      <c r="A108" s="30" t="str">
        <f t="shared" si="41"/>
        <v>Media</v>
      </c>
      <c r="B108" s="44">
        <f t="shared" si="42"/>
        <v>7.6746035247366562</v>
      </c>
      <c r="C108" s="44">
        <f t="shared" si="43"/>
        <v>-1.0579773687580118E-2</v>
      </c>
    </row>
    <row r="109" spans="1:3" x14ac:dyDescent="0.2">
      <c r="A109" s="30" t="str">
        <f t="shared" si="41"/>
        <v>Information technology</v>
      </c>
      <c r="B109" s="44">
        <f t="shared" si="42"/>
        <v>3.8862597738618776</v>
      </c>
      <c r="C109" s="44">
        <f t="shared" si="43"/>
        <v>0.7368990529559305</v>
      </c>
    </row>
    <row r="110" spans="1:3" x14ac:dyDescent="0.2">
      <c r="A110" s="30" t="str">
        <f t="shared" si="41"/>
        <v>Finance and insurance</v>
      </c>
      <c r="B110" s="44">
        <f t="shared" si="42"/>
        <v>1.9606795460289206</v>
      </c>
      <c r="C110" s="44">
        <f t="shared" si="43"/>
        <v>-0.2368023565372801</v>
      </c>
    </row>
    <row r="111" spans="1:3" x14ac:dyDescent="0.2">
      <c r="A111" s="30" t="str">
        <f t="shared" si="41"/>
        <v>Real estate</v>
      </c>
      <c r="B111" s="44">
        <f t="shared" si="42"/>
        <v>2.2677895846698215</v>
      </c>
      <c r="C111" s="44">
        <f t="shared" si="43"/>
        <v>0.84500014442971949</v>
      </c>
    </row>
    <row r="112" spans="1:3" x14ac:dyDescent="0.2">
      <c r="A112" s="30" t="str">
        <f t="shared" si="41"/>
        <v>Professional services</v>
      </c>
      <c r="B112" s="44">
        <f t="shared" si="42"/>
        <v>1.4399120495735884</v>
      </c>
      <c r="C112" s="44">
        <f t="shared" si="43"/>
        <v>0.55551731181622266</v>
      </c>
    </row>
    <row r="113" spans="1:3" x14ac:dyDescent="0.2">
      <c r="A113" s="30" t="str">
        <f t="shared" si="41"/>
        <v>Support services</v>
      </c>
      <c r="B113" s="44">
        <f t="shared" si="42"/>
        <v>5.8491706325821236</v>
      </c>
      <c r="C113" s="44">
        <f t="shared" si="43"/>
        <v>0.82311901762730511</v>
      </c>
    </row>
    <row r="114" spans="1:3" x14ac:dyDescent="0.2">
      <c r="A114" s="30" t="str">
        <f t="shared" si="41"/>
        <v>Arts and entertainment</v>
      </c>
      <c r="B114" s="44">
        <f t="shared" si="42"/>
        <v>-1.573442692266025</v>
      </c>
      <c r="C114" s="44">
        <f t="shared" si="43"/>
        <v>-0.19632188086688984</v>
      </c>
    </row>
    <row r="115" spans="1:3" x14ac:dyDescent="0.2">
      <c r="A115" s="30" t="str">
        <f t="shared" si="41"/>
        <v>Other services</v>
      </c>
      <c r="B115" s="44">
        <f t="shared" si="42"/>
        <v>-0.97739343315742522</v>
      </c>
      <c r="C115" s="44">
        <f t="shared" si="43"/>
        <v>-0.1435707476622361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0.72872690724110623</v>
      </c>
      <c r="C117" s="44">
        <f t="shared" si="43"/>
        <v>0.61786590692640697</v>
      </c>
    </row>
    <row r="118" spans="1:3" x14ac:dyDescent="0.2">
      <c r="A118" s="30" t="str">
        <f t="shared" si="41"/>
        <v>Public admin. and defence</v>
      </c>
      <c r="B118" s="44">
        <f t="shared" si="42"/>
        <v>-0.32102329864929224</v>
      </c>
      <c r="C118" s="44">
        <f t="shared" si="43"/>
        <v>0.32993540387091791</v>
      </c>
    </row>
    <row r="119" spans="1:3" x14ac:dyDescent="0.2">
      <c r="A119" s="30" t="str">
        <f t="shared" si="41"/>
        <v>Education</v>
      </c>
      <c r="B119" s="44">
        <f t="shared" si="42"/>
        <v>-1.4778557027122385</v>
      </c>
      <c r="C119" s="44">
        <f t="shared" si="43"/>
        <v>0.68375312428312629</v>
      </c>
    </row>
    <row r="120" spans="1:3" x14ac:dyDescent="0.2">
      <c r="A120" s="30" t="str">
        <f t="shared" si="41"/>
        <v>Health and social work</v>
      </c>
      <c r="B120" s="44">
        <f t="shared" si="42"/>
        <v>2.7774748811955519</v>
      </c>
      <c r="C120" s="44">
        <f t="shared" si="43"/>
        <v>0.65696030451829479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1.1629829512344481</v>
      </c>
      <c r="C122" s="206">
        <f t="shared" si="43"/>
        <v>0.46134426371120529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Greater Birmingham and Solihull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381.13515766565922</v>
      </c>
      <c r="C9" s="299" t="str">
        <f>CONCATENATE("(",ROUND((B9/$H11)*100,1),")")</f>
        <v>(35.8)</v>
      </c>
      <c r="D9" s="249">
        <f>SUM(D30,D51,D72,D93,D114,D135,D156,D177,D198,D219,D240,D261,D282,D303,D324,D345,D366,D387,D408,D429,D450,D471)</f>
        <v>93.00820539794735</v>
      </c>
      <c r="E9" s="299" t="str">
        <f>CONCATENATE("(",ROUND((D9/$H11)*100,1),")")</f>
        <v>(8.7)</v>
      </c>
      <c r="F9" s="249">
        <f>SUM(F30,F51,F72,F93,F114,F135,F156,F177,F198,F219,F240,F261,F282,F303,F324,F345,F366,F387,F408,F429,F450,F471)</f>
        <v>93.976113055782335</v>
      </c>
      <c r="G9" s="299" t="str">
        <f>CONCATENATE("(",ROUND((F9/$H11)*100,1),")")</f>
        <v>(8.8)</v>
      </c>
      <c r="H9" s="249">
        <f>SUM(H30,H51,H72,H93,H114,H135,H156,H177,H198,H219,H240,H261,H282,H303,H324,H345,H366,H387,H408,H429,H450,H471)</f>
        <v>568.11947611938899</v>
      </c>
      <c r="I9" s="299" t="str">
        <f>CONCATENATE("(",ROUND((H9/$H11)*100,1),")")</f>
        <v>(53.3)</v>
      </c>
      <c r="K9" s="249">
        <f>B14-B9</f>
        <v>9.4149388341714939</v>
      </c>
      <c r="L9" s="249">
        <f>D14-D9</f>
        <v>3.8393790171571567</v>
      </c>
      <c r="M9" s="249">
        <f>F14-F9</f>
        <v>2.0419656154612369</v>
      </c>
      <c r="N9" s="249">
        <f>SUM(K9:M9)</f>
        <v>15.296283466789887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238.82170989045599</v>
      </c>
      <c r="C10" s="299" t="str">
        <f>CONCATENATE("(",ROUND((B10/$H11)*100,1),")")</f>
        <v>(22.4)</v>
      </c>
      <c r="D10" s="249">
        <f t="shared" ref="D10" si="1">SUM(D31,D52,D73,D94,D115,D136,D157,D178,D199,D220,D241,D262,D283,D304,D325,D346,D367,D388,D409,D430,D451,D472)</f>
        <v>219.76333881926567</v>
      </c>
      <c r="E10" s="299" t="str">
        <f>CONCATENATE("(",ROUND((D10/$H11)*100,1),")")</f>
        <v>(20.6)</v>
      </c>
      <c r="F10" s="249">
        <f t="shared" ref="F10" si="2">SUM(F31,F52,F73,F94,F115,F136,F157,F178,F199,F220,F241,F262,F283,F304,F325,F346,F367,F388,F409,F430,F451,F472)</f>
        <v>38.518475170889594</v>
      </c>
      <c r="G10" s="299" t="str">
        <f>CONCATENATE("(",ROUND((F10/$H11)*100,1),")")</f>
        <v>(3.6)</v>
      </c>
      <c r="H10" s="249">
        <f t="shared" ref="H10" si="3">SUM(H31,H52,H73,H94,H115,H136,H157,H178,H199,H220,H241,H262,H283,H304,H325,H346,H367,H388,H409,H430,H451,H472)</f>
        <v>497.10352388061131</v>
      </c>
      <c r="I10" s="299" t="str">
        <f>CONCATENATE("(",ROUND((H10/$H11)*100,1),")")</f>
        <v>(46.7)</v>
      </c>
      <c r="K10" s="249">
        <f t="shared" ref="K10:K11" si="4">B15-B10</f>
        <v>11.909427635480029</v>
      </c>
      <c r="L10" s="249">
        <f t="shared" ref="L10:L11" si="5">D15-D10</f>
        <v>3.3210940960931623</v>
      </c>
      <c r="M10" s="249">
        <f t="shared" ref="M10:M11" si="6">F15-F10</f>
        <v>0.94119480163654146</v>
      </c>
      <c r="N10" s="249">
        <f t="shared" ref="N10:N11" si="7">SUM(K10:M10)</f>
        <v>16.171716533209732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619.9568675561153</v>
      </c>
      <c r="C11" s="299" t="str">
        <f>CONCATENATE("(",ROUND((B11/$H11)*100,1),")")</f>
        <v>(58.2)</v>
      </c>
      <c r="D11" s="249">
        <f t="shared" ref="D11" si="8">SUM(D32,D53,D74,D95,D116,D137,D158,D179,D200,D221,D242,D263,D284,D305,D326,D347,D368,D389,D410,D431,D452,D473)</f>
        <v>312.77154421721303</v>
      </c>
      <c r="E11" s="299" t="str">
        <f>CONCATENATE("(",ROUND((D11/$H11)*100,1),")")</f>
        <v>(29.4)</v>
      </c>
      <c r="F11" s="249">
        <f t="shared" ref="F11" si="9">SUM(F32,F53,F74,F95,F116,F137,F158,F179,F200,F221,F242,F263,F284,F305,F326,F347,F368,F389,F410,F431,F452,F473)</f>
        <v>132.49458822667194</v>
      </c>
      <c r="G11" s="299" t="str">
        <f>CONCATENATE("(",ROUND((F11/$H11)*100,1),")")</f>
        <v>(12.4)</v>
      </c>
      <c r="H11" s="249">
        <f t="shared" ref="H11" si="10">SUM(H32,H53,H74,H95,H116,H137,H158,H179,H200,H221,H242,H263,H284,H305,H326,H347,H368,H389,H410,H431,H452,H473)</f>
        <v>1065.2230000000002</v>
      </c>
      <c r="I11" s="299" t="str">
        <f>CONCATENATE("(",ROUND((H11/$H11)*100,1),")")</f>
        <v>(100)</v>
      </c>
      <c r="K11" s="249">
        <f t="shared" si="4"/>
        <v>21.324366469651409</v>
      </c>
      <c r="L11" s="249">
        <f t="shared" si="5"/>
        <v>7.1604731132503048</v>
      </c>
      <c r="M11" s="249">
        <f t="shared" si="6"/>
        <v>2.983160417097821</v>
      </c>
      <c r="N11" s="249">
        <f t="shared" si="7"/>
        <v>31.467999999999535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390.55009649983072</v>
      </c>
      <c r="C14" s="299" t="str">
        <f>CONCATENATE("(",ROUND((B14/$H16)*100,1),")")</f>
        <v>(35.6)</v>
      </c>
      <c r="D14" s="249">
        <f t="shared" ref="D14" si="11">SUM(D35,D56,D77,D98,D119,D140,D161,D182,D203,D224,D245,D266,D287,D308,D329,D350,D371,D392,D413,D434,D455,D476)</f>
        <v>96.847584415104507</v>
      </c>
      <c r="E14" s="299" t="str">
        <f>CONCATENATE("(",ROUND((D14/$H16)*100,1),")")</f>
        <v>(8.8)</v>
      </c>
      <c r="F14" s="249">
        <f t="shared" ref="F14" si="12">SUM(F35,F56,F77,F98,F119,F140,F161,F182,F203,F224,F245,F266,F287,F308,F329,F350,F371,F392,F413,F434,F455,F476)</f>
        <v>96.018078671243572</v>
      </c>
      <c r="G14" s="299" t="str">
        <f>CONCATENATE("(",ROUND((F14/$H16)*100,1),")")</f>
        <v>(8.8)</v>
      </c>
      <c r="H14" s="249">
        <f t="shared" ref="H14" si="13">SUM(H35,H56,H77,H98,H119,H140,H161,H182,H203,H224,H245,H266,H287,H308,H329,H350,H371,H392,H413,H434,H455,H476)</f>
        <v>583.41575958617875</v>
      </c>
      <c r="I14" s="299" t="str">
        <f>CONCATENATE("(",ROUND((H14/$H16)*100,1),")")</f>
        <v>(53.2)</v>
      </c>
      <c r="K14" s="249">
        <f>B19-B14</f>
        <v>6.1822720204501707</v>
      </c>
      <c r="L14" s="249">
        <f>D19-D14</f>
        <v>7.2578185306221883</v>
      </c>
      <c r="M14" s="249">
        <f>F19-F14</f>
        <v>4.3280823262655446</v>
      </c>
      <c r="N14" s="249">
        <f>SUM(K14:M14)</f>
        <v>17.768172877337904</v>
      </c>
    </row>
    <row r="15" spans="1:17" x14ac:dyDescent="0.2">
      <c r="A15" s="282" t="s">
        <v>365</v>
      </c>
      <c r="B15" s="249">
        <f t="shared" si="0"/>
        <v>250.73113752593602</v>
      </c>
      <c r="C15" s="299" t="str">
        <f>CONCATENATE("(",ROUND((B15/$H16)*100,1),")")</f>
        <v>(22.9)</v>
      </c>
      <c r="D15" s="249">
        <f t="shared" ref="D15" si="14">SUM(D36,D57,D78,D99,D120,D141,D162,D183,D204,D225,D246,D267,D288,D309,D330,D351,D372,D393,D414,D435,D456,D477)</f>
        <v>223.08443291535883</v>
      </c>
      <c r="E15" s="299" t="str">
        <f>CONCATENATE("(",ROUND((D15/$H16)*100,1),")")</f>
        <v>(20.3)</v>
      </c>
      <c r="F15" s="249">
        <f t="shared" ref="F15" si="15">SUM(F36,F57,F78,F99,F120,F141,F162,F183,F204,F225,F246,F267,F288,F309,F330,F351,F372,F393,F414,F435,F456,F477)</f>
        <v>39.459669972526136</v>
      </c>
      <c r="G15" s="299" t="str">
        <f>CONCATENATE("(",ROUND((F15/$H16)*100,1),")")</f>
        <v>(3.6)</v>
      </c>
      <c r="H15" s="249">
        <f t="shared" ref="H15" si="16">SUM(H36,H57,H78,H99,H120,H141,H162,H183,H204,H225,H246,H267,H288,H309,H330,H351,H372,H393,H414,H435,H456,H477)</f>
        <v>513.27524041382082</v>
      </c>
      <c r="I15" s="299" t="str">
        <f>CONCATENATE("(",ROUND((H15/$H16)*100,1),")")</f>
        <v>(46.8)</v>
      </c>
      <c r="K15" s="249">
        <f t="shared" ref="K15:K16" si="17">B20-B15</f>
        <v>19.723218106297594</v>
      </c>
      <c r="L15" s="249">
        <f t="shared" ref="L15:L16" si="18">D20-D15</f>
        <v>4.5468375688896572</v>
      </c>
      <c r="M15" s="249">
        <f t="shared" ref="M15:M16" si="19">F20-F15</f>
        <v>2.6377714474747407</v>
      </c>
      <c r="N15" s="249">
        <f t="shared" ref="N15:N16" si="20">SUM(K15:M15)</f>
        <v>26.907827122661992</v>
      </c>
    </row>
    <row r="16" spans="1:17" x14ac:dyDescent="0.2">
      <c r="A16" s="282" t="s">
        <v>363</v>
      </c>
      <c r="B16" s="249">
        <f t="shared" si="0"/>
        <v>641.28123402576671</v>
      </c>
      <c r="C16" s="299" t="str">
        <f>CONCATENATE("(",ROUND((B16/$H16)*100,1),")")</f>
        <v>(58.5)</v>
      </c>
      <c r="D16" s="249">
        <f t="shared" ref="D16" si="21">SUM(D37,D58,D79,D100,D121,D142,D163,D184,D205,D226,D247,D268,D289,D310,D331,D352,D373,D394,D415,D436,D457,D478)</f>
        <v>319.93201733046334</v>
      </c>
      <c r="E16" s="299" t="str">
        <f>CONCATENATE("(",ROUND((D16/$H16)*100,1),")")</f>
        <v>(29.2)</v>
      </c>
      <c r="F16" s="249">
        <f t="shared" ref="F16" si="22">SUM(F37,F58,F79,F100,F121,F142,F163,F184,F205,F226,F247,F268,F289,F310,F331,F352,F373,F394,F415,F436,F457,F478)</f>
        <v>135.47774864376976</v>
      </c>
      <c r="G16" s="299" t="str">
        <f>CONCATENATE("(",ROUND((F16/$H16)*100,1),")")</f>
        <v>(12.4)</v>
      </c>
      <c r="H16" s="249">
        <f t="shared" ref="H16" si="23">SUM(H37,H58,H79,H100,H121,H142,H163,H184,H205,H226,H247,H268,H289,H310,H331,H352,H373,H394,H415,H436,H457,H478)</f>
        <v>1096.6909999999998</v>
      </c>
      <c r="I16" s="299" t="str">
        <f>CONCATENATE("(",ROUND((H16/$H16)*100,1),")")</f>
        <v>(100)</v>
      </c>
      <c r="K16" s="249">
        <f t="shared" si="17"/>
        <v>25.905490126747736</v>
      </c>
      <c r="L16" s="249">
        <f t="shared" si="18"/>
        <v>11.804656099511874</v>
      </c>
      <c r="M16" s="249">
        <f t="shared" si="19"/>
        <v>6.9658537737402639</v>
      </c>
      <c r="N16" s="249">
        <f t="shared" si="20"/>
        <v>44.675999999999874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396.73236852028089</v>
      </c>
      <c r="C19" s="299" t="str">
        <f>CONCATENATE("(",ROUND((B19/$H21)*100,1),")")</f>
        <v>(34.8)</v>
      </c>
      <c r="D19" s="249">
        <f t="shared" ref="D19" si="24">SUM(D40,D61,D82,D103,D124,D145,D166,D187,D208,D229,D250,D271,D292,D313,D334,D355,D376,D397,D418,D439,D460,D481)</f>
        <v>104.10540294572669</v>
      </c>
      <c r="E19" s="299" t="str">
        <f>CONCATENATE("(",ROUND((D19/$H21)*100,1),")")</f>
        <v>(9.1)</v>
      </c>
      <c r="F19" s="249">
        <f t="shared" ref="F19" si="25">SUM(F40,F61,F82,F103,F124,F145,F166,F187,F208,F229,F250,F271,F292,F313,F334,F355,F376,F397,F418,F439,F460,F481)</f>
        <v>100.34616099750912</v>
      </c>
      <c r="G19" s="299" t="str">
        <f>CONCATENATE("(",ROUND((F19/$H21)*100,1),")")</f>
        <v>(8.8)</v>
      </c>
      <c r="H19" s="249">
        <f t="shared" ref="H19" si="26">SUM(H40,H61,H82,H103,H124,H145,H166,H187,H208,H229,H250,H271,H292,H313,H334,H355,H376,H397,H418,H439,H460,H481)</f>
        <v>601.18393246351684</v>
      </c>
      <c r="I19" s="299" t="str">
        <f>CONCATENATE("(",ROUND((H19/$H21)*100,1),")")</f>
        <v>(52.7)</v>
      </c>
      <c r="K19" s="249">
        <f>B19-B9</f>
        <v>15.597210854621665</v>
      </c>
      <c r="L19" s="249">
        <f>D19-D9</f>
        <v>11.097197547779345</v>
      </c>
      <c r="M19" s="249">
        <f>F19-F9</f>
        <v>6.3700479417267815</v>
      </c>
      <c r="N19" s="249">
        <f>SUM(K19:M19)</f>
        <v>33.064456344127791</v>
      </c>
    </row>
    <row r="20" spans="1:14" x14ac:dyDescent="0.2">
      <c r="A20" s="282" t="s">
        <v>365</v>
      </c>
      <c r="B20" s="249">
        <f t="shared" si="0"/>
        <v>270.45435563223361</v>
      </c>
      <c r="C20" s="299" t="str">
        <f>CONCATENATE("(",ROUND((B20/$H21)*100,1),")")</f>
        <v>(23.7)</v>
      </c>
      <c r="D20" s="249">
        <f t="shared" ref="D20" si="27">SUM(D41,D62,D83,D104,D125,D146,D167,D188,D209,D230,D251,D272,D293,D314,D335,D356,D377,D398,D419,D440,D461,D482)</f>
        <v>227.63127048424849</v>
      </c>
      <c r="E20" s="299" t="str">
        <f>CONCATENATE("(",ROUND((D20/$H21)*100,1),")")</f>
        <v>(19.9)</v>
      </c>
      <c r="F20" s="249">
        <f t="shared" ref="F20" si="28">SUM(F41,F62,F83,F104,F125,F146,F167,F188,F209,F230,F251,F272,F293,F314,F335,F356,F377,F398,F419,F440,F461,F482)</f>
        <v>42.097441420000877</v>
      </c>
      <c r="G20" s="299" t="str">
        <f>CONCATENATE("(",ROUND((F20/$H21)*100,1),")")</f>
        <v>(3.7)</v>
      </c>
      <c r="H20" s="249">
        <f t="shared" ref="H20" si="29">SUM(H41,H62,H83,H104,H125,H146,H167,H188,H209,H230,H251,H272,H293,H314,H335,H356,H377,H398,H419,H440,H461,H482)</f>
        <v>540.18306753648301</v>
      </c>
      <c r="I20" s="299" t="str">
        <f>CONCATENATE("(",ROUND((H20/$H21)*100,1),")")</f>
        <v>(47.3)</v>
      </c>
      <c r="K20" s="249">
        <f t="shared" ref="K20:K21" si="30">B20-B10</f>
        <v>31.632645741777623</v>
      </c>
      <c r="L20" s="249">
        <f t="shared" ref="L20:L21" si="31">D20-D10</f>
        <v>7.8679316649828195</v>
      </c>
      <c r="M20" s="249">
        <f t="shared" ref="M20:M21" si="32">F20-F10</f>
        <v>3.5789662491112821</v>
      </c>
      <c r="N20" s="249">
        <f t="shared" ref="N20:N21" si="33">SUM(K20:M20)</f>
        <v>43.079543655871724</v>
      </c>
    </row>
    <row r="21" spans="1:14" x14ac:dyDescent="0.2">
      <c r="A21" s="282" t="s">
        <v>363</v>
      </c>
      <c r="B21" s="249">
        <f t="shared" si="0"/>
        <v>667.18672415251444</v>
      </c>
      <c r="C21" s="299" t="str">
        <f>CONCATENATE("(",ROUND((B21/$H21)*100,1),")")</f>
        <v>(58.5)</v>
      </c>
      <c r="D21" s="249">
        <f t="shared" ref="D21" si="34">SUM(D42,D63,D84,D105,D126,D147,D168,D189,D210,D231,D252,D273,D294,D315,D336,D357,D378,D399,D420,D441,D462,D483)</f>
        <v>331.73667342997521</v>
      </c>
      <c r="E21" s="299" t="str">
        <f>CONCATENATE("(",ROUND((D21/$H21)*100,1),")")</f>
        <v>(29.1)</v>
      </c>
      <c r="F21" s="249">
        <f>SUM(F42,F63,F84,F105,F126,F147,F168,F189,F210,F231,F252,F273,F294,F315,F336,F357,F378,F399,F420,F441,F462,F483)</f>
        <v>142.44360241751002</v>
      </c>
      <c r="G21" s="299" t="str">
        <f>CONCATENATE("(",ROUND((F21/$H21)*100,1),")")</f>
        <v>(12.5)</v>
      </c>
      <c r="H21" s="249">
        <f t="shared" ref="H21" si="35">SUM(H42,H63,H84,H105,H126,H147,H168,H189,H210,H231,H252,H273,H294,H315,H336,H357,H378,H399,H420,H441,H462,H483)</f>
        <v>1141.3669999999997</v>
      </c>
      <c r="I21" s="299" t="str">
        <f>CONCATENATE("(",ROUND((H21/$H21)*100,1),")")</f>
        <v>(100)</v>
      </c>
      <c r="K21" s="249">
        <f t="shared" si="30"/>
        <v>47.229856596399145</v>
      </c>
      <c r="L21" s="249">
        <f t="shared" si="31"/>
        <v>18.965129212762179</v>
      </c>
      <c r="M21" s="249">
        <f t="shared" si="32"/>
        <v>9.9490141908380849</v>
      </c>
      <c r="N21" s="249">
        <f t="shared" si="33"/>
        <v>76.143999999999409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1.136594320147114</v>
      </c>
      <c r="C30" s="299" t="str">
        <f>CONCATENATE("(",ROUND((B30/$H32)*100,1),")")</f>
        <v>(32.5)</v>
      </c>
      <c r="D30" s="302">
        <f>'Ind T6'!M9</f>
        <v>2.876480415037563E-2</v>
      </c>
      <c r="E30" s="299" t="str">
        <f>CONCATENATE("(",ROUND((D30/$H32)*100,1),")")</f>
        <v>(0.8)</v>
      </c>
      <c r="F30" s="302">
        <f>'Ind T6'!N9</f>
        <v>1.1821257748115823</v>
      </c>
      <c r="G30" s="299" t="str">
        <f>CONCATENATE("(",ROUND((F30/$H32)*100,1),")")</f>
        <v>(33.8)</v>
      </c>
      <c r="H30" s="302">
        <f>SUM(B30,D30,F30)</f>
        <v>2.3474848991090722</v>
      </c>
      <c r="I30" s="299" t="str">
        <f>CONCATENATE("(",ROUND((H30/$H32)*100,1),")")</f>
        <v>(67.1)</v>
      </c>
      <c r="K30" s="302">
        <f>B35-B30</f>
        <v>0.11235005440219181</v>
      </c>
      <c r="L30" s="302">
        <f>D35-D30</f>
        <v>2.0520848506449252E-3</v>
      </c>
      <c r="M30" s="302">
        <f>F35-F30</f>
        <v>3.6783865217243195E-2</v>
      </c>
      <c r="N30" s="302">
        <f>SUM(K30:M30)</f>
        <v>0.15118600447007993</v>
      </c>
    </row>
    <row r="31" spans="1:14" x14ac:dyDescent="0.2">
      <c r="A31" s="282" t="s">
        <v>365</v>
      </c>
      <c r="B31" s="302">
        <f>'Ind T6'!L8</f>
        <v>0.64313179760431349</v>
      </c>
      <c r="C31" s="299" t="str">
        <f>CONCATENATE("(",ROUND((B31/$H32)*100,1),")")</f>
        <v>(18.4)</v>
      </c>
      <c r="D31" s="302">
        <f>'Ind T6'!M8</f>
        <v>3.1072141381993702E-2</v>
      </c>
      <c r="E31" s="299" t="str">
        <f>CONCATENATE("(",ROUND((D31/$H32)*100,1),")")</f>
        <v>(0.9)</v>
      </c>
      <c r="F31" s="302">
        <f>'Ind T6'!N8</f>
        <v>0.47731116190461964</v>
      </c>
      <c r="G31" s="299" t="str">
        <f>CONCATENATE("(",ROUND((F31/$H32)*100,1),")")</f>
        <v>(13.6)</v>
      </c>
      <c r="H31" s="302">
        <f t="shared" ref="H31" si="36">SUM(B31,D31,F31)</f>
        <v>1.1515151008909268</v>
      </c>
      <c r="I31" s="299" t="str">
        <f>CONCATENATE("(",ROUND((H31/$H32)*100,1),")")</f>
        <v>(32.9)</v>
      </c>
      <c r="K31" s="302">
        <f t="shared" ref="K31:K32" si="37">B36-B31</f>
        <v>4.0471273142774544E-2</v>
      </c>
      <c r="L31" s="302">
        <f t="shared" ref="L31:L32" si="38">D36-D31</f>
        <v>9.9619488852977292E-4</v>
      </c>
      <c r="M31" s="302">
        <f t="shared" ref="M31:M32" si="39">F36-F31</f>
        <v>3.7346527498614335E-2</v>
      </c>
      <c r="N31" s="302">
        <f t="shared" ref="N31:N32" si="40">SUM(K31:M31)</f>
        <v>7.8813995529918648E-2</v>
      </c>
    </row>
    <row r="32" spans="1:14" x14ac:dyDescent="0.2">
      <c r="A32" s="282" t="s">
        <v>363</v>
      </c>
      <c r="B32" s="302">
        <f>SUM(B30:B31)</f>
        <v>1.7797261177514274</v>
      </c>
      <c r="C32" s="299" t="str">
        <f>CONCATENATE("(",ROUND((B32/$H32)*100,1),")")</f>
        <v>(50.9)</v>
      </c>
      <c r="D32" s="302">
        <f>SUM(D30:D31)</f>
        <v>5.9836945532369332E-2</v>
      </c>
      <c r="E32" s="299" t="str">
        <f>CONCATENATE("(",ROUND((D32/$H32)*100,1),")")</f>
        <v>(1.7)</v>
      </c>
      <c r="F32" s="302">
        <f>SUM(F30:F31)</f>
        <v>1.6594369367162018</v>
      </c>
      <c r="G32" s="299" t="str">
        <f>CONCATENATE("(",ROUND((F32/$H32)*100,1),")")</f>
        <v>(47.4)</v>
      </c>
      <c r="H32" s="302">
        <f>SUM(H30:H31)</f>
        <v>3.4989999999999988</v>
      </c>
      <c r="I32" s="299" t="str">
        <f>CONCATENATE("(",ROUND((H32/$H32)*100,1),")")</f>
        <v>(100)</v>
      </c>
      <c r="K32" s="302">
        <f t="shared" si="37"/>
        <v>0.15282132754496658</v>
      </c>
      <c r="L32" s="302">
        <f t="shared" si="38"/>
        <v>3.0482797391746946E-3</v>
      </c>
      <c r="M32" s="302">
        <f t="shared" si="39"/>
        <v>7.413039271585764E-2</v>
      </c>
      <c r="N32" s="302">
        <f t="shared" si="40"/>
        <v>0.22999999999999893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1.2489443745493058</v>
      </c>
      <c r="C35" s="299" t="str">
        <f>CONCATENATE("(",ROUND((B35/$H37)*100,1),")")</f>
        <v>(33.5)</v>
      </c>
      <c r="D35" s="302">
        <f>'Ind T6'!R9</f>
        <v>3.0816889001020555E-2</v>
      </c>
      <c r="E35" s="299" t="str">
        <f>CONCATENATE("(",ROUND((D35/$H37)*100,1),")")</f>
        <v>(0.8)</v>
      </c>
      <c r="F35" s="302">
        <f>'Ind T6'!S9</f>
        <v>1.2189096400288255</v>
      </c>
      <c r="G35" s="299" t="str">
        <f>CONCATENATE("(",ROUND((F35/$H37)*100,1),")")</f>
        <v>(32.7)</v>
      </c>
      <c r="H35" s="302">
        <f>SUM(B35,D35,F35)</f>
        <v>2.4986709035791517</v>
      </c>
      <c r="I35" s="299" t="str">
        <f>CONCATENATE("(",ROUND((H35/$H37)*100,1),")")</f>
        <v>(67)</v>
      </c>
      <c r="K35" s="302">
        <f>B40-B35</f>
        <v>9.7806075806446513E-2</v>
      </c>
      <c r="L35" s="302">
        <f>D40-D35</f>
        <v>1.5166631525839053E-5</v>
      </c>
      <c r="M35" s="302">
        <f>F40-F35</f>
        <v>-9.6748021351579672E-2</v>
      </c>
      <c r="N35" s="302">
        <f>SUM(K35:M35)</f>
        <v>1.0732210863926839E-3</v>
      </c>
    </row>
    <row r="36" spans="1:14" x14ac:dyDescent="0.2">
      <c r="A36" s="282" t="s">
        <v>365</v>
      </c>
      <c r="B36" s="302">
        <f>'Ind T6'!Q8</f>
        <v>0.68360307074708804</v>
      </c>
      <c r="C36" s="299" t="str">
        <f>CONCATENATE("(",ROUND((B36/$H37)*100,1),")")</f>
        <v>(18.3)</v>
      </c>
      <c r="D36" s="302">
        <f>'Ind T6'!R8</f>
        <v>3.2068336270523475E-2</v>
      </c>
      <c r="E36" s="299" t="str">
        <f>CONCATENATE("(",ROUND((D36/$H37)*100,1),")")</f>
        <v>(0.9)</v>
      </c>
      <c r="F36" s="302">
        <f>'Ind T6'!S8</f>
        <v>0.51465768940323398</v>
      </c>
      <c r="G36" s="299" t="str">
        <f>CONCATENATE("(",ROUND((F36/$H37)*100,1),")")</f>
        <v>(13.8)</v>
      </c>
      <c r="H36" s="302">
        <f t="shared" ref="H36" si="41">SUM(B36,D36,F36)</f>
        <v>1.2303290964208455</v>
      </c>
      <c r="I36" s="299" t="str">
        <f>CONCATENATE("(",ROUND((H36/$H37)*100,1),")")</f>
        <v>(33)</v>
      </c>
      <c r="K36" s="302">
        <f t="shared" ref="K36:K37" si="42">B41-B36</f>
        <v>-4.2022915532791139E-3</v>
      </c>
      <c r="L36" s="302">
        <f t="shared" ref="L36:L37" si="43">D41-D36</f>
        <v>-2.4883438109153701E-3</v>
      </c>
      <c r="M36" s="302">
        <f t="shared" ref="M36:M37" si="44">F41-F36</f>
        <v>1.2617414277803718E-2</v>
      </c>
      <c r="N36" s="302">
        <f t="shared" ref="N36:N37" si="45">SUM(K36:M36)</f>
        <v>5.926778913609234E-3</v>
      </c>
    </row>
    <row r="37" spans="1:14" x14ac:dyDescent="0.2">
      <c r="A37" s="282" t="s">
        <v>363</v>
      </c>
      <c r="B37" s="302">
        <f>SUM(B35:B36)</f>
        <v>1.932547445296394</v>
      </c>
      <c r="C37" s="299" t="str">
        <f>CONCATENATE("(",ROUND((B37/$H37)*100,1),")")</f>
        <v>(51.8)</v>
      </c>
      <c r="D37" s="302">
        <f>SUM(D35:D36)</f>
        <v>6.2885225271544026E-2</v>
      </c>
      <c r="E37" s="299" t="str">
        <f>CONCATENATE("(",ROUND((D37/$H37)*100,1),")")</f>
        <v>(1.7)</v>
      </c>
      <c r="F37" s="302">
        <f>SUM(F35:F36)</f>
        <v>1.7335673294320595</v>
      </c>
      <c r="G37" s="299" t="str">
        <f>CONCATENATE("(",ROUND((F37/$H37)*100,1),")")</f>
        <v>(46.5)</v>
      </c>
      <c r="H37" s="302">
        <f>SUM(H35:H36)</f>
        <v>3.7289999999999974</v>
      </c>
      <c r="I37" s="299" t="str">
        <f>CONCATENATE("(",ROUND((H37/$H37)*100,1),")")</f>
        <v>(100)</v>
      </c>
      <c r="K37" s="302">
        <f t="shared" si="42"/>
        <v>9.3603784253167177E-2</v>
      </c>
      <c r="L37" s="302">
        <f t="shared" si="43"/>
        <v>-2.4731771793895241E-3</v>
      </c>
      <c r="M37" s="302">
        <f t="shared" si="44"/>
        <v>-8.4130607073775954E-2</v>
      </c>
      <c r="N37" s="302">
        <f t="shared" si="45"/>
        <v>7.0000000000016993E-3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1.3467504503557524</v>
      </c>
      <c r="C40" s="299" t="str">
        <f>CONCATENATE("(",ROUND((B40/$H42)*100,1),")")</f>
        <v>(36)</v>
      </c>
      <c r="D40" s="302">
        <f>'Ind T6'!W9</f>
        <v>3.0832055632546394E-2</v>
      </c>
      <c r="E40" s="299" t="str">
        <f>CONCATENATE("(",ROUND((D40/$H42)*100,1),")")</f>
        <v>(0.8)</v>
      </c>
      <c r="F40" s="302">
        <f>'Ind T6'!X9</f>
        <v>1.1221616186772458</v>
      </c>
      <c r="G40" s="299" t="str">
        <f>CONCATENATE("(",ROUND((F40/$H42)*100,1),")")</f>
        <v>(30)</v>
      </c>
      <c r="H40" s="302">
        <f>SUM(B40,D40,F40)</f>
        <v>2.4997441246655443</v>
      </c>
      <c r="I40" s="299" t="str">
        <f>CONCATENATE("(",ROUND((H40/$H42)*100,1),")")</f>
        <v>(66.9)</v>
      </c>
      <c r="K40" s="302">
        <f>B40-B30</f>
        <v>0.21015613020863833</v>
      </c>
      <c r="L40" s="302">
        <f>D40-D30</f>
        <v>2.0672514821707642E-3</v>
      </c>
      <c r="M40" s="302">
        <f>F40-F30</f>
        <v>-5.9964156134336477E-2</v>
      </c>
      <c r="N40" s="302">
        <f>SUM(K40:M40)</f>
        <v>0.15225922555647262</v>
      </c>
    </row>
    <row r="41" spans="1:14" x14ac:dyDescent="0.2">
      <c r="A41" s="282" t="s">
        <v>365</v>
      </c>
      <c r="B41" s="302">
        <f>'Ind T6'!V8</f>
        <v>0.67940077919380892</v>
      </c>
      <c r="C41" s="299" t="str">
        <f>CONCATENATE("(",ROUND((B41/$H42)*100,1),")")</f>
        <v>(18.2)</v>
      </c>
      <c r="D41" s="302">
        <f>'Ind T6'!W8</f>
        <v>2.9579992459608104E-2</v>
      </c>
      <c r="E41" s="299" t="str">
        <f>CONCATENATE("(",ROUND((D41/$H42)*100,1),")")</f>
        <v>(0.8)</v>
      </c>
      <c r="F41" s="302">
        <f>'Ind T6'!X8</f>
        <v>0.52727510368103769</v>
      </c>
      <c r="G41" s="299" t="str">
        <f>CONCATENATE("(",ROUND((F41/$H42)*100,1),")")</f>
        <v>(14.1)</v>
      </c>
      <c r="H41" s="302">
        <f t="shared" ref="H41" si="46">SUM(B41,D41,F41)</f>
        <v>1.2362558753344546</v>
      </c>
      <c r="I41" s="299" t="str">
        <f>CONCATENATE("(",ROUND((H41/$H42)*100,1),")")</f>
        <v>(33.1)</v>
      </c>
      <c r="K41" s="302">
        <f t="shared" ref="K41:K42" si="47">B41-B31</f>
        <v>3.626898158949543E-2</v>
      </c>
      <c r="L41" s="302">
        <f t="shared" ref="L41:L42" si="48">D41-D31</f>
        <v>-1.4921489223855972E-3</v>
      </c>
      <c r="M41" s="302">
        <f t="shared" ref="M41:M42" si="49">F41-F31</f>
        <v>4.9963941776418053E-2</v>
      </c>
      <c r="N41" s="302">
        <f t="shared" ref="N41:N42" si="50">SUM(K41:M41)</f>
        <v>8.4740774443527886E-2</v>
      </c>
    </row>
    <row r="42" spans="1:14" x14ac:dyDescent="0.2">
      <c r="A42" s="282" t="s">
        <v>363</v>
      </c>
      <c r="B42" s="302">
        <f>SUM(B40:B41)</f>
        <v>2.0261512295495612</v>
      </c>
      <c r="C42" s="299" t="str">
        <f>CONCATENATE("(",ROUND((B42/$H42)*100,1),")")</f>
        <v>(54.2)</v>
      </c>
      <c r="D42" s="302">
        <f>SUM(D40:D41)</f>
        <v>6.0412048092154502E-2</v>
      </c>
      <c r="E42" s="299" t="str">
        <f>CONCATENATE("(",ROUND((D42/$H42)*100,1),")")</f>
        <v>(1.6)</v>
      </c>
      <c r="F42" s="302">
        <f>SUM(F40:F41)</f>
        <v>1.6494367223582835</v>
      </c>
      <c r="G42" s="299" t="str">
        <f>CONCATENATE("(",ROUND((F42/$H42)*100,1),")")</f>
        <v>(44.1)</v>
      </c>
      <c r="H42" s="302">
        <f>SUM(H40:H41)</f>
        <v>3.7359999999999989</v>
      </c>
      <c r="I42" s="299" t="str">
        <f>CONCATENATE("(",ROUND((H42/$H42)*100,1),")")</f>
        <v>(100)</v>
      </c>
      <c r="K42" s="302">
        <f t="shared" si="47"/>
        <v>0.24642511179813376</v>
      </c>
      <c r="L42" s="302">
        <f t="shared" si="48"/>
        <v>5.7510255978517055E-4</v>
      </c>
      <c r="M42" s="302">
        <f t="shared" si="49"/>
        <v>-1.0000214357918313E-2</v>
      </c>
      <c r="N42" s="302">
        <f t="shared" si="50"/>
        <v>0.2370000000000006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0.51978559463870244</v>
      </c>
      <c r="C51" s="299" t="str">
        <f>CONCATENATE("(",ROUND((B51/$H53)*100,1),")")</f>
        <v>(82.2)</v>
      </c>
      <c r="D51" s="302">
        <f>'Ind T6'!M18</f>
        <v>8.7336683417536323E-3</v>
      </c>
      <c r="E51" s="299" t="str">
        <f>CONCATENATE("(",ROUND((D51/$H53)*100,1),")")</f>
        <v>(1.4)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0.52851926298045604</v>
      </c>
      <c r="I51" s="299" t="str">
        <f>CONCATENATE("(",ROUND((H51/$H53)*100,1),")")</f>
        <v>(83.6)</v>
      </c>
      <c r="K51" s="302">
        <f>B56-B51</f>
        <v>-0.14072969749172692</v>
      </c>
      <c r="L51" s="302">
        <f>D56-D51</f>
        <v>-2.2915218912382225E-3</v>
      </c>
      <c r="M51" s="302">
        <f>F56-F51</f>
        <v>0</v>
      </c>
      <c r="N51" s="302">
        <f>SUM(K51:M51)</f>
        <v>-0.14302121938296514</v>
      </c>
    </row>
    <row r="52" spans="1:14" x14ac:dyDescent="0.2">
      <c r="A52" s="282" t="s">
        <v>365</v>
      </c>
      <c r="B52" s="302">
        <f>'Ind T6'!L17</f>
        <v>8.9718592965878238E-2</v>
      </c>
      <c r="C52" s="299" t="str">
        <f>CONCATENATE("(",ROUND((B52/$H53)*100,1),")")</f>
        <v>(14.2)</v>
      </c>
      <c r="D52" s="302">
        <f>'Ind T6'!M17</f>
        <v>1.3762144053664854E-2</v>
      </c>
      <c r="E52" s="299" t="str">
        <f>CONCATENATE("(",ROUND((D52/$H53)*100,1),")")</f>
        <v>(2.2)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0.10348073701954309</v>
      </c>
      <c r="I52" s="299" t="str">
        <f>CONCATENATE("(",ROUND((H52/$H53)*100,1),")")</f>
        <v>(16.4)</v>
      </c>
      <c r="K52" s="302">
        <f t="shared" ref="K52:K53" si="52">B57-B52</f>
        <v>-2.4524070884236304E-2</v>
      </c>
      <c r="L52" s="302">
        <f t="shared" ref="L52:L53" si="53">D57-D52</f>
        <v>-3.4547097327980343E-3</v>
      </c>
      <c r="M52" s="302">
        <f t="shared" ref="M52:M53" si="54">F57-F52</f>
        <v>0</v>
      </c>
      <c r="N52" s="302">
        <f t="shared" ref="N52:N53" si="55">SUM(K52:M52)</f>
        <v>-2.7978780617034339E-2</v>
      </c>
    </row>
    <row r="53" spans="1:14" x14ac:dyDescent="0.2">
      <c r="A53" s="282" t="s">
        <v>363</v>
      </c>
      <c r="B53" s="302">
        <f>SUM(B51:B52)</f>
        <v>0.60950418760458069</v>
      </c>
      <c r="C53" s="299" t="str">
        <f>CONCATENATE("(",ROUND((B53/$H53)*100,1),")")</f>
        <v>(96.4)</v>
      </c>
      <c r="D53" s="302">
        <f>SUM(D51:D52)</f>
        <v>2.2495812395418487E-2</v>
      </c>
      <c r="E53" s="299" t="str">
        <f>CONCATENATE("(",ROUND((D53/$H53)*100,1),")")</f>
        <v>(3.6)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0.63199999999999912</v>
      </c>
      <c r="I53" s="299" t="str">
        <f>CONCATENATE("(",ROUND((H53/$H53)*100,1),")")</f>
        <v>(100)</v>
      </c>
      <c r="K53" s="302">
        <f t="shared" si="52"/>
        <v>-0.16525376837596323</v>
      </c>
      <c r="L53" s="302">
        <f t="shared" si="53"/>
        <v>-5.7462316240362576E-3</v>
      </c>
      <c r="M53" s="302">
        <f t="shared" si="54"/>
        <v>0</v>
      </c>
      <c r="N53" s="302">
        <f t="shared" si="55"/>
        <v>-0.17099999999999949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0.37905589714697552</v>
      </c>
      <c r="C56" s="299" t="str">
        <f>CONCATENATE("(",ROUND((B56/$H58)*100,1),")")</f>
        <v>(82.2)</v>
      </c>
      <c r="D56" s="302">
        <f>'Ind T6'!R18</f>
        <v>6.4421464505154099E-3</v>
      </c>
      <c r="E56" s="299" t="str">
        <f>CONCATENATE("(",ROUND((D56/$H58)*100,1),")")</f>
        <v>(1.4)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0.3854980435974909</v>
      </c>
      <c r="I56" s="299" t="str">
        <f>CONCATENATE("(",ROUND((H56/$H58)*100,1),")")</f>
        <v>(83.6)</v>
      </c>
      <c r="K56" s="302">
        <f>B61-B56</f>
        <v>-0.14505763175312386</v>
      </c>
      <c r="L56" s="302">
        <f>D61-D56</f>
        <v>-2.0084951061985394E-3</v>
      </c>
      <c r="M56" s="302">
        <f>F61-F56</f>
        <v>0</v>
      </c>
      <c r="N56" s="302">
        <f>SUM(K56:M56)</f>
        <v>-0.14706612685932241</v>
      </c>
    </row>
    <row r="57" spans="1:14" x14ac:dyDescent="0.2">
      <c r="A57" s="282" t="s">
        <v>365</v>
      </c>
      <c r="B57" s="302">
        <f>'Ind T6'!Q17</f>
        <v>6.5194522081641934E-2</v>
      </c>
      <c r="C57" s="299" t="str">
        <f>CONCATENATE("(",ROUND((B57/$H58)*100,1),")")</f>
        <v>(14.1)</v>
      </c>
      <c r="D57" s="302">
        <f>'Ind T6'!R17</f>
        <v>1.030743432086682E-2</v>
      </c>
      <c r="E57" s="299" t="str">
        <f>CONCATENATE("(",ROUND((D57/$H58)*100,1),")")</f>
        <v>(2.2)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7.5501956402508758E-2</v>
      </c>
      <c r="I57" s="299" t="str">
        <f>CONCATENATE("(",ROUND((H57/$H58)*100,1),")")</f>
        <v>(16.4)</v>
      </c>
      <c r="K57" s="302">
        <f t="shared" ref="K57:K58" si="57">B62-B57</f>
        <v>-2.627691583625924E-2</v>
      </c>
      <c r="L57" s="302">
        <f t="shared" ref="L57:L58" si="58">D62-D57</f>
        <v>-3.6569573044182638E-3</v>
      </c>
      <c r="M57" s="302">
        <f t="shared" ref="M57:M58" si="59">F62-F57</f>
        <v>0</v>
      </c>
      <c r="N57" s="302">
        <f t="shared" ref="N57:N58" si="60">SUM(K57:M57)</f>
        <v>-2.9933873140677504E-2</v>
      </c>
    </row>
    <row r="58" spans="1:14" x14ac:dyDescent="0.2">
      <c r="A58" s="282" t="s">
        <v>363</v>
      </c>
      <c r="B58" s="302">
        <f>SUM(B56:B57)</f>
        <v>0.44425041922861747</v>
      </c>
      <c r="C58" s="299" t="str">
        <f>CONCATENATE("(",ROUND((B58/$H58)*100,1),")")</f>
        <v>(96.4)</v>
      </c>
      <c r="D58" s="302">
        <f>SUM(D56:D57)</f>
        <v>1.6749580771382229E-2</v>
      </c>
      <c r="E58" s="299" t="str">
        <f>CONCATENATE("(",ROUND((D58/$H58)*100,1),")")</f>
        <v>(3.6)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0.46099999999999963</v>
      </c>
      <c r="I58" s="299" t="str">
        <f>CONCATENATE("(",ROUND((H58/$H58)*100,1),")")</f>
        <v>(100)</v>
      </c>
      <c r="K58" s="302">
        <f t="shared" si="57"/>
        <v>-0.1713345475893831</v>
      </c>
      <c r="L58" s="302">
        <f t="shared" si="58"/>
        <v>-5.6654524106168024E-3</v>
      </c>
      <c r="M58" s="302">
        <f t="shared" si="59"/>
        <v>0</v>
      </c>
      <c r="N58" s="302">
        <f t="shared" si="60"/>
        <v>-0.17699999999999991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0.23399826539385166</v>
      </c>
      <c r="C61" s="299" t="str">
        <f>CONCATENATE("(",ROUND((B61/$H63)*100,1),")")</f>
        <v>(82.4)</v>
      </c>
      <c r="D61" s="302">
        <f>'Ind T6'!W18</f>
        <v>4.4336513443168704E-3</v>
      </c>
      <c r="E61" s="299" t="str">
        <f>CONCATENATE("(",ROUND((D61/$H63)*100,1),")")</f>
        <v>(1.6)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0.23843191673816852</v>
      </c>
      <c r="I61" s="299" t="str">
        <f>CONCATENATE("(",ROUND((H61/$H63)*100,1),")")</f>
        <v>(84)</v>
      </c>
      <c r="K61" s="302">
        <f>B61-B51</f>
        <v>-0.28578732924485079</v>
      </c>
      <c r="L61" s="302">
        <f>D61-D51</f>
        <v>-4.3000169974367619E-3</v>
      </c>
      <c r="M61" s="302">
        <f>F61-F51</f>
        <v>0</v>
      </c>
      <c r="N61" s="302">
        <f>SUM(K61:M61)</f>
        <v>-0.29008734624228755</v>
      </c>
    </row>
    <row r="62" spans="1:14" x14ac:dyDescent="0.2">
      <c r="A62" s="282" t="s">
        <v>365</v>
      </c>
      <c r="B62" s="302">
        <f>'Ind T6'!V17</f>
        <v>3.8917606245382694E-2</v>
      </c>
      <c r="C62" s="299" t="str">
        <f>CONCATENATE("(",ROUND((B62/$H63)*100,1),")")</f>
        <v>(13.7)</v>
      </c>
      <c r="D62" s="302">
        <f>'Ind T6'!W17</f>
        <v>6.6504770164485562E-3</v>
      </c>
      <c r="E62" s="299" t="str">
        <f>CONCATENATE("(",ROUND((D62/$H63)*100,1),")")</f>
        <v>(2.3)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4.5568083261831246E-2</v>
      </c>
      <c r="I62" s="299" t="str">
        <f>CONCATENATE("(",ROUND((H62/$H63)*100,1),")")</f>
        <v>(16)</v>
      </c>
      <c r="K62" s="302">
        <f t="shared" ref="K62:K63" si="62">B62-B52</f>
        <v>-5.0800986720495545E-2</v>
      </c>
      <c r="L62" s="302">
        <f t="shared" ref="L62:L63" si="63">D62-D52</f>
        <v>-7.1116670372162981E-3</v>
      </c>
      <c r="M62" s="302">
        <f t="shared" ref="M62:M63" si="64">F62-F52</f>
        <v>0</v>
      </c>
      <c r="N62" s="302">
        <f t="shared" ref="N62:N63" si="65">SUM(K62:M62)</f>
        <v>-5.7912653757711846E-2</v>
      </c>
    </row>
    <row r="63" spans="1:14" x14ac:dyDescent="0.2">
      <c r="A63" s="282" t="s">
        <v>363</v>
      </c>
      <c r="B63" s="302">
        <f>SUM(B61:B62)</f>
        <v>0.27291587163923436</v>
      </c>
      <c r="C63" s="299" t="str">
        <f>CONCATENATE("(",ROUND((B63/$H63)*100,1),")")</f>
        <v>(96.1)</v>
      </c>
      <c r="D63" s="302">
        <f>SUM(D61:D62)</f>
        <v>1.1084128360765427E-2</v>
      </c>
      <c r="E63" s="299" t="str">
        <f>CONCATENATE("(",ROUND((D63/$H63)*100,1),")")</f>
        <v>(3.9)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0.28399999999999975</v>
      </c>
      <c r="I63" s="299" t="str">
        <f>CONCATENATE("(",ROUND((H63/$H63)*100,1),")")</f>
        <v>(100)</v>
      </c>
      <c r="K63" s="302">
        <f t="shared" si="62"/>
        <v>-0.33658831596534633</v>
      </c>
      <c r="L63" s="302">
        <f t="shared" si="63"/>
        <v>-1.141168403465306E-2</v>
      </c>
      <c r="M63" s="302">
        <f t="shared" si="64"/>
        <v>0</v>
      </c>
      <c r="N63" s="302">
        <f t="shared" si="65"/>
        <v>-0.34799999999999937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4.7240708555213375</v>
      </c>
      <c r="C72" s="299" t="str">
        <f>CONCATENATE("(",ROUND((B72/$H74)*100,1),")")</f>
        <v>(59.2)</v>
      </c>
      <c r="D72" s="302">
        <f>'Ind T6'!M27</f>
        <v>0.44102845933119955</v>
      </c>
      <c r="E72" s="299" t="str">
        <f>CONCATENATE("(",ROUND((D72/$H74)*100,1),")")</f>
        <v>(5.5)</v>
      </c>
      <c r="F72" s="302">
        <f>'Ind T6'!N27</f>
        <v>8.1481700534192555E-2</v>
      </c>
      <c r="G72" s="299" t="str">
        <f>CONCATENATE("(",ROUND((F72/$H74)*100,1),")")</f>
        <v>(1)</v>
      </c>
      <c r="H72" s="302">
        <f>SUM(B72,D72,F72)</f>
        <v>5.2465810153867301</v>
      </c>
      <c r="I72" s="299" t="str">
        <f>CONCATENATE("(",ROUND((H72/$H74)*100,1),")")</f>
        <v>(65.8)</v>
      </c>
      <c r="K72" s="302">
        <f>B77-B72</f>
        <v>-1.1557924913625506E-2</v>
      </c>
      <c r="L72" s="302">
        <f>D77-D72</f>
        <v>3.8886161014194398E-3</v>
      </c>
      <c r="M72" s="302">
        <f>F77-F72</f>
        <v>1.2227373950098874E-3</v>
      </c>
      <c r="N72" s="302">
        <f>SUM(K72:M72)</f>
        <v>-6.4465714171961785E-3</v>
      </c>
    </row>
    <row r="73" spans="1:14" x14ac:dyDescent="0.2">
      <c r="A73" s="282" t="s">
        <v>365</v>
      </c>
      <c r="B73" s="302">
        <f>'Ind T6'!L26</f>
        <v>2.0846707852667463</v>
      </c>
      <c r="C73" s="299" t="str">
        <f>CONCATENATE("(",ROUND((B73/$H74)*100,1),")")</f>
        <v>(26.1)</v>
      </c>
      <c r="D73" s="302">
        <f>'Ind T6'!M26</f>
        <v>0.51223739534021784</v>
      </c>
      <c r="E73" s="299" t="str">
        <f>CONCATENATE("(",ROUND((D73/$H74)*100,1),")")</f>
        <v>(6.4)</v>
      </c>
      <c r="F73" s="302">
        <f>'Ind T6'!N26</f>
        <v>0.13051080400630624</v>
      </c>
      <c r="G73" s="299" t="str">
        <f>CONCATENATE("(",ROUND((F73/$H74)*100,1),")")</f>
        <v>(1.6)</v>
      </c>
      <c r="H73" s="302">
        <f t="shared" ref="H73" si="66">SUM(B73,D73,F73)</f>
        <v>2.7274189846132701</v>
      </c>
      <c r="I73" s="299" t="str">
        <f>CONCATENATE("(",ROUND((H73/$H74)*100,1),")")</f>
        <v>(34.2)</v>
      </c>
      <c r="K73" s="302">
        <f t="shared" ref="K73:K74" si="67">B78-B73</f>
        <v>9.6336616163197775E-2</v>
      </c>
      <c r="L73" s="302">
        <f t="shared" ref="L73:L74" si="68">D78-D73</f>
        <v>3.4353182241180225E-3</v>
      </c>
      <c r="M73" s="302">
        <f t="shared" ref="M73:M74" si="69">F78-F73</f>
        <v>4.6746370298816065E-3</v>
      </c>
      <c r="N73" s="302">
        <f t="shared" ref="N73:N74" si="70">SUM(K73:M73)</f>
        <v>0.1044465714171974</v>
      </c>
    </row>
    <row r="74" spans="1:14" x14ac:dyDescent="0.2">
      <c r="A74" s="282" t="s">
        <v>363</v>
      </c>
      <c r="B74" s="302">
        <f>SUM(B72:B73)</f>
        <v>6.8087416407880834</v>
      </c>
      <c r="C74" s="299" t="str">
        <f>CONCATENATE("(",ROUND((B74/$H74)*100,1),")")</f>
        <v>(85.4)</v>
      </c>
      <c r="D74" s="302">
        <f>SUM(D72:D73)</f>
        <v>0.95326585467141745</v>
      </c>
      <c r="E74" s="299" t="str">
        <f>CONCATENATE("(",ROUND((D74/$H74)*100,1),")")</f>
        <v>(12)</v>
      </c>
      <c r="F74" s="302">
        <f>SUM(F72:F73)</f>
        <v>0.21199250454049878</v>
      </c>
      <c r="G74" s="299" t="str">
        <f>CONCATENATE("(",ROUND((F74/$H74)*100,1),")")</f>
        <v>(2.7)</v>
      </c>
      <c r="H74" s="302">
        <f>SUM(H72:H73)</f>
        <v>7.9740000000000002</v>
      </c>
      <c r="I74" s="299" t="str">
        <f>CONCATENATE("(",ROUND((H74/$H74)*100,1),")")</f>
        <v>(100)</v>
      </c>
      <c r="K74" s="302">
        <f t="shared" si="67"/>
        <v>8.4778691249573157E-2</v>
      </c>
      <c r="L74" s="302">
        <f t="shared" si="68"/>
        <v>7.3239343255373512E-3</v>
      </c>
      <c r="M74" s="302">
        <f t="shared" si="69"/>
        <v>5.8973744248915216E-3</v>
      </c>
      <c r="N74" s="302">
        <f t="shared" si="70"/>
        <v>9.800000000000203E-2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4.712512930607712</v>
      </c>
      <c r="C77" s="299" t="str">
        <f>CONCATENATE("(",ROUND((B77/$H79)*100,1),")")</f>
        <v>(58.4)</v>
      </c>
      <c r="D77" s="302">
        <f>'Ind T6'!R27</f>
        <v>0.44491707543261899</v>
      </c>
      <c r="E77" s="299" t="str">
        <f>CONCATENATE("(",ROUND((D77/$H79)*100,1),")")</f>
        <v>(5.5)</v>
      </c>
      <c r="F77" s="302">
        <f>'Ind T6'!S27</f>
        <v>8.2704437929202443E-2</v>
      </c>
      <c r="G77" s="299" t="str">
        <f>CONCATENATE("(",ROUND((F77/$H79)*100,1),")")</f>
        <v>(1)</v>
      </c>
      <c r="H77" s="302">
        <f>SUM(B77,D77,F77)</f>
        <v>5.2401344439695334</v>
      </c>
      <c r="I77" s="299" t="str">
        <f>CONCATENATE("(",ROUND((H77/$H79)*100,1),")")</f>
        <v>(64.9)</v>
      </c>
      <c r="K77" s="302">
        <f>B82-B77</f>
        <v>-0.30893177800583338</v>
      </c>
      <c r="L77" s="302">
        <f>D82-D77</f>
        <v>-2.003658376048717E-2</v>
      </c>
      <c r="M77" s="302">
        <f>F82-F77</f>
        <v>-7.9137754679581285E-4</v>
      </c>
      <c r="N77" s="302">
        <f>SUM(K77:M77)</f>
        <v>-0.32975973931311636</v>
      </c>
    </row>
    <row r="78" spans="1:14" x14ac:dyDescent="0.2">
      <c r="A78" s="282" t="s">
        <v>365</v>
      </c>
      <c r="B78" s="302">
        <f>'Ind T6'!Q26</f>
        <v>2.1810074014299441</v>
      </c>
      <c r="C78" s="299" t="str">
        <f>CONCATENATE("(",ROUND((B78/$H79)*100,1),")")</f>
        <v>(27)</v>
      </c>
      <c r="D78" s="302">
        <f>'Ind T6'!R26</f>
        <v>0.51567271356433586</v>
      </c>
      <c r="E78" s="299" t="str">
        <f>CONCATENATE("(",ROUND((D78/$H79)*100,1),")")</f>
        <v>(6.4)</v>
      </c>
      <c r="F78" s="302">
        <f>'Ind T6'!S26</f>
        <v>0.13518544103618785</v>
      </c>
      <c r="G78" s="299" t="str">
        <f>CONCATENATE("(",ROUND((F78/$H79)*100,1),")")</f>
        <v>(1.7)</v>
      </c>
      <c r="H78" s="302">
        <f t="shared" ref="H78" si="71">SUM(B78,D78,F78)</f>
        <v>2.831865556030468</v>
      </c>
      <c r="I78" s="299" t="str">
        <f>CONCATENATE("(",ROUND((H78/$H79)*100,1),")")</f>
        <v>(35.1)</v>
      </c>
      <c r="K78" s="302">
        <f t="shared" ref="K78:K79" si="72">B83-B78</f>
        <v>4.410403202367208E-2</v>
      </c>
      <c r="L78" s="302">
        <f t="shared" ref="L78:L79" si="73">D83-D78</f>
        <v>-2.6746882898531388E-2</v>
      </c>
      <c r="M78" s="302">
        <f t="shared" ref="M78:M79" si="74">F83-F78</f>
        <v>-5.9740981203187937E-4</v>
      </c>
      <c r="N78" s="302">
        <f t="shared" ref="N78:N79" si="75">SUM(K78:M78)</f>
        <v>1.6759739313108812E-2</v>
      </c>
    </row>
    <row r="79" spans="1:14" x14ac:dyDescent="0.2">
      <c r="A79" s="282" t="s">
        <v>363</v>
      </c>
      <c r="B79" s="302">
        <f>SUM(B77:B78)</f>
        <v>6.8935203320376566</v>
      </c>
      <c r="C79" s="299" t="str">
        <f>CONCATENATE("(",ROUND((B79/$H79)*100,1),")")</f>
        <v>(85.4)</v>
      </c>
      <c r="D79" s="302">
        <f>SUM(D77:D78)</f>
        <v>0.9605897889969548</v>
      </c>
      <c r="E79" s="299" t="str">
        <f>CONCATENATE("(",ROUND((D79/$H79)*100,1),")")</f>
        <v>(11.9)</v>
      </c>
      <c r="F79" s="302">
        <f>SUM(F77:F78)</f>
        <v>0.2178898789653903</v>
      </c>
      <c r="G79" s="299" t="str">
        <f>CONCATENATE("(",ROUND((F79/$H79)*100,1),")")</f>
        <v>(2.7)</v>
      </c>
      <c r="H79" s="302">
        <f>SUM(H77:H78)</f>
        <v>8.072000000000001</v>
      </c>
      <c r="I79" s="299" t="str">
        <f>CONCATENATE("(",ROUND((H79/$H79)*100,1),")")</f>
        <v>(100)</v>
      </c>
      <c r="K79" s="302">
        <f t="shared" si="72"/>
        <v>-0.26482774598216174</v>
      </c>
      <c r="L79" s="302">
        <f t="shared" si="73"/>
        <v>-4.6783466659018558E-2</v>
      </c>
      <c r="M79" s="302">
        <f t="shared" si="74"/>
        <v>-1.3887873588276922E-3</v>
      </c>
      <c r="N79" s="302">
        <f t="shared" si="75"/>
        <v>-0.31300000000000799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4.4035811526018787</v>
      </c>
      <c r="C82" s="299" t="str">
        <f>CONCATENATE("(",ROUND((B82/$H84)*100,1),")")</f>
        <v>(56.8)</v>
      </c>
      <c r="D82" s="302">
        <f>'Ind T6'!W27</f>
        <v>0.42488049167213182</v>
      </c>
      <c r="E82" s="299" t="str">
        <f>CONCATENATE("(",ROUND((D82/$H84)*100,1),")")</f>
        <v>(5.5)</v>
      </c>
      <c r="F82" s="302">
        <f>'Ind T6'!X27</f>
        <v>8.191306038240663E-2</v>
      </c>
      <c r="G82" s="299" t="str">
        <f>CONCATENATE("(",ROUND((F82/$H84)*100,1),")")</f>
        <v>(1.1)</v>
      </c>
      <c r="H82" s="302">
        <f>SUM(B82,D82,F82)</f>
        <v>4.9103747046564177</v>
      </c>
      <c r="I82" s="299" t="str">
        <f>CONCATENATE("(",ROUND((H82/$H84)*100,1),")")</f>
        <v>(63.3)</v>
      </c>
      <c r="K82" s="302">
        <f>B82-B72</f>
        <v>-0.32048970291945889</v>
      </c>
      <c r="L82" s="302">
        <f>D82-D72</f>
        <v>-1.614796765906773E-2</v>
      </c>
      <c r="M82" s="302">
        <f>F82-F72</f>
        <v>4.3135984821407458E-4</v>
      </c>
      <c r="N82" s="302">
        <f>SUM(K82:M82)</f>
        <v>-0.33620631073031254</v>
      </c>
    </row>
    <row r="83" spans="1:14" x14ac:dyDescent="0.2">
      <c r="A83" s="282" t="s">
        <v>365</v>
      </c>
      <c r="B83" s="302">
        <f>'Ind T6'!V26</f>
        <v>2.2251114334536162</v>
      </c>
      <c r="C83" s="299" t="str">
        <f>CONCATENATE("(",ROUND((B83/$H84)*100,1),")")</f>
        <v>(28.7)</v>
      </c>
      <c r="D83" s="302">
        <f>'Ind T6'!W26</f>
        <v>0.48892583066580447</v>
      </c>
      <c r="E83" s="299" t="str">
        <f>CONCATENATE("(",ROUND((D83/$H84)*100,1),")")</f>
        <v>(6.3)</v>
      </c>
      <c r="F83" s="302">
        <f>'Ind T6'!X26</f>
        <v>0.13458803122415597</v>
      </c>
      <c r="G83" s="299" t="str">
        <f>CONCATENATE("(",ROUND((F83/$H84)*100,1),")")</f>
        <v>(1.7)</v>
      </c>
      <c r="H83" s="302">
        <f t="shared" ref="H83" si="76">SUM(B83,D83,F83)</f>
        <v>2.8486252953435769</v>
      </c>
      <c r="I83" s="299" t="str">
        <f>CONCATENATE("(",ROUND((H83/$H84)*100,1),")")</f>
        <v>(36.7)</v>
      </c>
      <c r="K83" s="302">
        <f t="shared" ref="K83:K84" si="77">B83-B73</f>
        <v>0.14044064818686985</v>
      </c>
      <c r="L83" s="302">
        <f t="shared" ref="L83:L84" si="78">D83-D73</f>
        <v>-2.3311564674413365E-2</v>
      </c>
      <c r="M83" s="302">
        <f t="shared" ref="M83:M84" si="79">F83-F73</f>
        <v>4.0772272178497271E-3</v>
      </c>
      <c r="N83" s="302">
        <f t="shared" ref="N83:N84" si="80">SUM(K83:M83)</f>
        <v>0.12120631073030622</v>
      </c>
    </row>
    <row r="84" spans="1:14" x14ac:dyDescent="0.2">
      <c r="A84" s="282" t="s">
        <v>363</v>
      </c>
      <c r="B84" s="302">
        <f>SUM(B82:B83)</f>
        <v>6.6286925860554948</v>
      </c>
      <c r="C84" s="299" t="str">
        <f>CONCATENATE("(",ROUND((B84/$H84)*100,1),")")</f>
        <v>(85.4)</v>
      </c>
      <c r="D84" s="302">
        <f>SUM(D82:D83)</f>
        <v>0.91380632233793624</v>
      </c>
      <c r="E84" s="299" t="str">
        <f>CONCATENATE("(",ROUND((D84/$H84)*100,1),")")</f>
        <v>(11.8)</v>
      </c>
      <c r="F84" s="302">
        <f>SUM(F82:F83)</f>
        <v>0.21650109160656261</v>
      </c>
      <c r="G84" s="299" t="str">
        <f>CONCATENATE("(",ROUND((F84/$H84)*100,1),")")</f>
        <v>(2.8)</v>
      </c>
      <c r="H84" s="302">
        <f>SUM(H82:H83)</f>
        <v>7.758999999999995</v>
      </c>
      <c r="I84" s="299" t="str">
        <f>CONCATENATE("(",ROUND((H84/$H84)*100,1),")")</f>
        <v>(100)</v>
      </c>
      <c r="K84" s="302">
        <f t="shared" si="77"/>
        <v>-0.18004905473258859</v>
      </c>
      <c r="L84" s="302">
        <f t="shared" si="78"/>
        <v>-3.9459532333481206E-2</v>
      </c>
      <c r="M84" s="302">
        <f t="shared" si="79"/>
        <v>4.5085870660638294E-3</v>
      </c>
      <c r="N84" s="302">
        <f t="shared" si="80"/>
        <v>-0.21500000000000596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10.195050458015375</v>
      </c>
      <c r="C93" s="299" t="str">
        <f>CONCATENATE("(",ROUND((B93/$H95)*100,1),")")</f>
        <v>(71.4)</v>
      </c>
      <c r="D93" s="302">
        <f>'Ind T6'!M36</f>
        <v>0.38913604112448175</v>
      </c>
      <c r="E93" s="299" t="str">
        <f>CONCATENATE("(",ROUND((D93/$H95)*100,1),")")</f>
        <v>(2.7)</v>
      </c>
      <c r="F93" s="302">
        <f>'Ind T6'!N36</f>
        <v>0.38317347274915486</v>
      </c>
      <c r="G93" s="299" t="str">
        <f>CONCATENATE("(",ROUND((F93/$H95)*100,1),")")</f>
        <v>(2.7)</v>
      </c>
      <c r="H93" s="302">
        <f>SUM(B93,D93,F93)</f>
        <v>10.967359971889012</v>
      </c>
      <c r="I93" s="299" t="str">
        <f>CONCATENATE("(",ROUND((H93/$H95)*100,1),")")</f>
        <v>(76.8)</v>
      </c>
      <c r="K93" s="302">
        <f>B98-B93</f>
        <v>0.84658385436034322</v>
      </c>
      <c r="L93" s="302">
        <f>D98-D93</f>
        <v>5.0767201077996815E-2</v>
      </c>
      <c r="M93" s="302">
        <f>F98-F93</f>
        <v>3.9423132588346566E-2</v>
      </c>
      <c r="N93" s="302">
        <f>SUM(K93:M93)</f>
        <v>0.93677418802668666</v>
      </c>
    </row>
    <row r="94" spans="1:14" x14ac:dyDescent="0.2">
      <c r="A94" s="282" t="s">
        <v>365</v>
      </c>
      <c r="B94" s="302">
        <f>'Ind T6'!L35</f>
        <v>2.4785455264316312</v>
      </c>
      <c r="C94" s="299" t="str">
        <f>CONCATENATE("(",ROUND((B94/$H95)*100,1),")")</f>
        <v>(17.3)</v>
      </c>
      <c r="D94" s="302">
        <f>'Ind T6'!M35</f>
        <v>0.63485662192805348</v>
      </c>
      <c r="E94" s="299" t="str">
        <f>CONCATENATE("(",ROUND((D94/$H95)*100,1),")")</f>
        <v>(4.4)</v>
      </c>
      <c r="F94" s="302">
        <f>'Ind T6'!N35</f>
        <v>0.20523787975133032</v>
      </c>
      <c r="G94" s="299" t="str">
        <f>CONCATENATE("(",ROUND((F94/$H95)*100,1),")")</f>
        <v>(1.4)</v>
      </c>
      <c r="H94" s="302">
        <f t="shared" ref="H94" si="81">SUM(B94,D94,F94)</f>
        <v>3.3186400281110151</v>
      </c>
      <c r="I94" s="299" t="str">
        <f>CONCATENATE("(",ROUND((H94/$H95)*100,1),")")</f>
        <v>(23.2)</v>
      </c>
      <c r="K94" s="302">
        <f t="shared" ref="K94:K95" si="82">B99-B94</f>
        <v>0.18982321029474925</v>
      </c>
      <c r="L94" s="302">
        <f t="shared" ref="L94:L95" si="83">D99-D94</f>
        <v>4.7654202338264895E-2</v>
      </c>
      <c r="M94" s="302">
        <f t="shared" ref="M94:M95" si="84">F99-F94</f>
        <v>1.9748399340297262E-2</v>
      </c>
      <c r="N94" s="302">
        <f t="shared" ref="N94:N95" si="85">SUM(K94:M94)</f>
        <v>0.2572258119733114</v>
      </c>
    </row>
    <row r="95" spans="1:14" x14ac:dyDescent="0.2">
      <c r="A95" s="282" t="s">
        <v>363</v>
      </c>
      <c r="B95" s="302">
        <f>SUM(B93:B94)</f>
        <v>12.673595984447006</v>
      </c>
      <c r="C95" s="299" t="str">
        <f>CONCATENATE("(",ROUND((B95/$H95)*100,1),")")</f>
        <v>(88.7)</v>
      </c>
      <c r="D95" s="302">
        <f>SUM(D93:D94)</f>
        <v>1.0239926630525353</v>
      </c>
      <c r="E95" s="299" t="str">
        <f>CONCATENATE("(",ROUND((D95/$H95)*100,1),")")</f>
        <v>(7.2)</v>
      </c>
      <c r="F95" s="302">
        <f>SUM(F93:F94)</f>
        <v>0.58841135250048515</v>
      </c>
      <c r="G95" s="299" t="str">
        <f>CONCATENATE("(",ROUND((F95/$H95)*100,1),")")</f>
        <v>(4.1)</v>
      </c>
      <c r="H95" s="302">
        <f>SUM(H93:H94)</f>
        <v>14.286000000000026</v>
      </c>
      <c r="I95" s="299" t="str">
        <f>CONCATENATE("(",ROUND((H95/$H95)*100,1),")")</f>
        <v>(100)</v>
      </c>
      <c r="K95" s="302">
        <f t="shared" si="82"/>
        <v>1.0364070646550925</v>
      </c>
      <c r="L95" s="302">
        <f t="shared" si="83"/>
        <v>9.8421403416261599E-2</v>
      </c>
      <c r="M95" s="302">
        <f t="shared" si="84"/>
        <v>5.9171531928643883E-2</v>
      </c>
      <c r="N95" s="302">
        <f t="shared" si="85"/>
        <v>1.193999999999998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11.041634312375718</v>
      </c>
      <c r="C98" s="299" t="str">
        <f>CONCATENATE("(",ROUND((B98/$H100)*100,1),")")</f>
        <v>(71.3)</v>
      </c>
      <c r="D98" s="302">
        <f>'Ind T6'!R36</f>
        <v>0.43990324220247856</v>
      </c>
      <c r="E98" s="299" t="str">
        <f>CONCATENATE("(",ROUND((D98/$H100)*100,1),")")</f>
        <v>(2.8)</v>
      </c>
      <c r="F98" s="302">
        <f>'Ind T6'!S36</f>
        <v>0.42259660533750143</v>
      </c>
      <c r="G98" s="299" t="str">
        <f>CONCATENATE("(",ROUND((F98/$H100)*100,1),")")</f>
        <v>(2.7)</v>
      </c>
      <c r="H98" s="302">
        <f>SUM(B98,D98,F98)</f>
        <v>11.904134159915698</v>
      </c>
      <c r="I98" s="299" t="str">
        <f>CONCATENATE("(",ROUND((H98/$H100)*100,1),")")</f>
        <v>(76.9)</v>
      </c>
      <c r="K98" s="302">
        <f>B103-B98</f>
        <v>-1.3028427304928236</v>
      </c>
      <c r="L98" s="302">
        <f>D103-D98</f>
        <v>-2.446212822231314E-2</v>
      </c>
      <c r="M98" s="302">
        <f>F103-F98</f>
        <v>-3.400792592561197E-2</v>
      </c>
      <c r="N98" s="302">
        <f>SUM(K98:M98)</f>
        <v>-1.3613127846407487</v>
      </c>
    </row>
    <row r="99" spans="1:14" x14ac:dyDescent="0.2">
      <c r="A99" s="282" t="s">
        <v>365</v>
      </c>
      <c r="B99" s="302">
        <f>'Ind T6'!Q35</f>
        <v>2.6683687367263804</v>
      </c>
      <c r="C99" s="299" t="str">
        <f>CONCATENATE("(",ROUND((B99/$H100)*100,1),")")</f>
        <v>(17.2)</v>
      </c>
      <c r="D99" s="302">
        <f>'Ind T6'!R35</f>
        <v>0.68251082426631837</v>
      </c>
      <c r="E99" s="299" t="str">
        <f>CONCATENATE("(",ROUND((D99/$H100)*100,1),")")</f>
        <v>(4.4)</v>
      </c>
      <c r="F99" s="302">
        <f>'Ind T6'!S35</f>
        <v>0.22498627909162758</v>
      </c>
      <c r="G99" s="299" t="str">
        <f>CONCATENATE("(",ROUND((F99/$H100)*100,1),")")</f>
        <v>(1.5)</v>
      </c>
      <c r="H99" s="302">
        <f t="shared" ref="H99" si="86">SUM(B99,D99,F99)</f>
        <v>3.5758658400843264</v>
      </c>
      <c r="I99" s="299" t="str">
        <f>CONCATENATE("(",ROUND((H99/$H100)*100,1),")")</f>
        <v>(23.1)</v>
      </c>
      <c r="K99" s="302">
        <f t="shared" ref="K99:K100" si="87">B104-B99</f>
        <v>-0.36276314875360383</v>
      </c>
      <c r="L99" s="302">
        <f t="shared" ref="L99:L100" si="88">D104-D99</f>
        <v>-8.5584290520089645E-2</v>
      </c>
      <c r="M99" s="302">
        <f t="shared" ref="M99:M100" si="89">F104-F99</f>
        <v>-1.6339776085608076E-2</v>
      </c>
      <c r="N99" s="302">
        <f t="shared" ref="N99:N100" si="90">SUM(K99:M99)</f>
        <v>-0.46468721535930158</v>
      </c>
    </row>
    <row r="100" spans="1:14" x14ac:dyDescent="0.2">
      <c r="A100" s="282" t="s">
        <v>363</v>
      </c>
      <c r="B100" s="302">
        <f>SUM(B98:B99)</f>
        <v>13.710003049102099</v>
      </c>
      <c r="C100" s="299" t="str">
        <f>CONCATENATE("(",ROUND((B100/$H100)*100,1),")")</f>
        <v>(88.6)</v>
      </c>
      <c r="D100" s="302">
        <f>SUM(D98:D99)</f>
        <v>1.1224140664687969</v>
      </c>
      <c r="E100" s="299" t="str">
        <f>CONCATENATE("(",ROUND((D100/$H100)*100,1),")")</f>
        <v>(7.3)</v>
      </c>
      <c r="F100" s="302">
        <f>SUM(F98:F99)</f>
        <v>0.64758288442912904</v>
      </c>
      <c r="G100" s="299" t="str">
        <f>CONCATENATE("(",ROUND((F100/$H100)*100,1),")")</f>
        <v>(4.2)</v>
      </c>
      <c r="H100" s="302">
        <f>SUM(H98:H99)</f>
        <v>15.480000000000024</v>
      </c>
      <c r="I100" s="299" t="str">
        <f>CONCATENATE("(",ROUND((H100/$H100)*100,1),")")</f>
        <v>(100)</v>
      </c>
      <c r="K100" s="302">
        <f t="shared" si="87"/>
        <v>-1.6656058792464279</v>
      </c>
      <c r="L100" s="302">
        <f t="shared" si="88"/>
        <v>-0.11004641874240284</v>
      </c>
      <c r="M100" s="302">
        <f t="shared" si="89"/>
        <v>-5.0347702011220075E-2</v>
      </c>
      <c r="N100" s="302">
        <f t="shared" si="90"/>
        <v>-1.8260000000000507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9.7387915818828947</v>
      </c>
      <c r="C103" s="299" t="str">
        <f>CONCATENATE("(",ROUND((B103/$H105)*100,1),")")</f>
        <v>(71.3)</v>
      </c>
      <c r="D103" s="302">
        <f>'Ind T6'!W36</f>
        <v>0.41544111398016542</v>
      </c>
      <c r="E103" s="299" t="str">
        <f>CONCATENATE("(",ROUND((D103/$H105)*100,1),")")</f>
        <v>(3)</v>
      </c>
      <c r="F103" s="302">
        <f>'Ind T6'!X36</f>
        <v>0.38858867941188946</v>
      </c>
      <c r="G103" s="299" t="str">
        <f>CONCATENATE("(",ROUND((F103/$H105)*100,1),")")</f>
        <v>(2.8)</v>
      </c>
      <c r="H103" s="302">
        <f>SUM(B103,D103,F103)</f>
        <v>10.542821375274949</v>
      </c>
      <c r="I103" s="299" t="str">
        <f>CONCATENATE("(",ROUND((H103/$H105)*100,1),")")</f>
        <v>(77.2)</v>
      </c>
      <c r="K103" s="302">
        <f>B103-B93</f>
        <v>-0.4562588761324804</v>
      </c>
      <c r="L103" s="302">
        <f>D103-D93</f>
        <v>2.6305072855683675E-2</v>
      </c>
      <c r="M103" s="302">
        <f>F103-F93</f>
        <v>5.4152066627345952E-3</v>
      </c>
      <c r="N103" s="302">
        <f>SUM(K103:M103)</f>
        <v>-0.42453859661406212</v>
      </c>
    </row>
    <row r="104" spans="1:14" x14ac:dyDescent="0.2">
      <c r="A104" s="282" t="s">
        <v>365</v>
      </c>
      <c r="B104" s="302">
        <f>'Ind T6'!V35</f>
        <v>2.3056055879727766</v>
      </c>
      <c r="C104" s="299" t="str">
        <f>CONCATENATE("(",ROUND((B104/$H105)*100,1),")")</f>
        <v>(16.9)</v>
      </c>
      <c r="D104" s="302">
        <f>'Ind T6'!W35</f>
        <v>0.59692653374622873</v>
      </c>
      <c r="E104" s="299" t="str">
        <f>CONCATENATE("(",ROUND((D104/$H105)*100,1),")")</f>
        <v>(4.4)</v>
      </c>
      <c r="F104" s="302">
        <f>'Ind T6'!X35</f>
        <v>0.2086465030060195</v>
      </c>
      <c r="G104" s="299" t="str">
        <f>CONCATENATE("(",ROUND((F104/$H105)*100,1),")")</f>
        <v>(1.5)</v>
      </c>
      <c r="H104" s="302">
        <f t="shared" ref="H104" si="91">SUM(B104,D104,F104)</f>
        <v>3.1111786247250248</v>
      </c>
      <c r="I104" s="299" t="str">
        <f>CONCATENATE("(",ROUND((H104/$H105)*100,1),")")</f>
        <v>(22.8)</v>
      </c>
      <c r="K104" s="302">
        <f t="shared" ref="K104:K105" si="92">B104-B94</f>
        <v>-0.17293993845885458</v>
      </c>
      <c r="L104" s="302">
        <f t="shared" ref="L104:L105" si="93">D104-D94</f>
        <v>-3.793008818182475E-2</v>
      </c>
      <c r="M104" s="302">
        <f t="shared" ref="M104:M105" si="94">F104-F94</f>
        <v>3.4086232546891859E-3</v>
      </c>
      <c r="N104" s="302">
        <f t="shared" ref="N104:N105" si="95">SUM(K104:M104)</f>
        <v>-0.20746140338599015</v>
      </c>
    </row>
    <row r="105" spans="1:14" x14ac:dyDescent="0.2">
      <c r="A105" s="282" t="s">
        <v>363</v>
      </c>
      <c r="B105" s="302">
        <f>SUM(B103:B104)</f>
        <v>12.044397169855671</v>
      </c>
      <c r="C105" s="299" t="str">
        <f>CONCATENATE("(",ROUND((B105/$H105)*100,1),")")</f>
        <v>(88.2)</v>
      </c>
      <c r="D105" s="302">
        <f>SUM(D103:D104)</f>
        <v>1.0123676477263941</v>
      </c>
      <c r="E105" s="299" t="str">
        <f>CONCATENATE("(",ROUND((D105/$H105)*100,1),")")</f>
        <v>(7.4)</v>
      </c>
      <c r="F105" s="302">
        <f>SUM(F103:F104)</f>
        <v>0.59723518241790896</v>
      </c>
      <c r="G105" s="299" t="str">
        <f>CONCATENATE("(",ROUND((F105/$H105)*100,1),")")</f>
        <v>(4.4)</v>
      </c>
      <c r="H105" s="302">
        <f>SUM(H103:H104)</f>
        <v>13.653999999999973</v>
      </c>
      <c r="I105" s="299" t="str">
        <f>CONCATENATE("(",ROUND((H105/$H105)*100,1),")")</f>
        <v>(100)</v>
      </c>
      <c r="K105" s="302">
        <f t="shared" si="92"/>
        <v>-0.62919881459133542</v>
      </c>
      <c r="L105" s="302">
        <f t="shared" si="93"/>
        <v>-1.1625015326141241E-2</v>
      </c>
      <c r="M105" s="302">
        <f t="shared" si="94"/>
        <v>8.8238299174238088E-3</v>
      </c>
      <c r="N105" s="302">
        <f t="shared" si="95"/>
        <v>-0.63200000000005285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49.06357408235715</v>
      </c>
      <c r="C114" s="299" t="str">
        <f>CONCATENATE("(",ROUND((B114/$H116)*100,1),")")</f>
        <v>(70.4)</v>
      </c>
      <c r="D114" s="302">
        <f>'Ind T6'!M45</f>
        <v>2.7553908677258265</v>
      </c>
      <c r="E114" s="299" t="str">
        <f>CONCATENATE("(",ROUND((D114/$H116)*100,1),")")</f>
        <v>(4)</v>
      </c>
      <c r="F114" s="302">
        <f>'Ind T6'!N45</f>
        <v>2.8853445792966141</v>
      </c>
      <c r="G114" s="299" t="str">
        <f>CONCATENATE("(",ROUND((F114/$H116)*100,1),")")</f>
        <v>(4.1)</v>
      </c>
      <c r="H114" s="302">
        <f>SUM(B114,D114,F114)</f>
        <v>54.704309529379593</v>
      </c>
      <c r="I114" s="299" t="str">
        <f>CONCATENATE("(",ROUND((H114/$H116)*100,1),")")</f>
        <v>(78.4)</v>
      </c>
      <c r="K114" s="302">
        <f>B119-B114</f>
        <v>-1.1924689959071912</v>
      </c>
      <c r="L114" s="302">
        <f>D119-D114</f>
        <v>-0.15470384449624053</v>
      </c>
      <c r="M114" s="302">
        <f>F119-F114</f>
        <v>-0.13799646906589036</v>
      </c>
      <c r="N114" s="302">
        <f>SUM(K114:M114)</f>
        <v>-1.4851693094693221</v>
      </c>
    </row>
    <row r="115" spans="1:14" x14ac:dyDescent="0.2">
      <c r="A115" s="282" t="s">
        <v>365</v>
      </c>
      <c r="B115" s="302">
        <f>'Ind T6'!L44</f>
        <v>10.798874294547712</v>
      </c>
      <c r="C115" s="299" t="str">
        <f>CONCATENATE("(",ROUND((B115/$H116)*100,1),")")</f>
        <v>(15.5)</v>
      </c>
      <c r="D115" s="302">
        <f>'Ind T6'!M44</f>
        <v>3.1526956518176363</v>
      </c>
      <c r="E115" s="299" t="str">
        <f>CONCATENATE("(",ROUND((D115/$H116)*100,1),")")</f>
        <v>(4.5)</v>
      </c>
      <c r="F115" s="302">
        <f>'Ind T6'!N44</f>
        <v>1.0821205242551546</v>
      </c>
      <c r="G115" s="299" t="str">
        <f>CONCATENATE("(",ROUND((F115/$H116)*100,1),")")</f>
        <v>(1.6)</v>
      </c>
      <c r="H115" s="302">
        <f t="shared" ref="H115" si="96">SUM(B115,D115,F115)</f>
        <v>15.033690470620503</v>
      </c>
      <c r="I115" s="299" t="str">
        <f>CONCATENATE("(",ROUND((H115/$H116)*100,1),")")</f>
        <v>(21.6)</v>
      </c>
      <c r="K115" s="302">
        <f t="shared" ref="K115:K116" si="97">B120-B115</f>
        <v>-0.15498449814630533</v>
      </c>
      <c r="L115" s="302">
        <f t="shared" ref="L115:L116" si="98">D120-D115</f>
        <v>-0.12746337662709228</v>
      </c>
      <c r="M115" s="302">
        <f t="shared" ref="M115:M116" si="99">F120-F115</f>
        <v>-9.0382815757485302E-2</v>
      </c>
      <c r="N115" s="302">
        <f t="shared" ref="N115:N116" si="100">SUM(K115:M115)</f>
        <v>-0.37283069053088291</v>
      </c>
    </row>
    <row r="116" spans="1:14" x14ac:dyDescent="0.2">
      <c r="A116" s="282" t="s">
        <v>363</v>
      </c>
      <c r="B116" s="302">
        <f>SUM(B114:B115)</f>
        <v>59.862448376904865</v>
      </c>
      <c r="C116" s="299" t="str">
        <f>CONCATENATE("(",ROUND((B116/$H116)*100,1),")")</f>
        <v>(85.8)</v>
      </c>
      <c r="D116" s="302">
        <f>SUM(D114:D115)</f>
        <v>5.9080865195434633</v>
      </c>
      <c r="E116" s="299" t="str">
        <f>CONCATENATE("(",ROUND((D116/$H116)*100,1),")")</f>
        <v>(8.5)</v>
      </c>
      <c r="F116" s="302">
        <f>SUM(F114:F115)</f>
        <v>3.9674651035517687</v>
      </c>
      <c r="G116" s="299" t="str">
        <f>CONCATENATE("(",ROUND((F116/$H116)*100,1),")")</f>
        <v>(5.7)</v>
      </c>
      <c r="H116" s="302">
        <f>SUM(H114:H115)</f>
        <v>69.738000000000099</v>
      </c>
      <c r="I116" s="299" t="str">
        <f>CONCATENATE("(",ROUND((H116/$H116)*100,1),")")</f>
        <v>(100)</v>
      </c>
      <c r="K116" s="302">
        <f t="shared" si="97"/>
        <v>-1.3474534940534966</v>
      </c>
      <c r="L116" s="302">
        <f t="shared" si="98"/>
        <v>-0.28216722112333326</v>
      </c>
      <c r="M116" s="302">
        <f t="shared" si="99"/>
        <v>-0.22837928482337588</v>
      </c>
      <c r="N116" s="302">
        <f t="shared" si="100"/>
        <v>-1.8580000000002057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47.871105086449958</v>
      </c>
      <c r="C119" s="299" t="str">
        <f>CONCATENATE("(",ROUND((B119/$H121)*100,1),")")</f>
        <v>(70.5)</v>
      </c>
      <c r="D119" s="302">
        <f>'Ind T6'!R45</f>
        <v>2.600687023229586</v>
      </c>
      <c r="E119" s="299" t="str">
        <f>CONCATENATE("(",ROUND((D119/$H121)*100,1),")")</f>
        <v>(3.8)</v>
      </c>
      <c r="F119" s="302">
        <f>'Ind T6'!S45</f>
        <v>2.7473481102307238</v>
      </c>
      <c r="G119" s="299" t="str">
        <f>CONCATENATE("(",ROUND((F119/$H121)*100,1),")")</f>
        <v>(4)</v>
      </c>
      <c r="H119" s="302">
        <f>SUM(B119,D119,F119)</f>
        <v>53.219140219910265</v>
      </c>
      <c r="I119" s="299" t="str">
        <f>CONCATENATE("(",ROUND((H119/$H121)*100,1),")")</f>
        <v>(78.4)</v>
      </c>
      <c r="K119" s="302">
        <f>B124-B119</f>
        <v>-3.7409303070301831</v>
      </c>
      <c r="L119" s="302">
        <f>D124-D119</f>
        <v>-0.17266742884854525</v>
      </c>
      <c r="M119" s="302">
        <f>F124-F119</f>
        <v>-8.8353232051791686E-2</v>
      </c>
      <c r="N119" s="302">
        <f>SUM(K119:M119)</f>
        <v>-4.0019509679305205</v>
      </c>
    </row>
    <row r="120" spans="1:14" x14ac:dyDescent="0.2">
      <c r="A120" s="282" t="s">
        <v>365</v>
      </c>
      <c r="B120" s="302">
        <f>'Ind T6'!Q44</f>
        <v>10.643889796401407</v>
      </c>
      <c r="C120" s="299" t="str">
        <f>CONCATENATE("(",ROUND((B120/$H121)*100,1),")")</f>
        <v>(15.7)</v>
      </c>
      <c r="D120" s="302">
        <f>'Ind T6'!R44</f>
        <v>3.0252322751905441</v>
      </c>
      <c r="E120" s="299" t="str">
        <f>CONCATENATE("(",ROUND((D120/$H121)*100,1),")")</f>
        <v>(4.5)</v>
      </c>
      <c r="F120" s="302">
        <f>'Ind T6'!S44</f>
        <v>0.99173770849766929</v>
      </c>
      <c r="G120" s="299" t="str">
        <f>CONCATENATE("(",ROUND((F120/$H121)*100,1),")")</f>
        <v>(1.5)</v>
      </c>
      <c r="H120" s="302">
        <f t="shared" ref="H120" si="101">SUM(B120,D120,F120)</f>
        <v>14.66085978008962</v>
      </c>
      <c r="I120" s="299" t="str">
        <f>CONCATENATE("(",ROUND((H120/$H121)*100,1),")")</f>
        <v>(21.6)</v>
      </c>
      <c r="K120" s="302">
        <f t="shared" ref="K120:K121" si="102">B125-B120</f>
        <v>-0.58658365505163346</v>
      </c>
      <c r="L120" s="302">
        <f t="shared" ref="L120:L121" si="103">D125-D120</f>
        <v>-0.24086845956441483</v>
      </c>
      <c r="M120" s="302">
        <f t="shared" ref="M120:M121" si="104">F125-F120</f>
        <v>-0.1085969174533532</v>
      </c>
      <c r="N120" s="302">
        <f t="shared" ref="N120:N121" si="105">SUM(K120:M120)</f>
        <v>-0.93604903206940149</v>
      </c>
    </row>
    <row r="121" spans="1:14" x14ac:dyDescent="0.2">
      <c r="A121" s="282" t="s">
        <v>363</v>
      </c>
      <c r="B121" s="302">
        <f>SUM(B119:B120)</f>
        <v>58.514994882851369</v>
      </c>
      <c r="C121" s="299" t="str">
        <f>CONCATENATE("(",ROUND((B121/$H121)*100,1),")")</f>
        <v>(86.2)</v>
      </c>
      <c r="D121" s="302">
        <f>SUM(D119:D120)</f>
        <v>5.6259192984201301</v>
      </c>
      <c r="E121" s="299" t="str">
        <f>CONCATENATE("(",ROUND((D121/$H121)*100,1),")")</f>
        <v>(8.3)</v>
      </c>
      <c r="F121" s="302">
        <f>SUM(F119:F120)</f>
        <v>3.7390858187283929</v>
      </c>
      <c r="G121" s="299" t="str">
        <f>CONCATENATE("(",ROUND((F121/$H121)*100,1),")")</f>
        <v>(5.5)</v>
      </c>
      <c r="H121" s="302">
        <f>SUM(H119:H120)</f>
        <v>67.879999999999882</v>
      </c>
      <c r="I121" s="299" t="str">
        <f>CONCATENATE("(",ROUND((H121/$H121)*100,1),")")</f>
        <v>(100)</v>
      </c>
      <c r="K121" s="302">
        <f t="shared" si="102"/>
        <v>-4.3275139620818237</v>
      </c>
      <c r="L121" s="302">
        <f t="shared" si="103"/>
        <v>-0.41353588841295963</v>
      </c>
      <c r="M121" s="302">
        <f t="shared" si="104"/>
        <v>-0.19695014950514445</v>
      </c>
      <c r="N121" s="302">
        <f t="shared" si="105"/>
        <v>-4.9379999999999278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44.130174779419775</v>
      </c>
      <c r="C124" s="299" t="str">
        <f>CONCATENATE("(",ROUND((B124/$H126)*100,1),")")</f>
        <v>(70.1)</v>
      </c>
      <c r="D124" s="302">
        <f>'Ind T6'!W45</f>
        <v>2.4280195943810408</v>
      </c>
      <c r="E124" s="299" t="str">
        <f>CONCATENATE("(",ROUND((D124/$H126)*100,1),")")</f>
        <v>(3.9)</v>
      </c>
      <c r="F124" s="302">
        <f>'Ind T6'!X45</f>
        <v>2.6589948781789321</v>
      </c>
      <c r="G124" s="299" t="str">
        <f>CONCATENATE("(",ROUND((F124/$H126)*100,1),")")</f>
        <v>(4.2)</v>
      </c>
      <c r="H124" s="302">
        <f>SUM(B124,D124,F124)</f>
        <v>49.217189251979747</v>
      </c>
      <c r="I124" s="299" t="str">
        <f>CONCATENATE("(",ROUND((H124/$H126)*100,1),")")</f>
        <v>(78.2)</v>
      </c>
      <c r="K124" s="302">
        <f>B124-B114</f>
        <v>-4.9333993029373744</v>
      </c>
      <c r="L124" s="302">
        <f>D124-D114</f>
        <v>-0.32737127334478577</v>
      </c>
      <c r="M124" s="302">
        <f>F124-F114</f>
        <v>-0.22634970111768205</v>
      </c>
      <c r="N124" s="302">
        <f>SUM(K124:M124)</f>
        <v>-5.4871202773998426</v>
      </c>
    </row>
    <row r="125" spans="1:14" x14ac:dyDescent="0.2">
      <c r="A125" s="282" t="s">
        <v>365</v>
      </c>
      <c r="B125" s="302">
        <f>'Ind T6'!V44</f>
        <v>10.057306141349773</v>
      </c>
      <c r="C125" s="299" t="str">
        <f>CONCATENATE("(",ROUND((B125/$H126)*100,1),")")</f>
        <v>(16)</v>
      </c>
      <c r="D125" s="302">
        <f>'Ind T6'!W44</f>
        <v>2.7843638156261292</v>
      </c>
      <c r="E125" s="299" t="str">
        <f>CONCATENATE("(",ROUND((D125/$H126)*100,1),")")</f>
        <v>(4.4)</v>
      </c>
      <c r="F125" s="302">
        <f>'Ind T6'!X44</f>
        <v>0.88314079104431609</v>
      </c>
      <c r="G125" s="299" t="str">
        <f>CONCATENATE("(",ROUND((F125/$H126)*100,1),")")</f>
        <v>(1.4)</v>
      </c>
      <c r="H125" s="302">
        <f t="shared" ref="H125" si="106">SUM(B125,D125,F125)</f>
        <v>13.724810748020218</v>
      </c>
      <c r="I125" s="299" t="str">
        <f>CONCATENATE("(",ROUND((H125/$H126)*100,1),")")</f>
        <v>(21.8)</v>
      </c>
      <c r="K125" s="302">
        <f t="shared" ref="K125:K126" si="107">B125-B115</f>
        <v>-0.74156815319793878</v>
      </c>
      <c r="L125" s="302">
        <f t="shared" ref="L125:L126" si="108">D125-D115</f>
        <v>-0.36833183619150711</v>
      </c>
      <c r="M125" s="302">
        <f t="shared" ref="M125:M126" si="109">F125-F115</f>
        <v>-0.19897973321083851</v>
      </c>
      <c r="N125" s="302">
        <f t="shared" ref="N125:N126" si="110">SUM(K125:M125)</f>
        <v>-1.3088797226002844</v>
      </c>
    </row>
    <row r="126" spans="1:14" x14ac:dyDescent="0.2">
      <c r="A126" s="282" t="s">
        <v>363</v>
      </c>
      <c r="B126" s="302">
        <f>SUM(B124:B125)</f>
        <v>54.187480920769545</v>
      </c>
      <c r="C126" s="299" t="str">
        <f>CONCATENATE("(",ROUND((B126/$H126)*100,1),")")</f>
        <v>(86.1)</v>
      </c>
      <c r="D126" s="302">
        <f>SUM(D124:D125)</f>
        <v>5.2123834100071704</v>
      </c>
      <c r="E126" s="299" t="str">
        <f>CONCATENATE("(",ROUND((D126/$H126)*100,1),")")</f>
        <v>(8.3)</v>
      </c>
      <c r="F126" s="302">
        <f>SUM(F124:F125)</f>
        <v>3.5421356692232484</v>
      </c>
      <c r="G126" s="299" t="str">
        <f>CONCATENATE("(",ROUND((F126/$H126)*100,1),")")</f>
        <v>(5.6)</v>
      </c>
      <c r="H126" s="302">
        <f>SUM(H124:H125)</f>
        <v>62.941999999999965</v>
      </c>
      <c r="I126" s="299" t="str">
        <f>CONCATENATE("(",ROUND((H126/$H126)*100,1),")")</f>
        <v>(100)</v>
      </c>
      <c r="K126" s="302">
        <f t="shared" si="107"/>
        <v>-5.6749674561353203</v>
      </c>
      <c r="L126" s="302">
        <f t="shared" si="108"/>
        <v>-0.69570310953629289</v>
      </c>
      <c r="M126" s="302">
        <f t="shared" si="109"/>
        <v>-0.42532943432852033</v>
      </c>
      <c r="N126" s="302">
        <f t="shared" si="110"/>
        <v>-6.7960000000001335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1.1000867904934106</v>
      </c>
      <c r="C135" s="299" t="str">
        <f>CONCATENATE("(",ROUND((B135/$H137)*100,1),")")</f>
        <v>(68.8)</v>
      </c>
      <c r="D135" s="302">
        <f>'Ind T6'!M54</f>
        <v>1.8746745356652043E-2</v>
      </c>
      <c r="E135" s="299" t="str">
        <f>CONCATENATE("(",ROUND((D135/$H137)*100,1),")")</f>
        <v>(1.2)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1.1188335358500627</v>
      </c>
      <c r="I135" s="299" t="str">
        <f>CONCATENATE("(",ROUND((H135/$H137)*100,1),")")</f>
        <v>(69.9)</v>
      </c>
      <c r="K135" s="302">
        <f>B140-B135</f>
        <v>-2.4741499419993707E-2</v>
      </c>
      <c r="L135" s="302">
        <f>D140-D135</f>
        <v>-5.6254030007748396E-5</v>
      </c>
      <c r="M135" s="302">
        <f>F140-F135</f>
        <v>0</v>
      </c>
      <c r="N135" s="302">
        <f>SUM(K135:M135)</f>
        <v>-2.4797753450001455E-2</v>
      </c>
    </row>
    <row r="136" spans="1:14" x14ac:dyDescent="0.2">
      <c r="A136" s="282" t="s">
        <v>365</v>
      </c>
      <c r="B136" s="302">
        <f>'Ind T6'!L53</f>
        <v>0.39312619336354138</v>
      </c>
      <c r="C136" s="299" t="str">
        <f>CONCATENATE("(",ROUND((B136/$H137)*100,1),")")</f>
        <v>(24.6)</v>
      </c>
      <c r="D136" s="302">
        <f>'Ind T6'!M53</f>
        <v>8.8040270786395064E-2</v>
      </c>
      <c r="E136" s="299" t="str">
        <f>CONCATENATE("(",ROUND((D136/$H137)*100,1),")")</f>
        <v>(5.5)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0.48116646414993647</v>
      </c>
      <c r="I136" s="299" t="str">
        <f>CONCATENATE("(",ROUND((H136/$H137)*100,1),")")</f>
        <v>(30.1)</v>
      </c>
      <c r="K136" s="302">
        <f t="shared" ref="K136:K137" si="112">B141-B136</f>
        <v>-2.7660080944298393E-3</v>
      </c>
      <c r="L136" s="302">
        <f t="shared" ref="L136:L137" si="113">D141-D136</f>
        <v>-1.4362384555670904E-3</v>
      </c>
      <c r="M136" s="302">
        <f t="shared" ref="M136:M137" si="114">F141-F136</f>
        <v>0</v>
      </c>
      <c r="N136" s="302">
        <f t="shared" ref="N136:N137" si="115">SUM(K136:M136)</f>
        <v>-4.2022465499969297E-3</v>
      </c>
    </row>
    <row r="137" spans="1:14" x14ac:dyDescent="0.2">
      <c r="A137" s="282" t="s">
        <v>363</v>
      </c>
      <c r="B137" s="302">
        <f>SUM(B135:B136)</f>
        <v>1.4932129838569521</v>
      </c>
      <c r="C137" s="299" t="str">
        <f>CONCATENATE("(",ROUND((B137/$H137)*100,1),")")</f>
        <v>(93.3)</v>
      </c>
      <c r="D137" s="302">
        <f>SUM(D135:D136)</f>
        <v>0.10678701614304711</v>
      </c>
      <c r="E137" s="299" t="str">
        <f>CONCATENATE("(",ROUND((D137/$H137)*100,1),")")</f>
        <v>(6.7)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1.5999999999999992</v>
      </c>
      <c r="I137" s="299" t="str">
        <f>CONCATENATE("(",ROUND((H137/$H137)*100,1),")")</f>
        <v>(100)</v>
      </c>
      <c r="K137" s="302">
        <f t="shared" si="112"/>
        <v>-2.7507507514423768E-2</v>
      </c>
      <c r="L137" s="302">
        <f t="shared" si="113"/>
        <v>-1.4924924855748423E-3</v>
      </c>
      <c r="M137" s="302">
        <f t="shared" si="114"/>
        <v>0</v>
      </c>
      <c r="N137" s="302">
        <f t="shared" si="115"/>
        <v>-2.899999999999861E-2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1.0753452910734169</v>
      </c>
      <c r="C140" s="299" t="str">
        <f>CONCATENATE("(",ROUND((B140/$H142)*100,1),")")</f>
        <v>(68.4)</v>
      </c>
      <c r="D140" s="302">
        <f>'Ind T6'!R54</f>
        <v>1.8690491326644295E-2</v>
      </c>
      <c r="E140" s="299" t="str">
        <f>CONCATENATE("(",ROUND((D140/$H142)*100,1),")")</f>
        <v>(1.2)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1.0940357824000613</v>
      </c>
      <c r="I140" s="299" t="str">
        <f>CONCATENATE("(",ROUND((H140/$H142)*100,1),")")</f>
        <v>(69.6)</v>
      </c>
      <c r="K140" s="302">
        <f>B145-B140</f>
        <v>-1.7364654828390336E-2</v>
      </c>
      <c r="L140" s="302">
        <f>D145-D140</f>
        <v>4.4090563049330525E-4</v>
      </c>
      <c r="M140" s="302">
        <f>F145-F140</f>
        <v>0</v>
      </c>
      <c r="N140" s="302">
        <f>SUM(K140:M140)</f>
        <v>-1.692374919789703E-2</v>
      </c>
    </row>
    <row r="141" spans="1:14" x14ac:dyDescent="0.2">
      <c r="A141" s="282" t="s">
        <v>365</v>
      </c>
      <c r="B141" s="302">
        <f>'Ind T6'!Q53</f>
        <v>0.39036018526911154</v>
      </c>
      <c r="C141" s="299" t="str">
        <f>CONCATENATE("(",ROUND((B141/$H142)*100,1),")")</f>
        <v>(24.8)</v>
      </c>
      <c r="D141" s="302">
        <f>'Ind T6'!R53</f>
        <v>8.6604032330827974E-2</v>
      </c>
      <c r="E141" s="299" t="str">
        <f>CONCATENATE("(",ROUND((D141/$H142)*100,1),")")</f>
        <v>(5.5)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0.47696421759993951</v>
      </c>
      <c r="I141" s="299" t="str">
        <f>CONCATENATE("(",ROUND((H141/$H142)*100,1),")")</f>
        <v>(30.4)</v>
      </c>
      <c r="K141" s="302">
        <f t="shared" ref="K141:K142" si="117">B146-B141</f>
        <v>6.2207275880809543E-3</v>
      </c>
      <c r="L141" s="302">
        <f t="shared" ref="L141:L142" si="118">D146-D141</f>
        <v>-2.9697839018534566E-4</v>
      </c>
      <c r="M141" s="302">
        <f t="shared" ref="M141:M142" si="119">F146-F141</f>
        <v>0</v>
      </c>
      <c r="N141" s="302">
        <f t="shared" ref="N141:N142" si="120">SUM(K141:M141)</f>
        <v>5.9237491978956086E-3</v>
      </c>
    </row>
    <row r="142" spans="1:14" x14ac:dyDescent="0.2">
      <c r="A142" s="282" t="s">
        <v>363</v>
      </c>
      <c r="B142" s="302">
        <f>SUM(B140:B141)</f>
        <v>1.4657054763425283</v>
      </c>
      <c r="C142" s="299" t="str">
        <f>CONCATENATE("(",ROUND((B142/$H142)*100,1),")")</f>
        <v>(93.3)</v>
      </c>
      <c r="D142" s="302">
        <f>SUM(D140:D141)</f>
        <v>0.10529452365747227</v>
      </c>
      <c r="E142" s="299" t="str">
        <f>CONCATENATE("(",ROUND((D142/$H142)*100,1),")")</f>
        <v>(6.7)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1.5710000000000008</v>
      </c>
      <c r="I142" s="299" t="str">
        <f>CONCATENATE("(",ROUND((H142/$H142)*100,1),")")</f>
        <v>(100)</v>
      </c>
      <c r="K142" s="302">
        <f t="shared" si="117"/>
        <v>-1.1143927240309326E-2</v>
      </c>
      <c r="L142" s="302">
        <f t="shared" si="118"/>
        <v>1.4392724030795612E-4</v>
      </c>
      <c r="M142" s="302">
        <f t="shared" si="119"/>
        <v>0</v>
      </c>
      <c r="N142" s="302">
        <f t="shared" si="120"/>
        <v>-1.100000000000137E-2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1.0579806362450266</v>
      </c>
      <c r="C145" s="299" t="str">
        <f>CONCATENATE("(",ROUND((B145/$H147)*100,1),")")</f>
        <v>(67.8)</v>
      </c>
      <c r="D145" s="302">
        <f>'Ind T6'!W54</f>
        <v>1.91313969571376E-2</v>
      </c>
      <c r="E145" s="299" t="str">
        <f>CONCATENATE("(",ROUND((D145/$H147)*100,1),")")</f>
        <v>(1.2)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1.0771120332021642</v>
      </c>
      <c r="I145" s="299" t="str">
        <f>CONCATENATE("(",ROUND((H145/$H147)*100,1),")")</f>
        <v>(69)</v>
      </c>
      <c r="K145" s="302">
        <f>B145-B135</f>
        <v>-4.2106154248384042E-2</v>
      </c>
      <c r="L145" s="302">
        <f>D145-D135</f>
        <v>3.8465160048555685E-4</v>
      </c>
      <c r="M145" s="302">
        <f>F145-F135</f>
        <v>0</v>
      </c>
      <c r="N145" s="302">
        <f>SUM(K145:M145)</f>
        <v>-4.1721502647898485E-2</v>
      </c>
    </row>
    <row r="146" spans="1:14" x14ac:dyDescent="0.2">
      <c r="A146" s="282" t="s">
        <v>365</v>
      </c>
      <c r="B146" s="302">
        <f>'Ind T6'!V53</f>
        <v>0.39658091285719249</v>
      </c>
      <c r="C146" s="299" t="str">
        <f>CONCATENATE("(",ROUND((B146/$H147)*100,1),")")</f>
        <v>(25.4)</v>
      </c>
      <c r="D146" s="302">
        <f>'Ind T6'!W53</f>
        <v>8.6307053940642628E-2</v>
      </c>
      <c r="E146" s="299" t="str">
        <f>CONCATENATE("(",ROUND((D146/$H147)*100,1),")")</f>
        <v>(5.5)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0.48288796679783513</v>
      </c>
      <c r="I146" s="299" t="str">
        <f>CONCATENATE("(",ROUND((H146/$H147)*100,1),")")</f>
        <v>(31)</v>
      </c>
      <c r="K146" s="302">
        <f t="shared" ref="K146:K147" si="122">B146-B136</f>
        <v>3.454719493651115E-3</v>
      </c>
      <c r="L146" s="302">
        <f t="shared" ref="L146:L147" si="123">D146-D136</f>
        <v>-1.7332168457524361E-3</v>
      </c>
      <c r="M146" s="302">
        <f t="shared" ref="M146:M147" si="124">F146-F136</f>
        <v>0</v>
      </c>
      <c r="N146" s="302">
        <f t="shared" ref="N146:N147" si="125">SUM(K146:M146)</f>
        <v>1.7215026478986789E-3</v>
      </c>
    </row>
    <row r="147" spans="1:14" x14ac:dyDescent="0.2">
      <c r="A147" s="282" t="s">
        <v>363</v>
      </c>
      <c r="B147" s="302">
        <f>SUM(B145:B146)</f>
        <v>1.454561549102219</v>
      </c>
      <c r="C147" s="299" t="str">
        <f>CONCATENATE("(",ROUND((B147/$H147)*100,1),")")</f>
        <v>(93.2)</v>
      </c>
      <c r="D147" s="302">
        <f>SUM(D145:D146)</f>
        <v>0.10543845089778023</v>
      </c>
      <c r="E147" s="299" t="str">
        <f>CONCATENATE("(",ROUND((D147/$H147)*100,1),")")</f>
        <v>(6.8)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1.5599999999999994</v>
      </c>
      <c r="I147" s="299" t="str">
        <f>CONCATENATE("(",ROUND((H147/$H147)*100,1),")")</f>
        <v>(100)</v>
      </c>
      <c r="K147" s="302">
        <f t="shared" si="122"/>
        <v>-3.8651434754733094E-2</v>
      </c>
      <c r="L147" s="302">
        <f t="shared" si="123"/>
        <v>-1.3485652452668861E-3</v>
      </c>
      <c r="M147" s="302">
        <f t="shared" si="124"/>
        <v>0</v>
      </c>
      <c r="N147" s="302">
        <f t="shared" si="125"/>
        <v>-3.999999999999998E-2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2.7719536195494361</v>
      </c>
      <c r="C156" s="299" t="str">
        <f>CONCATENATE("(",ROUND((B156/$H158)*100,1),")")</f>
        <v>(55.4)</v>
      </c>
      <c r="D156" s="302">
        <f>'Ind T6'!M63</f>
        <v>0.89889898672972723</v>
      </c>
      <c r="E156" s="299" t="str">
        <f>CONCATENATE("(",ROUND((D156/$H158)*100,1),")")</f>
        <v>(18)</v>
      </c>
      <c r="F156" s="302">
        <f>'Ind T6'!N63</f>
        <v>0</v>
      </c>
      <c r="G156" s="299" t="str">
        <f>CONCATENATE("(",ROUND((F156/$H158)*100,1),")")</f>
        <v>(0)</v>
      </c>
      <c r="H156" s="302">
        <f>SUM(B156,D156,F156)</f>
        <v>3.6708526062791633</v>
      </c>
      <c r="I156" s="299" t="str">
        <f>CONCATENATE("(",ROUND((H156/$H158)*100,1),")")</f>
        <v>(73.4)</v>
      </c>
      <c r="K156" s="302">
        <f>B161-B156</f>
        <v>3.1339243021456298E-2</v>
      </c>
      <c r="L156" s="302">
        <f>D161-D156</f>
        <v>2.0362633785492301E-2</v>
      </c>
      <c r="M156" s="302">
        <f>F161-F156</f>
        <v>0</v>
      </c>
      <c r="N156" s="302">
        <f>SUM(K156:M156)</f>
        <v>5.1701876806948599E-2</v>
      </c>
    </row>
    <row r="157" spans="1:14" x14ac:dyDescent="0.2">
      <c r="A157" s="282" t="s">
        <v>365</v>
      </c>
      <c r="B157" s="302">
        <f>'Ind T6'!L62</f>
        <v>0.86205458059585527</v>
      </c>
      <c r="C157" s="299" t="str">
        <f>CONCATENATE("(",ROUND((B157/$H158)*100,1),")")</f>
        <v>(17.2)</v>
      </c>
      <c r="D157" s="302">
        <f>'Ind T6'!M62</f>
        <v>0.44918818552631357</v>
      </c>
      <c r="E157" s="299" t="str">
        <f>CONCATENATE("(",ROUND((D157/$H158)*100,1),")")</f>
        <v>(9)</v>
      </c>
      <c r="F157" s="302">
        <f>'Ind T6'!N62</f>
        <v>2.0904627598671909E-2</v>
      </c>
      <c r="G157" s="299" t="str">
        <f>CONCATENATE("(",ROUND((F157/$H158)*100,1),")")</f>
        <v>(0.4)</v>
      </c>
      <c r="H157" s="302">
        <f t="shared" ref="H157" si="126">SUM(B157,D157,F157)</f>
        <v>1.3321473937208408</v>
      </c>
      <c r="I157" s="299" t="str">
        <f>CONCATENATE("(",ROUND((H157/$H158)*100,1),")")</f>
        <v>(26.6)</v>
      </c>
      <c r="K157" s="302">
        <f t="shared" ref="K157:K158" si="127">B162-B157</f>
        <v>5.0445851226042504E-2</v>
      </c>
      <c r="L157" s="302">
        <f t="shared" ref="L157:L158" si="128">D162-D157</f>
        <v>1.3953241958066187E-2</v>
      </c>
      <c r="M157" s="302">
        <f t="shared" ref="M157:M158" si="129">F162-F157</f>
        <v>-1.0096999105475499E-4</v>
      </c>
      <c r="N157" s="302">
        <f t="shared" ref="N157:N158" si="130">SUM(K157:M157)</f>
        <v>6.4298123193053933E-2</v>
      </c>
    </row>
    <row r="158" spans="1:14" x14ac:dyDescent="0.2">
      <c r="A158" s="282" t="s">
        <v>363</v>
      </c>
      <c r="B158" s="302">
        <f>SUM(B156:B157)</f>
        <v>3.6340082001452911</v>
      </c>
      <c r="C158" s="299" t="str">
        <f>CONCATENATE("(",ROUND((B158/$H158)*100,1),")")</f>
        <v>(72.6)</v>
      </c>
      <c r="D158" s="302">
        <f>SUM(D156:D157)</f>
        <v>1.3480871722560408</v>
      </c>
      <c r="E158" s="299" t="str">
        <f>CONCATENATE("(",ROUND((D158/$H158)*100,1),")")</f>
        <v>(26.9)</v>
      </c>
      <c r="F158" s="302">
        <f>SUM(F156:F157)</f>
        <v>2.0904627598671909E-2</v>
      </c>
      <c r="G158" s="299" t="str">
        <f>CONCATENATE("(",ROUND((F158/$H158)*100,1),")")</f>
        <v>(0.4)</v>
      </c>
      <c r="H158" s="302">
        <f>SUM(H156:H157)</f>
        <v>5.0030000000000037</v>
      </c>
      <c r="I158" s="299" t="str">
        <f>CONCATENATE("(",ROUND((H158/$H158)*100,1),")")</f>
        <v>(100)</v>
      </c>
      <c r="K158" s="302">
        <f t="shared" si="127"/>
        <v>8.1785094247499135E-2</v>
      </c>
      <c r="L158" s="302">
        <f t="shared" si="128"/>
        <v>3.4315875743558433E-2</v>
      </c>
      <c r="M158" s="302">
        <f t="shared" si="129"/>
        <v>-1.0096999105475499E-4</v>
      </c>
      <c r="N158" s="302">
        <f t="shared" si="130"/>
        <v>0.11600000000000281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2.8032928625708924</v>
      </c>
      <c r="C161" s="299" t="str">
        <f>CONCATENATE("(",ROUND((B161/$H163)*100,1),")")</f>
        <v>(54.8)</v>
      </c>
      <c r="D161" s="302">
        <f>'Ind T6'!R63</f>
        <v>0.91926162051521954</v>
      </c>
      <c r="E161" s="299" t="str">
        <f>CONCATENATE("(",ROUND((D161/$H163)*100,1),")")</f>
        <v>(18)</v>
      </c>
      <c r="F161" s="302">
        <f>'Ind T6'!S63</f>
        <v>0</v>
      </c>
      <c r="G161" s="299" t="str">
        <f>CONCATENATE("(",ROUND((F161/$H163)*100,1),")")</f>
        <v>(0)</v>
      </c>
      <c r="H161" s="302">
        <f>SUM(B161,D161,F161)</f>
        <v>3.7225544830861121</v>
      </c>
      <c r="I161" s="299" t="str">
        <f>CONCATENATE("(",ROUND((H161/$H163)*100,1),")")</f>
        <v>(72.7)</v>
      </c>
      <c r="K161" s="302">
        <f>B166-B161</f>
        <v>1.473150494691966E-2</v>
      </c>
      <c r="L161" s="302">
        <f>D166-D161</f>
        <v>1.9391988033650831E-2</v>
      </c>
      <c r="M161" s="302">
        <f>F166-F161</f>
        <v>0</v>
      </c>
      <c r="N161" s="302">
        <f>SUM(K161:M161)</f>
        <v>3.4123492980570491E-2</v>
      </c>
    </row>
    <row r="162" spans="1:14" x14ac:dyDescent="0.2">
      <c r="A162" s="282" t="s">
        <v>365</v>
      </c>
      <c r="B162" s="302">
        <f>'Ind T6'!Q62</f>
        <v>0.91250043182189777</v>
      </c>
      <c r="C162" s="299" t="str">
        <f>CONCATENATE("(",ROUND((B162/$H163)*100,1),")")</f>
        <v>(17.8)</v>
      </c>
      <c r="D162" s="302">
        <f>'Ind T6'!R62</f>
        <v>0.46314142748437975</v>
      </c>
      <c r="E162" s="299" t="str">
        <f>CONCATENATE("(",ROUND((D162/$H163)*100,1),")")</f>
        <v>(9)</v>
      </c>
      <c r="F162" s="302">
        <f>'Ind T6'!S62</f>
        <v>2.0803657607617154E-2</v>
      </c>
      <c r="G162" s="299" t="str">
        <f>CONCATENATE("(",ROUND((F162/$H163)*100,1),")")</f>
        <v>(0.4)</v>
      </c>
      <c r="H162" s="302">
        <f t="shared" ref="H162" si="131">SUM(B162,D162,F162)</f>
        <v>1.3964455169138947</v>
      </c>
      <c r="I162" s="299" t="str">
        <f>CONCATENATE("(",ROUND((H162/$H163)*100,1),")")</f>
        <v>(27.3)</v>
      </c>
      <c r="K162" s="302">
        <f t="shared" ref="K162:K163" si="132">B167-B162</f>
        <v>8.8833261065221936E-2</v>
      </c>
      <c r="L162" s="302">
        <f t="shared" ref="L162:L163" si="133">D167-D162</f>
        <v>1.8953542118245903E-2</v>
      </c>
      <c r="M162" s="302">
        <f t="shared" ref="M162:M163" si="134">F167-F162</f>
        <v>8.9703835955114164E-5</v>
      </c>
      <c r="N162" s="302">
        <f t="shared" ref="N162:N163" si="135">SUM(K162:M162)</f>
        <v>0.10787650701942295</v>
      </c>
    </row>
    <row r="163" spans="1:14" x14ac:dyDescent="0.2">
      <c r="A163" s="282" t="s">
        <v>363</v>
      </c>
      <c r="B163" s="302">
        <f>SUM(B161:B162)</f>
        <v>3.7157932943927903</v>
      </c>
      <c r="C163" s="299" t="str">
        <f>CONCATENATE("(",ROUND((B163/$H163)*100,1),")")</f>
        <v>(72.6)</v>
      </c>
      <c r="D163" s="302">
        <f>SUM(D161:D162)</f>
        <v>1.3824030479995992</v>
      </c>
      <c r="E163" s="299" t="str">
        <f>CONCATENATE("(",ROUND((D163/$H163)*100,1),")")</f>
        <v>(27)</v>
      </c>
      <c r="F163" s="302">
        <f>SUM(F161:F162)</f>
        <v>2.0803657607617154E-2</v>
      </c>
      <c r="G163" s="299" t="str">
        <f>CONCATENATE("(",ROUND((F163/$H163)*100,1),")")</f>
        <v>(0.4)</v>
      </c>
      <c r="H163" s="302">
        <f>SUM(H161:H162)</f>
        <v>5.1190000000000069</v>
      </c>
      <c r="I163" s="299" t="str">
        <f>CONCATENATE("(",ROUND((H163/$H163)*100,1),")")</f>
        <v>(100)</v>
      </c>
      <c r="K163" s="302">
        <f t="shared" si="132"/>
        <v>0.10356476601214171</v>
      </c>
      <c r="L163" s="302">
        <f t="shared" si="133"/>
        <v>3.8345530151896901E-2</v>
      </c>
      <c r="M163" s="302">
        <f t="shared" si="134"/>
        <v>8.9703835955114164E-5</v>
      </c>
      <c r="N163" s="302">
        <f t="shared" si="135"/>
        <v>0.14199999999999371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2.818024367517812</v>
      </c>
      <c r="C166" s="299" t="str">
        <f>CONCATENATE("(",ROUND((B166/$H168)*100,1),")")</f>
        <v>(53.6)</v>
      </c>
      <c r="D166" s="302">
        <f>'Ind T6'!W63</f>
        <v>0.93865360854887037</v>
      </c>
      <c r="E166" s="299" t="str">
        <f>CONCATENATE("(",ROUND((D166/$H168)*100,1),")")</f>
        <v>(17.8)</v>
      </c>
      <c r="F166" s="302">
        <f>'Ind T6'!X63</f>
        <v>0</v>
      </c>
      <c r="G166" s="299" t="str">
        <f>CONCATENATE("(",ROUND((F166/$H168)*100,1),")")</f>
        <v>(0)</v>
      </c>
      <c r="H166" s="302">
        <f>SUM(B166,D166,F166)</f>
        <v>3.7566779760666824</v>
      </c>
      <c r="I166" s="299" t="str">
        <f>CONCATENATE("(",ROUND((H166/$H168)*100,1),")")</f>
        <v>(71.4)</v>
      </c>
      <c r="K166" s="302">
        <f>B166-B156</f>
        <v>4.6070747968375958E-2</v>
      </c>
      <c r="L166" s="302">
        <f>D166-D156</f>
        <v>3.9754621819143132E-2</v>
      </c>
      <c r="M166" s="302">
        <f>F166-F156</f>
        <v>0</v>
      </c>
      <c r="N166" s="302">
        <f>SUM(K166:M166)</f>
        <v>8.582536978751909E-2</v>
      </c>
    </row>
    <row r="167" spans="1:14" x14ac:dyDescent="0.2">
      <c r="A167" s="282" t="s">
        <v>365</v>
      </c>
      <c r="B167" s="302">
        <f>'Ind T6'!V62</f>
        <v>1.0013336928871197</v>
      </c>
      <c r="C167" s="299" t="str">
        <f>CONCATENATE("(",ROUND((B167/$H168)*100,1),")")</f>
        <v>(19)</v>
      </c>
      <c r="D167" s="302">
        <f>'Ind T6'!W62</f>
        <v>0.48209496960262566</v>
      </c>
      <c r="E167" s="299" t="str">
        <f>CONCATENATE("(",ROUND((D167/$H168)*100,1),")")</f>
        <v>(9.2)</v>
      </c>
      <c r="F167" s="302">
        <f>'Ind T6'!X62</f>
        <v>2.0893361443572268E-2</v>
      </c>
      <c r="G167" s="299" t="str">
        <f>CONCATENATE("(",ROUND((F167/$H168)*100,1),")")</f>
        <v>(0.4)</v>
      </c>
      <c r="H167" s="302">
        <f t="shared" ref="H167" si="136">SUM(B167,D167,F167)</f>
        <v>1.5043220239333175</v>
      </c>
      <c r="I167" s="299" t="str">
        <f>CONCATENATE("(",ROUND((H167/$H168)*100,1),")")</f>
        <v>(28.6)</v>
      </c>
      <c r="K167" s="302">
        <f t="shared" ref="K167:K168" si="137">B167-B157</f>
        <v>0.13927911229126444</v>
      </c>
      <c r="L167" s="302">
        <f t="shared" ref="L167:L168" si="138">D167-D157</f>
        <v>3.290678407631209E-2</v>
      </c>
      <c r="M167" s="302">
        <f t="shared" ref="M167:M168" si="139">F167-F157</f>
        <v>-1.1266155099640823E-5</v>
      </c>
      <c r="N167" s="302">
        <f t="shared" ref="N167:N168" si="140">SUM(K167:M167)</f>
        <v>0.17217463021247689</v>
      </c>
    </row>
    <row r="168" spans="1:14" x14ac:dyDescent="0.2">
      <c r="A168" s="282" t="s">
        <v>363</v>
      </c>
      <c r="B168" s="302">
        <f>SUM(B166:B167)</f>
        <v>3.819358060404932</v>
      </c>
      <c r="C168" s="299" t="str">
        <f>CONCATENATE("(",ROUND((B168/$H168)*100,1),")")</f>
        <v>(72.6)</v>
      </c>
      <c r="D168" s="302">
        <f>SUM(D166:D167)</f>
        <v>1.4207485781514961</v>
      </c>
      <c r="E168" s="299" t="str">
        <f>CONCATENATE("(",ROUND((D168/$H168)*100,1),")")</f>
        <v>(27)</v>
      </c>
      <c r="F168" s="302">
        <f>SUM(F166:F167)</f>
        <v>2.0893361443572268E-2</v>
      </c>
      <c r="G168" s="299" t="str">
        <f>CONCATENATE("(",ROUND((F168/$H168)*100,1),")")</f>
        <v>(0.4)</v>
      </c>
      <c r="H168" s="302">
        <f>SUM(H166:H167)</f>
        <v>5.2610000000000001</v>
      </c>
      <c r="I168" s="299" t="str">
        <f>CONCATENATE("(",ROUND((H168/$H168)*100,1),")")</f>
        <v>(100)</v>
      </c>
      <c r="K168" s="302">
        <f t="shared" si="137"/>
        <v>0.18534986025964084</v>
      </c>
      <c r="L168" s="302">
        <f t="shared" si="138"/>
        <v>7.2661405895455333E-2</v>
      </c>
      <c r="M168" s="302">
        <f t="shared" si="139"/>
        <v>-1.1266155099640823E-5</v>
      </c>
      <c r="N168" s="302">
        <f t="shared" si="140"/>
        <v>0.25799999999999651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28.955218661663171</v>
      </c>
      <c r="C177" s="299" t="str">
        <f>CONCATENATE("(",ROUND((B177/$H179)*100,1),")")</f>
        <v>(40.1)</v>
      </c>
      <c r="D177" s="302">
        <f>'Ind T6'!M72</f>
        <v>1.8413235912314687</v>
      </c>
      <c r="E177" s="299" t="str">
        <f>CONCATENATE("(",ROUND((D177/$H179)*100,1),")")</f>
        <v>(2.6)</v>
      </c>
      <c r="F177" s="302">
        <f>'Ind T6'!N72</f>
        <v>31.19045724863064</v>
      </c>
      <c r="G177" s="299" t="str">
        <f>CONCATENATE("(",ROUND((F177/$H179)*100,1),")")</f>
        <v>(43.2)</v>
      </c>
      <c r="H177" s="302">
        <f>SUM(B177,D177,F177)</f>
        <v>61.986999501525275</v>
      </c>
      <c r="I177" s="299" t="str">
        <f>CONCATENATE("(",ROUND((H177/$H179)*100,1),")")</f>
        <v>(85.9)</v>
      </c>
      <c r="K177" s="302">
        <f>B182-B177</f>
        <v>-0.24888055898792771</v>
      </c>
      <c r="L177" s="302">
        <f>D182-D177</f>
        <v>4.1377659042298287E-2</v>
      </c>
      <c r="M177" s="302">
        <f>F182-F177</f>
        <v>0.4397007063270344</v>
      </c>
      <c r="N177" s="302">
        <f>SUM(K177:M177)</f>
        <v>0.23219780638140497</v>
      </c>
    </row>
    <row r="178" spans="1:14" x14ac:dyDescent="0.2">
      <c r="A178" s="282" t="s">
        <v>365</v>
      </c>
      <c r="B178" s="302">
        <f>'Ind T6'!L71</f>
        <v>5.3153860882908548</v>
      </c>
      <c r="C178" s="299" t="str">
        <f>CONCATENATE("(",ROUND((B178/$H179)*100,1),")")</f>
        <v>(7.4)</v>
      </c>
      <c r="D178" s="302">
        <f>'Ind T6'!M71</f>
        <v>3.3214997119438245</v>
      </c>
      <c r="E178" s="299" t="str">
        <f>CONCATENATE("(",ROUND((D178/$H179)*100,1),")")</f>
        <v>(4.6)</v>
      </c>
      <c r="F178" s="302">
        <f>'Ind T6'!N71</f>
        <v>1.5161146982400746</v>
      </c>
      <c r="G178" s="299" t="str">
        <f>CONCATENATE("(",ROUND((F178/$H179)*100,1),")")</f>
        <v>(2.1)</v>
      </c>
      <c r="H178" s="302">
        <f t="shared" ref="H178" si="141">SUM(B178,D178,F178)</f>
        <v>10.153000498474753</v>
      </c>
      <c r="I178" s="299" t="str">
        <f>CONCATENATE("(",ROUND((H178/$H179)*100,1),")")</f>
        <v>(14.1)</v>
      </c>
      <c r="K178" s="302">
        <f t="shared" ref="K178:K179" si="142">B183-B178</f>
        <v>4.4891453953567861E-2</v>
      </c>
      <c r="L178" s="302">
        <f t="shared" ref="L178:L179" si="143">D183-D178</f>
        <v>5.0128282129631607E-2</v>
      </c>
      <c r="M178" s="302">
        <f t="shared" ref="M178:M179" si="144">F183-F178</f>
        <v>1.9782457535320264E-2</v>
      </c>
      <c r="N178" s="302">
        <f t="shared" ref="N178:N179" si="145">SUM(K178:M178)</f>
        <v>0.11480219361851973</v>
      </c>
    </row>
    <row r="179" spans="1:14" x14ac:dyDescent="0.2">
      <c r="A179" s="282" t="s">
        <v>363</v>
      </c>
      <c r="B179" s="302">
        <f>SUM(B177:B178)</f>
        <v>34.270604749954025</v>
      </c>
      <c r="C179" s="299" t="str">
        <f>CONCATENATE("(",ROUND((B179/$H179)*100,1),")")</f>
        <v>(47.5)</v>
      </c>
      <c r="D179" s="302">
        <f>SUM(D177:D178)</f>
        <v>5.1628233031752933</v>
      </c>
      <c r="E179" s="299" t="str">
        <f>CONCATENATE("(",ROUND((D179/$H179)*100,1),")")</f>
        <v>(7.2)</v>
      </c>
      <c r="F179" s="302">
        <f>SUM(F177:F178)</f>
        <v>32.706571946870717</v>
      </c>
      <c r="G179" s="299" t="str">
        <f>CONCATENATE("(",ROUND((F179/$H179)*100,1),")")</f>
        <v>(45.3)</v>
      </c>
      <c r="H179" s="302">
        <f>SUM(H177:H178)</f>
        <v>72.140000000000029</v>
      </c>
      <c r="I179" s="299" t="str">
        <f>CONCATENATE("(",ROUND((H179/$H179)*100,1),")")</f>
        <v>(100)</v>
      </c>
      <c r="K179" s="302">
        <f t="shared" si="142"/>
        <v>-0.20398910503435985</v>
      </c>
      <c r="L179" s="302">
        <f t="shared" si="143"/>
        <v>9.1505941171930338E-2</v>
      </c>
      <c r="M179" s="302">
        <f t="shared" si="144"/>
        <v>0.45948316386235177</v>
      </c>
      <c r="N179" s="302">
        <f t="shared" si="145"/>
        <v>0.34699999999992226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28.706338102675243</v>
      </c>
      <c r="C182" s="299" t="str">
        <f>CONCATENATE("(",ROUND((B182/$H184)*100,1),")")</f>
        <v>(39.6)</v>
      </c>
      <c r="D182" s="302">
        <f>'Ind T6'!R72</f>
        <v>1.882701250273767</v>
      </c>
      <c r="E182" s="299" t="str">
        <f>CONCATENATE("(",ROUND((D182/$H184)*100,1),")")</f>
        <v>(2.6)</v>
      </c>
      <c r="F182" s="302">
        <f>'Ind T6'!S72</f>
        <v>31.630157954957674</v>
      </c>
      <c r="G182" s="299" t="str">
        <f>CONCATENATE("(",ROUND((F182/$H184)*100,1),")")</f>
        <v>(43.6)</v>
      </c>
      <c r="H182" s="302">
        <f>SUM(B182,D182,F182)</f>
        <v>62.219197307906683</v>
      </c>
      <c r="I182" s="299" t="str">
        <f>CONCATENATE("(",ROUND((H182/$H184)*100,1),")")</f>
        <v>(85.8)</v>
      </c>
      <c r="K182" s="302">
        <f>B187-B182</f>
        <v>-0.3057068079226184</v>
      </c>
      <c r="L182" s="302">
        <f>D187-D182</f>
        <v>0.11071622387796043</v>
      </c>
      <c r="M182" s="302">
        <f>F187-F182</f>
        <v>1.3989207550402512</v>
      </c>
      <c r="N182" s="302">
        <f>SUM(K182:M182)</f>
        <v>1.2039301709955932</v>
      </c>
    </row>
    <row r="183" spans="1:14" x14ac:dyDescent="0.2">
      <c r="A183" s="282" t="s">
        <v>365</v>
      </c>
      <c r="B183" s="302">
        <f>'Ind T6'!Q71</f>
        <v>5.3602775422444227</v>
      </c>
      <c r="C183" s="299" t="str">
        <f>CONCATENATE("(",ROUND((B183/$H184)*100,1),")")</f>
        <v>(7.4)</v>
      </c>
      <c r="D183" s="302">
        <f>'Ind T6'!R71</f>
        <v>3.3716279940734561</v>
      </c>
      <c r="E183" s="299" t="str">
        <f>CONCATENATE("(",ROUND((D183/$H184)*100,1),")")</f>
        <v>(4.7)</v>
      </c>
      <c r="F183" s="302">
        <f>'Ind T6'!S71</f>
        <v>1.5358971557753949</v>
      </c>
      <c r="G183" s="299" t="str">
        <f>CONCATENATE("(",ROUND((F183/$H184)*100,1),")")</f>
        <v>(2.1)</v>
      </c>
      <c r="H183" s="302">
        <f t="shared" ref="H183" si="146">SUM(B183,D183,F183)</f>
        <v>10.267802692093273</v>
      </c>
      <c r="I183" s="299" t="str">
        <f>CONCATENATE("(",ROUND((H183/$H184)*100,1),")")</f>
        <v>(14.2)</v>
      </c>
      <c r="K183" s="302">
        <f t="shared" ref="K183:K184" si="147">B188-B183</f>
        <v>0.19081921194004714</v>
      </c>
      <c r="L183" s="302">
        <f t="shared" ref="L183:L184" si="148">D188-D183</f>
        <v>0.15883136292234834</v>
      </c>
      <c r="M183" s="302">
        <f t="shared" ref="M183:M184" si="149">F188-F183</f>
        <v>9.9419254142056879E-2</v>
      </c>
      <c r="N183" s="302">
        <f t="shared" ref="N183:N184" si="150">SUM(K183:M183)</f>
        <v>0.44906982900445236</v>
      </c>
    </row>
    <row r="184" spans="1:14" x14ac:dyDescent="0.2">
      <c r="A184" s="282" t="s">
        <v>363</v>
      </c>
      <c r="B184" s="302">
        <f>SUM(B182:B183)</f>
        <v>34.066615644919665</v>
      </c>
      <c r="C184" s="299" t="str">
        <f>CONCATENATE("(",ROUND((B184/$H184)*100,1),")")</f>
        <v>(47)</v>
      </c>
      <c r="D184" s="302">
        <f>SUM(D182:D183)</f>
        <v>5.2543292443472236</v>
      </c>
      <c r="E184" s="299" t="str">
        <f>CONCATENATE("(",ROUND((D184/$H184)*100,1),")")</f>
        <v>(7.2)</v>
      </c>
      <c r="F184" s="302">
        <f>SUM(F182:F183)</f>
        <v>33.166055110733069</v>
      </c>
      <c r="G184" s="299" t="str">
        <f>CONCATENATE("(",ROUND((F184/$H184)*100,1),")")</f>
        <v>(45.8)</v>
      </c>
      <c r="H184" s="302">
        <f>SUM(H182:H183)</f>
        <v>72.486999999999952</v>
      </c>
      <c r="I184" s="299" t="str">
        <f>CONCATENATE("(",ROUND((H184/$H184)*100,1),")")</f>
        <v>(100)</v>
      </c>
      <c r="K184" s="302">
        <f t="shared" si="147"/>
        <v>-0.11488759598257303</v>
      </c>
      <c r="L184" s="302">
        <f t="shared" si="148"/>
        <v>0.2695475868003081</v>
      </c>
      <c r="M184" s="302">
        <f t="shared" si="149"/>
        <v>1.4983400091823071</v>
      </c>
      <c r="N184" s="302">
        <f t="shared" si="150"/>
        <v>1.6530000000000422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28.400631294752625</v>
      </c>
      <c r="C187" s="299" t="str">
        <f>CONCATENATE("(",ROUND((B187/$H189)*100,1),")")</f>
        <v>(38.3)</v>
      </c>
      <c r="D187" s="302">
        <f>'Ind T6'!W72</f>
        <v>1.9934174741517274</v>
      </c>
      <c r="E187" s="299" t="str">
        <f>CONCATENATE("(",ROUND((D187/$H189)*100,1),")")</f>
        <v>(2.7)</v>
      </c>
      <c r="F187" s="302">
        <f>'Ind T6'!X72</f>
        <v>33.029078709997926</v>
      </c>
      <c r="G187" s="299" t="str">
        <f>CONCATENATE("(",ROUND((F187/$H189)*100,1),")")</f>
        <v>(44.5)</v>
      </c>
      <c r="H187" s="302">
        <f>SUM(B187,D187,F187)</f>
        <v>63.423127478902273</v>
      </c>
      <c r="I187" s="299" t="str">
        <f>CONCATENATE("(",ROUND((H187/$H189)*100,1),")")</f>
        <v>(85.5)</v>
      </c>
      <c r="K187" s="302">
        <f>B187-B177</f>
        <v>-0.55458736691054611</v>
      </c>
      <c r="L187" s="302">
        <f>D187-D177</f>
        <v>0.15209388292025872</v>
      </c>
      <c r="M187" s="302">
        <f>F187-F177</f>
        <v>1.8386214613672855</v>
      </c>
      <c r="N187" s="302">
        <f>SUM(K187:M187)</f>
        <v>1.4361279773769982</v>
      </c>
    </row>
    <row r="188" spans="1:14" x14ac:dyDescent="0.2">
      <c r="A188" s="282" t="s">
        <v>365</v>
      </c>
      <c r="B188" s="302">
        <f>'Ind T6'!V71</f>
        <v>5.5510967541844698</v>
      </c>
      <c r="C188" s="299" t="str">
        <f>CONCATENATE("(",ROUND((B188/$H189)*100,1),")")</f>
        <v>(7.5)</v>
      </c>
      <c r="D188" s="302">
        <f>'Ind T6'!W71</f>
        <v>3.5304593569958045</v>
      </c>
      <c r="E188" s="299" t="str">
        <f>CONCATENATE("(",ROUND((D188/$H189)*100,1),")")</f>
        <v>(4.8)</v>
      </c>
      <c r="F188" s="302">
        <f>'Ind T6'!X71</f>
        <v>1.6353164099174518</v>
      </c>
      <c r="G188" s="299" t="str">
        <f>CONCATENATE("(",ROUND((F188/$H189)*100,1),")")</f>
        <v>(2.2)</v>
      </c>
      <c r="H188" s="302">
        <f t="shared" ref="H188" si="151">SUM(B188,D188,F188)</f>
        <v>10.716872521097727</v>
      </c>
      <c r="I188" s="299" t="str">
        <f>CONCATENATE("(",ROUND((H188/$H189)*100,1),")")</f>
        <v>(14.5)</v>
      </c>
      <c r="K188" s="302">
        <f t="shared" ref="K188:K189" si="152">B188-B178</f>
        <v>0.235710665893615</v>
      </c>
      <c r="L188" s="302">
        <f t="shared" ref="L188:L189" si="153">D188-D178</f>
        <v>0.20895964505197995</v>
      </c>
      <c r="M188" s="302">
        <f t="shared" ref="M188:M189" si="154">F188-F178</f>
        <v>0.11920171167737714</v>
      </c>
      <c r="N188" s="302">
        <f t="shared" ref="N188:N189" si="155">SUM(K188:M188)</f>
        <v>0.56387202262297209</v>
      </c>
    </row>
    <row r="189" spans="1:14" x14ac:dyDescent="0.2">
      <c r="A189" s="282" t="s">
        <v>363</v>
      </c>
      <c r="B189" s="302">
        <f>SUM(B187:B188)</f>
        <v>33.951728048937092</v>
      </c>
      <c r="C189" s="299" t="str">
        <f>CONCATENATE("(",ROUND((B189/$H189)*100,1),")")</f>
        <v>(45.8)</v>
      </c>
      <c r="D189" s="302">
        <f>SUM(D187:D188)</f>
        <v>5.5238768311475317</v>
      </c>
      <c r="E189" s="299" t="str">
        <f>CONCATENATE("(",ROUND((D189/$H189)*100,1),")")</f>
        <v>(7.5)</v>
      </c>
      <c r="F189" s="302">
        <f>SUM(F187:F188)</f>
        <v>34.664395119915376</v>
      </c>
      <c r="G189" s="299" t="str">
        <f>CONCATENATE("(",ROUND((F189/$H189)*100,1),")")</f>
        <v>(46.8)</v>
      </c>
      <c r="H189" s="302">
        <f>SUM(H187:H188)</f>
        <v>74.14</v>
      </c>
      <c r="I189" s="299" t="str">
        <f>CONCATENATE("(",ROUND((H189/$H189)*100,1),")")</f>
        <v>(100)</v>
      </c>
      <c r="K189" s="302">
        <f t="shared" si="152"/>
        <v>-0.31887670101693288</v>
      </c>
      <c r="L189" s="302">
        <f t="shared" si="153"/>
        <v>0.36105352797223844</v>
      </c>
      <c r="M189" s="302">
        <f t="shared" si="154"/>
        <v>1.9578231730446589</v>
      </c>
      <c r="N189" s="302">
        <f t="shared" si="155"/>
        <v>1.9999999999999645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58.270093317596448</v>
      </c>
      <c r="C198" s="299" t="str">
        <f>CONCATENATE("(",ROUND((B198/$H200)*100,1),")")</f>
        <v>(38.1)</v>
      </c>
      <c r="D198" s="302">
        <f>'Ind T6'!M81</f>
        <v>20.977800645918375</v>
      </c>
      <c r="E198" s="299" t="str">
        <f>CONCATENATE("(",ROUND((D198/$H200)*100,1),")")</f>
        <v>(13.7)</v>
      </c>
      <c r="F198" s="302">
        <f>'Ind T6'!N81</f>
        <v>4.8489834725296239</v>
      </c>
      <c r="G198" s="299" t="str">
        <f>CONCATENATE("(",ROUND((F198/$H200)*100,1),")")</f>
        <v>(3.2)</v>
      </c>
      <c r="H198" s="302">
        <f>SUM(B198,D198,F198)</f>
        <v>84.096877436044451</v>
      </c>
      <c r="I198" s="299" t="str">
        <f>CONCATENATE("(",ROUND((H198/$H200)*100,1),")")</f>
        <v>(55)</v>
      </c>
      <c r="K198" s="302">
        <f>B203-B198</f>
        <v>0.95847279724107892</v>
      </c>
      <c r="L198" s="302">
        <f>D203-D198</f>
        <v>7.4948257093787163E-2</v>
      </c>
      <c r="M198" s="302">
        <f>F203-F198</f>
        <v>7.901291818365852E-2</v>
      </c>
      <c r="N198" s="302">
        <f>SUM(K198:M198)</f>
        <v>1.1124339725185246</v>
      </c>
    </row>
    <row r="199" spans="1:14" x14ac:dyDescent="0.2">
      <c r="A199" s="282" t="s">
        <v>365</v>
      </c>
      <c r="B199" s="302">
        <f>'Ind T6'!L80</f>
        <v>28.128184146489644</v>
      </c>
      <c r="C199" s="299" t="str">
        <f>CONCATENATE("(",ROUND((B199/$H200)*100,1),")")</f>
        <v>(18.4)</v>
      </c>
      <c r="D199" s="302">
        <f>'Ind T6'!M80</f>
        <v>36.449667692605985</v>
      </c>
      <c r="E199" s="299" t="str">
        <f>CONCATENATE("(",ROUND((D199/$H200)*100,1),")")</f>
        <v>(23.8)</v>
      </c>
      <c r="F199" s="302">
        <f>'Ind T6'!N80</f>
        <v>4.2542707248598566</v>
      </c>
      <c r="G199" s="299" t="str">
        <f>CONCATENATE("(",ROUND((F199/$H200)*100,1),")")</f>
        <v>(2.8)</v>
      </c>
      <c r="H199" s="302">
        <f t="shared" ref="H199" si="156">SUM(B199,D199,F199)</f>
        <v>68.83212256395548</v>
      </c>
      <c r="I199" s="299" t="str">
        <f>CONCATENATE("(",ROUND((H199/$H200)*100,1),")")</f>
        <v>(45)</v>
      </c>
      <c r="K199" s="302">
        <f t="shared" ref="K199:K200" si="157">B204-B199</f>
        <v>1.315393475982642</v>
      </c>
      <c r="L199" s="302">
        <f t="shared" ref="L199:L200" si="158">D204-D199</f>
        <v>-1.2549755660437683</v>
      </c>
      <c r="M199" s="302">
        <f t="shared" ref="M199:M200" si="159">F204-F199</f>
        <v>0.13914811754257528</v>
      </c>
      <c r="N199" s="302">
        <f t="shared" ref="N199:N200" si="160">SUM(K199:M199)</f>
        <v>0.19956602748144903</v>
      </c>
    </row>
    <row r="200" spans="1:14" x14ac:dyDescent="0.2">
      <c r="A200" s="282" t="s">
        <v>363</v>
      </c>
      <c r="B200" s="302">
        <f>SUM(B198:B199)</f>
        <v>86.398277464086092</v>
      </c>
      <c r="C200" s="299" t="str">
        <f>CONCATENATE("(",ROUND((B200/$H200)*100,1),")")</f>
        <v>(56.5)</v>
      </c>
      <c r="D200" s="302">
        <f>SUM(D198:D199)</f>
        <v>57.427468338524363</v>
      </c>
      <c r="E200" s="299" t="str">
        <f>CONCATENATE("(",ROUND((D200/$H200)*100,1),")")</f>
        <v>(37.6)</v>
      </c>
      <c r="F200" s="302">
        <f>SUM(F198:F199)</f>
        <v>9.1032541973894805</v>
      </c>
      <c r="G200" s="299" t="str">
        <f>CONCATENATE("(",ROUND((F200/$H200)*100,1),")")</f>
        <v>(6)</v>
      </c>
      <c r="H200" s="302">
        <f>SUM(H198:H199)</f>
        <v>152.92899999999992</v>
      </c>
      <c r="I200" s="299" t="str">
        <f>CONCATENATE("(",ROUND((H200/$H200)*100,1),")")</f>
        <v>(100)</v>
      </c>
      <c r="K200" s="302">
        <f t="shared" si="157"/>
        <v>2.2738662732237174</v>
      </c>
      <c r="L200" s="302">
        <f t="shared" si="158"/>
        <v>-1.1800273089499882</v>
      </c>
      <c r="M200" s="302">
        <f t="shared" si="159"/>
        <v>0.21816103572623469</v>
      </c>
      <c r="N200" s="302">
        <f t="shared" si="160"/>
        <v>1.3119999999999639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59.228566114837527</v>
      </c>
      <c r="C203" s="299" t="str">
        <f>CONCATENATE("(",ROUND((B203/$H205)*100,1),")")</f>
        <v>(38.4)</v>
      </c>
      <c r="D203" s="302">
        <f>'Ind T6'!R81</f>
        <v>21.052748903012162</v>
      </c>
      <c r="E203" s="299" t="str">
        <f>CONCATENATE("(",ROUND((D203/$H205)*100,1),")")</f>
        <v>(13.6)</v>
      </c>
      <c r="F203" s="302">
        <f>'Ind T6'!S81</f>
        <v>4.9279963907132824</v>
      </c>
      <c r="G203" s="299" t="str">
        <f>CONCATENATE("(",ROUND((F203/$H205)*100,1),")")</f>
        <v>(3.2)</v>
      </c>
      <c r="H203" s="302">
        <f>SUM(B203,D203,F203)</f>
        <v>85.209311408562968</v>
      </c>
      <c r="I203" s="299" t="str">
        <f>CONCATENATE("(",ROUND((H203/$H205)*100,1),")")</f>
        <v>(55.2)</v>
      </c>
      <c r="K203" s="302">
        <f>B208-B203</f>
        <v>0.73531942488323665</v>
      </c>
      <c r="L203" s="302">
        <f>D208-D203</f>
        <v>0.21520128629536828</v>
      </c>
      <c r="M203" s="302">
        <f>F208-F203</f>
        <v>0.10297937295646786</v>
      </c>
      <c r="N203" s="302">
        <f>SUM(K203:M203)</f>
        <v>1.0535000841350728</v>
      </c>
    </row>
    <row r="204" spans="1:14" x14ac:dyDescent="0.2">
      <c r="A204" s="282" t="s">
        <v>365</v>
      </c>
      <c r="B204" s="302">
        <f>'Ind T6'!Q80</f>
        <v>29.443577622472286</v>
      </c>
      <c r="C204" s="299" t="str">
        <f>CONCATENATE("(",ROUND((B204/$H205)*100,1),")")</f>
        <v>(19.1)</v>
      </c>
      <c r="D204" s="302">
        <f>'Ind T6'!R80</f>
        <v>35.194692126562217</v>
      </c>
      <c r="E204" s="299" t="str">
        <f>CONCATENATE("(",ROUND((D204/$H205)*100,1),")")</f>
        <v>(22.8)</v>
      </c>
      <c r="F204" s="302">
        <f>'Ind T6'!S80</f>
        <v>4.3934188424024319</v>
      </c>
      <c r="G204" s="299" t="str">
        <f>CONCATENATE("(",ROUND((F204/$H205)*100,1),")")</f>
        <v>(2.8)</v>
      </c>
      <c r="H204" s="302">
        <f t="shared" ref="H204" si="161">SUM(B204,D204,F204)</f>
        <v>69.031688591436932</v>
      </c>
      <c r="I204" s="299" t="str">
        <f>CONCATENATE("(",ROUND((H204/$H205)*100,1),")")</f>
        <v>(44.8)</v>
      </c>
      <c r="K204" s="302">
        <f t="shared" ref="K204:K205" si="162">B209-B204</f>
        <v>2.3428379218694069</v>
      </c>
      <c r="L204" s="302">
        <f t="shared" ref="L204:L205" si="163">D209-D204</f>
        <v>-2.321552666711689</v>
      </c>
      <c r="M204" s="302">
        <f t="shared" ref="M204:M205" si="164">F209-F204</f>
        <v>0.30121466070727632</v>
      </c>
      <c r="N204" s="302">
        <f t="shared" ref="N204:N205" si="165">SUM(K204:M204)</f>
        <v>0.32249991586499416</v>
      </c>
    </row>
    <row r="205" spans="1:14" x14ac:dyDescent="0.2">
      <c r="A205" s="282" t="s">
        <v>363</v>
      </c>
      <c r="B205" s="302">
        <f>SUM(B203:B204)</f>
        <v>88.67214373730981</v>
      </c>
      <c r="C205" s="299" t="str">
        <f>CONCATENATE("(",ROUND((B205/$H205)*100,1),")")</f>
        <v>(57.5)</v>
      </c>
      <c r="D205" s="302">
        <f>SUM(D203:D204)</f>
        <v>56.247441029574375</v>
      </c>
      <c r="E205" s="299" t="str">
        <f>CONCATENATE("(",ROUND((D205/$H205)*100,1),")")</f>
        <v>(36.5)</v>
      </c>
      <c r="F205" s="302">
        <f>SUM(F203:F204)</f>
        <v>9.3214152331157152</v>
      </c>
      <c r="G205" s="299" t="str">
        <f>CONCATENATE("(",ROUND((F205/$H205)*100,1),")")</f>
        <v>(6)</v>
      </c>
      <c r="H205" s="302">
        <f>SUM(H203:H204)</f>
        <v>154.2409999999999</v>
      </c>
      <c r="I205" s="299" t="str">
        <f>CONCATENATE("(",ROUND((H205/$H205)*100,1),")")</f>
        <v>(100)</v>
      </c>
      <c r="K205" s="302">
        <f t="shared" si="162"/>
        <v>3.0781573467526471</v>
      </c>
      <c r="L205" s="302">
        <f t="shared" si="163"/>
        <v>-2.1063513804163136</v>
      </c>
      <c r="M205" s="302">
        <f t="shared" si="164"/>
        <v>0.4041940336637424</v>
      </c>
      <c r="N205" s="302">
        <f t="shared" si="165"/>
        <v>1.3760000000000758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59.963885539720764</v>
      </c>
      <c r="C208" s="299" t="str">
        <f>CONCATENATE("(",ROUND((B208/$H210)*100,1),")")</f>
        <v>(38.5)</v>
      </c>
      <c r="D208" s="302">
        <f>'Ind T6'!W81</f>
        <v>21.26795018930753</v>
      </c>
      <c r="E208" s="299" t="str">
        <f>CONCATENATE("(",ROUND((D208/$H210)*100,1),")")</f>
        <v>(13.7)</v>
      </c>
      <c r="F208" s="302">
        <f>'Ind T6'!X81</f>
        <v>5.0309757636697503</v>
      </c>
      <c r="G208" s="299" t="str">
        <f>CONCATENATE("(",ROUND((F208/$H210)*100,1),")")</f>
        <v>(3.2)</v>
      </c>
      <c r="H208" s="302">
        <f>SUM(B208,D208,F208)</f>
        <v>86.262811492698034</v>
      </c>
      <c r="I208" s="299" t="str">
        <f>CONCATENATE("(",ROUND((H208/$H210)*100,1),")")</f>
        <v>(55.4)</v>
      </c>
      <c r="K208" s="302">
        <f>B208-B198</f>
        <v>1.6937922221243156</v>
      </c>
      <c r="L208" s="302">
        <f>D208-D198</f>
        <v>0.29014954338915544</v>
      </c>
      <c r="M208" s="302">
        <f>F208-F198</f>
        <v>0.18199229114012638</v>
      </c>
      <c r="N208" s="302">
        <f>SUM(K208:M208)</f>
        <v>2.1659340566535974</v>
      </c>
    </row>
    <row r="209" spans="1:14" x14ac:dyDescent="0.2">
      <c r="A209" s="282" t="s">
        <v>365</v>
      </c>
      <c r="B209" s="302">
        <f>'Ind T6'!V80</f>
        <v>31.786415544341693</v>
      </c>
      <c r="C209" s="299" t="str">
        <f>CONCATENATE("(",ROUND((B209/$H210)*100,1),")")</f>
        <v>(20.4)</v>
      </c>
      <c r="D209" s="302">
        <f>'Ind T6'!W80</f>
        <v>32.873139459850528</v>
      </c>
      <c r="E209" s="299" t="str">
        <f>CONCATENATE("(",ROUND((D209/$H210)*100,1),")")</f>
        <v>(21.1)</v>
      </c>
      <c r="F209" s="302">
        <f>'Ind T6'!X80</f>
        <v>4.6946335031097082</v>
      </c>
      <c r="G209" s="299" t="str">
        <f>CONCATENATE("(",ROUND((F209/$H210)*100,1),")")</f>
        <v>(3)</v>
      </c>
      <c r="H209" s="302">
        <f t="shared" ref="H209" si="166">SUM(B209,D209,F209)</f>
        <v>69.354188507301927</v>
      </c>
      <c r="I209" s="299" t="str">
        <f>CONCATENATE("(",ROUND((H209/$H210)*100,1),")")</f>
        <v>(44.6)</v>
      </c>
      <c r="K209" s="302">
        <f t="shared" ref="K209:K210" si="167">B209-B199</f>
        <v>3.6582313978520489</v>
      </c>
      <c r="L209" s="302">
        <f t="shared" ref="L209:L210" si="168">D209-D199</f>
        <v>-3.5765282327554573</v>
      </c>
      <c r="M209" s="302">
        <f t="shared" ref="M209:M210" si="169">F209-F199</f>
        <v>0.44036277824985159</v>
      </c>
      <c r="N209" s="302">
        <f t="shared" ref="N209:N210" si="170">SUM(K209:M209)</f>
        <v>0.52206594334644318</v>
      </c>
    </row>
    <row r="210" spans="1:14" x14ac:dyDescent="0.2">
      <c r="A210" s="282" t="s">
        <v>363</v>
      </c>
      <c r="B210" s="302">
        <f>SUM(B208:B209)</f>
        <v>91.750301084062457</v>
      </c>
      <c r="C210" s="299" t="str">
        <f>CONCATENATE("(",ROUND((B210/$H210)*100,1),")")</f>
        <v>(59)</v>
      </c>
      <c r="D210" s="302">
        <f>SUM(D208:D209)</f>
        <v>54.141089649158062</v>
      </c>
      <c r="E210" s="299" t="str">
        <f>CONCATENATE("(",ROUND((D210/$H210)*100,1),")")</f>
        <v>(34.8)</v>
      </c>
      <c r="F210" s="302">
        <f>SUM(F208:F209)</f>
        <v>9.7256092667794576</v>
      </c>
      <c r="G210" s="299" t="str">
        <f>CONCATENATE("(",ROUND((F210/$H210)*100,1),")")</f>
        <v>(6.2)</v>
      </c>
      <c r="H210" s="302">
        <f>SUM(H208:H209)</f>
        <v>155.61699999999996</v>
      </c>
      <c r="I210" s="299" t="str">
        <f>CONCATENATE("(",ROUND((H210/$H210)*100,1),")")</f>
        <v>(100)</v>
      </c>
      <c r="K210" s="302">
        <f t="shared" si="167"/>
        <v>5.3520236199763644</v>
      </c>
      <c r="L210" s="302">
        <f t="shared" si="168"/>
        <v>-3.2863786893663018</v>
      </c>
      <c r="M210" s="302">
        <f t="shared" si="169"/>
        <v>0.62235506938997709</v>
      </c>
      <c r="N210" s="302">
        <f t="shared" si="170"/>
        <v>2.6880000000000397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35.322448418787104</v>
      </c>
      <c r="C219" s="299" t="str">
        <f>CONCATENATE("(",ROUND((B219/$H221)*100,1),")")</f>
        <v>(53.8)</v>
      </c>
      <c r="D219" s="302">
        <f>'Ind T6'!M90</f>
        <v>6.5384395742801802</v>
      </c>
      <c r="E219" s="299" t="str">
        <f>CONCATENATE("(",ROUND((D219/$H221)*100,1),")")</f>
        <v>(10)</v>
      </c>
      <c r="F219" s="302">
        <f>'Ind T6'!N90</f>
        <v>9.4186282855642798</v>
      </c>
      <c r="G219" s="299" t="str">
        <f>CONCATENATE("(",ROUND((F219/$H221)*100,1),")")</f>
        <v>(14.3)</v>
      </c>
      <c r="H219" s="302">
        <f>SUM(B219,D219,F219)</f>
        <v>51.279516278631569</v>
      </c>
      <c r="I219" s="299" t="str">
        <f>CONCATENATE("(",ROUND((H219/$H221)*100,1),")")</f>
        <v>(78.1)</v>
      </c>
      <c r="K219" s="302">
        <f>B224-B219</f>
        <v>2.7638694345142696</v>
      </c>
      <c r="L219" s="302">
        <f>D224-D219</f>
        <v>0.5577791745087195</v>
      </c>
      <c r="M219" s="302">
        <f>F224-F219</f>
        <v>0.77439977634955248</v>
      </c>
      <c r="N219" s="302">
        <f>SUM(K219:M219)</f>
        <v>4.0960483853725416</v>
      </c>
    </row>
    <row r="220" spans="1:14" x14ac:dyDescent="0.2">
      <c r="A220" s="282" t="s">
        <v>365</v>
      </c>
      <c r="B220" s="302">
        <f>'Ind T6'!L89</f>
        <v>8.4296025902414105</v>
      </c>
      <c r="C220" s="299" t="str">
        <f>CONCATENATE("(",ROUND((B220/$H221)*100,1),")")</f>
        <v>(12.8)</v>
      </c>
      <c r="D220" s="302">
        <f>'Ind T6'!M89</f>
        <v>5.6631196532480175</v>
      </c>
      <c r="E220" s="299" t="str">
        <f>CONCATENATE("(",ROUND((D220/$H221)*100,1),")")</f>
        <v>(8.6)</v>
      </c>
      <c r="F220" s="302">
        <f>'Ind T6'!N89</f>
        <v>0.28176147787895622</v>
      </c>
      <c r="G220" s="299" t="str">
        <f>CONCATENATE("(",ROUND((F220/$H221)*100,1),")")</f>
        <v>(0.4)</v>
      </c>
      <c r="H220" s="302">
        <f t="shared" ref="H220" si="171">SUM(B220,D220,F220)</f>
        <v>14.374483721368383</v>
      </c>
      <c r="I220" s="299" t="str">
        <f>CONCATENATE("(",ROUND((H220/$H221)*100,1),")")</f>
        <v>(21.9)</v>
      </c>
      <c r="K220" s="302">
        <f t="shared" ref="K220:K221" si="172">B225-B220</f>
        <v>1.0301294209606482</v>
      </c>
      <c r="L220" s="302">
        <f t="shared" ref="L220:L221" si="173">D225-D220</f>
        <v>0.78427761447993305</v>
      </c>
      <c r="M220" s="302">
        <f t="shared" ref="M220:M221" si="174">F225-F220</f>
        <v>1.3544579187062866E-2</v>
      </c>
      <c r="N220" s="302">
        <f t="shared" ref="N220:N221" si="175">SUM(K220:M220)</f>
        <v>1.827951614627644</v>
      </c>
    </row>
    <row r="221" spans="1:14" x14ac:dyDescent="0.2">
      <c r="A221" s="282" t="s">
        <v>363</v>
      </c>
      <c r="B221" s="302">
        <f>SUM(B219:B220)</f>
        <v>43.752051009028513</v>
      </c>
      <c r="C221" s="299" t="str">
        <f>CONCATENATE("(",ROUND((B221/$H221)*100,1),")")</f>
        <v>(66.6)</v>
      </c>
      <c r="D221" s="302">
        <f>SUM(D219:D220)</f>
        <v>12.201559227528197</v>
      </c>
      <c r="E221" s="299" t="str">
        <f>CONCATENATE("(",ROUND((D221/$H221)*100,1),")")</f>
        <v>(18.6)</v>
      </c>
      <c r="F221" s="302">
        <f>SUM(F219:F220)</f>
        <v>9.7003897634432352</v>
      </c>
      <c r="G221" s="299" t="str">
        <f>CONCATENATE("(",ROUND((F221/$H221)*100,1),")")</f>
        <v>(14.8)</v>
      </c>
      <c r="H221" s="302">
        <f>SUM(H219:H220)</f>
        <v>65.653999999999954</v>
      </c>
      <c r="I221" s="299" t="str">
        <f>CONCATENATE("(",ROUND((H221/$H221)*100,1),")")</f>
        <v>(100)</v>
      </c>
      <c r="K221" s="302">
        <f t="shared" si="172"/>
        <v>3.7939988554749178</v>
      </c>
      <c r="L221" s="302">
        <f t="shared" si="173"/>
        <v>1.3420567889886534</v>
      </c>
      <c r="M221" s="302">
        <f t="shared" si="174"/>
        <v>0.78794435553661657</v>
      </c>
      <c r="N221" s="302">
        <f t="shared" si="175"/>
        <v>5.9240000000001878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38.086317853301374</v>
      </c>
      <c r="C224" s="299" t="str">
        <f>CONCATENATE("(",ROUND((B224/$H226)*100,1),")")</f>
        <v>(53.2)</v>
      </c>
      <c r="D224" s="302">
        <f>'Ind T6'!R90</f>
        <v>7.0962187487888997</v>
      </c>
      <c r="E224" s="299" t="str">
        <f>CONCATENATE("(",ROUND((D224/$H226)*100,1),")")</f>
        <v>(9.9)</v>
      </c>
      <c r="F224" s="302">
        <f>'Ind T6'!S90</f>
        <v>10.193028061913832</v>
      </c>
      <c r="G224" s="299" t="str">
        <f>CONCATENATE("(",ROUND((F224/$H226)*100,1),")")</f>
        <v>(14.2)</v>
      </c>
      <c r="H224" s="302">
        <f>SUM(B224,D224,F224)</f>
        <v>55.375564664004102</v>
      </c>
      <c r="I224" s="299" t="str">
        <f>CONCATENATE("(",ROUND((H224/$H226)*100,1),")")</f>
        <v>(77.4)</v>
      </c>
      <c r="K224" s="302">
        <f>B229-B224</f>
        <v>0.65113056349542831</v>
      </c>
      <c r="L224" s="302">
        <f>D229-D224</f>
        <v>0.50592340072351139</v>
      </c>
      <c r="M224" s="302">
        <f>F229-F224</f>
        <v>0.66389596257531558</v>
      </c>
      <c r="N224" s="302">
        <f>SUM(K224:M224)</f>
        <v>1.8209499267942553</v>
      </c>
    </row>
    <row r="225" spans="1:14" x14ac:dyDescent="0.2">
      <c r="A225" s="282" t="s">
        <v>365</v>
      </c>
      <c r="B225" s="302">
        <f>'Ind T6'!Q89</f>
        <v>9.4597320112020586</v>
      </c>
      <c r="C225" s="299" t="str">
        <f>CONCATENATE("(",ROUND((B225/$H226)*100,1),")")</f>
        <v>(13.2)</v>
      </c>
      <c r="D225" s="302">
        <f>'Ind T6'!R89</f>
        <v>6.4473972677279505</v>
      </c>
      <c r="E225" s="299" t="str">
        <f>CONCATENATE("(",ROUND((D225/$H226)*100,1),")")</f>
        <v>(9)</v>
      </c>
      <c r="F225" s="302">
        <f>'Ind T6'!S89</f>
        <v>0.29530605706601909</v>
      </c>
      <c r="G225" s="299" t="str">
        <f>CONCATENATE("(",ROUND((F225/$H226)*100,1),")")</f>
        <v>(0.4)</v>
      </c>
      <c r="H225" s="302">
        <f t="shared" ref="H225" si="176">SUM(B225,D225,F225)</f>
        <v>16.202435335996029</v>
      </c>
      <c r="I225" s="299" t="str">
        <f>CONCATENATE("(",ROUND((H225/$H226)*100,1),")")</f>
        <v>(22.6)</v>
      </c>
      <c r="K225" s="302">
        <f t="shared" ref="K225:K226" si="177">B230-B225</f>
        <v>0.7901647759205499</v>
      </c>
      <c r="L225" s="302">
        <f t="shared" ref="L225:L226" si="178">D230-D225</f>
        <v>0.81079809365669497</v>
      </c>
      <c r="M225" s="302">
        <f t="shared" ref="M225:M226" si="179">F230-F225</f>
        <v>3.0872036283398629E-3</v>
      </c>
      <c r="N225" s="302">
        <f t="shared" ref="N225:N226" si="180">SUM(K225:M225)</f>
        <v>1.6040500732055847</v>
      </c>
    </row>
    <row r="226" spans="1:14" x14ac:dyDescent="0.2">
      <c r="A226" s="282" t="s">
        <v>363</v>
      </c>
      <c r="B226" s="302">
        <f>SUM(B224:B225)</f>
        <v>47.546049864503431</v>
      </c>
      <c r="C226" s="299" t="str">
        <f>CONCATENATE("(",ROUND((B226/$H226)*100,1),")")</f>
        <v>(66.4)</v>
      </c>
      <c r="D226" s="302">
        <f>SUM(D224:D225)</f>
        <v>13.54361601651685</v>
      </c>
      <c r="E226" s="299" t="str">
        <f>CONCATENATE("(",ROUND((D226/$H226)*100,1),")")</f>
        <v>(18.9)</v>
      </c>
      <c r="F226" s="302">
        <f>SUM(F224:F225)</f>
        <v>10.488334118979852</v>
      </c>
      <c r="G226" s="299" t="str">
        <f>CONCATENATE("(",ROUND((F226/$H226)*100,1),")")</f>
        <v>(14.7)</v>
      </c>
      <c r="H226" s="302">
        <f>SUM(H224:H225)</f>
        <v>71.578000000000131</v>
      </c>
      <c r="I226" s="299" t="str">
        <f>CONCATENATE("(",ROUND((H226/$H226)*100,1),")")</f>
        <v>(100)</v>
      </c>
      <c r="K226" s="302">
        <f t="shared" si="177"/>
        <v>1.44129533941598</v>
      </c>
      <c r="L226" s="302">
        <f t="shared" si="178"/>
        <v>1.3167214943802072</v>
      </c>
      <c r="M226" s="302">
        <f t="shared" si="179"/>
        <v>0.66698316620365539</v>
      </c>
      <c r="N226" s="302">
        <f t="shared" si="180"/>
        <v>3.4249999999998426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38.737448416796802</v>
      </c>
      <c r="C229" s="299" t="str">
        <f>CONCATENATE("(",ROUND((B229/$H231)*100,1),")")</f>
        <v>(51.6)</v>
      </c>
      <c r="D229" s="302">
        <f>'Ind T6'!W90</f>
        <v>7.6021421495124111</v>
      </c>
      <c r="E229" s="299" t="str">
        <f>CONCATENATE("(",ROUND((D229/$H231)*100,1),")")</f>
        <v>(10.1)</v>
      </c>
      <c r="F229" s="302">
        <f>'Ind T6'!X90</f>
        <v>10.856924024489148</v>
      </c>
      <c r="G229" s="299" t="str">
        <f>CONCATENATE("(",ROUND((F229/$H231)*100,1),")")</f>
        <v>(14.5)</v>
      </c>
      <c r="H229" s="302">
        <f>SUM(B229,D229,F229)</f>
        <v>57.196514590798358</v>
      </c>
      <c r="I229" s="299" t="str">
        <f>CONCATENATE("(",ROUND((H229/$H231)*100,1),")")</f>
        <v>(76.3)</v>
      </c>
      <c r="K229" s="302">
        <f>B229-B219</f>
        <v>3.4149999980096979</v>
      </c>
      <c r="L229" s="302">
        <f>D229-D219</f>
        <v>1.0637025752322309</v>
      </c>
      <c r="M229" s="302">
        <f>F229-F219</f>
        <v>1.4382957389248681</v>
      </c>
      <c r="N229" s="302">
        <f>SUM(K229:M229)</f>
        <v>5.9169983121667968</v>
      </c>
    </row>
    <row r="230" spans="1:14" x14ac:dyDescent="0.2">
      <c r="A230" s="282" t="s">
        <v>365</v>
      </c>
      <c r="B230" s="302">
        <f>'Ind T6'!V89</f>
        <v>10.249896787122609</v>
      </c>
      <c r="C230" s="299" t="str">
        <f>CONCATENATE("(",ROUND((B230/$H231)*100,1),")")</f>
        <v>(13.7)</v>
      </c>
      <c r="D230" s="302">
        <f>'Ind T6'!W89</f>
        <v>7.2581953613846455</v>
      </c>
      <c r="E230" s="299" t="str">
        <f>CONCATENATE("(",ROUND((D230/$H231)*100,1),")")</f>
        <v>(9.7)</v>
      </c>
      <c r="F230" s="302">
        <f>'Ind T6'!X89</f>
        <v>0.29839326069435895</v>
      </c>
      <c r="G230" s="299" t="str">
        <f>CONCATENATE("(",ROUND((F230/$H231)*100,1),")")</f>
        <v>(0.4)</v>
      </c>
      <c r="H230" s="302">
        <f t="shared" ref="H230" si="181">SUM(B230,D230,F230)</f>
        <v>17.80648540920161</v>
      </c>
      <c r="I230" s="299" t="str">
        <f>CONCATENATE("(",ROUND((H230/$H231)*100,1),")")</f>
        <v>(23.7)</v>
      </c>
      <c r="K230" s="302">
        <f t="shared" ref="K230:K231" si="182">B230-B220</f>
        <v>1.8202941968811981</v>
      </c>
      <c r="L230" s="302">
        <f t="shared" ref="L230:L231" si="183">D230-D220</f>
        <v>1.595075708136628</v>
      </c>
      <c r="M230" s="302">
        <f t="shared" ref="M230:M231" si="184">F230-F220</f>
        <v>1.6631782815402729E-2</v>
      </c>
      <c r="N230" s="302">
        <f t="shared" ref="N230:N231" si="185">SUM(K230:M230)</f>
        <v>3.4320016878332287</v>
      </c>
    </row>
    <row r="231" spans="1:14" x14ac:dyDescent="0.2">
      <c r="A231" s="282" t="s">
        <v>363</v>
      </c>
      <c r="B231" s="302">
        <f>SUM(B229:B230)</f>
        <v>48.987345203919411</v>
      </c>
      <c r="C231" s="299" t="str">
        <f>CONCATENATE("(",ROUND((B231/$H231)*100,1),")")</f>
        <v>(65.3)</v>
      </c>
      <c r="D231" s="302">
        <f>SUM(D229:D230)</f>
        <v>14.860337510897057</v>
      </c>
      <c r="E231" s="299" t="str">
        <f>CONCATENATE("(",ROUND((D231/$H231)*100,1),")")</f>
        <v>(19.8)</v>
      </c>
      <c r="F231" s="302">
        <f>SUM(F229:F230)</f>
        <v>11.155317285183507</v>
      </c>
      <c r="G231" s="299" t="str">
        <f>CONCATENATE("(",ROUND((F231/$H231)*100,1),")")</f>
        <v>(14.9)</v>
      </c>
      <c r="H231" s="302">
        <f>SUM(H229:H230)</f>
        <v>75.002999999999972</v>
      </c>
      <c r="I231" s="299" t="str">
        <f>CONCATENATE("(",ROUND((H231/$H231)*100,1),")")</f>
        <v>(100)</v>
      </c>
      <c r="K231" s="302">
        <f t="shared" si="182"/>
        <v>5.2352941948908978</v>
      </c>
      <c r="L231" s="302">
        <f t="shared" si="183"/>
        <v>2.6587782833688607</v>
      </c>
      <c r="M231" s="302">
        <f t="shared" si="184"/>
        <v>1.454927521740272</v>
      </c>
      <c r="N231" s="302">
        <f t="shared" si="185"/>
        <v>9.3490000000000304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14.264828628173433</v>
      </c>
      <c r="C240" s="299" t="str">
        <f>CONCATENATE("(",ROUND((B240/$H242)*100,1),")")</f>
        <v>(20.9)</v>
      </c>
      <c r="D240" s="302">
        <f>'Ind T6'!M99</f>
        <v>15.175911595579091</v>
      </c>
      <c r="E240" s="299" t="str">
        <f>CONCATENATE("(",ROUND((D240/$H242)*100,1),")")</f>
        <v>(22.3)</v>
      </c>
      <c r="F240" s="302">
        <f>'Ind T6'!N99</f>
        <v>1.3805752931242263</v>
      </c>
      <c r="G240" s="299" t="str">
        <f>CONCATENATE("(",ROUND((F240/$H242)*100,1),")")</f>
        <v>(2)</v>
      </c>
      <c r="H240" s="302">
        <f>SUM(B240,D240,F240)</f>
        <v>30.821315516876751</v>
      </c>
      <c r="I240" s="299" t="str">
        <f>CONCATENATE("(",ROUND((H240/$H242)*100,1),")")</f>
        <v>(45.2)</v>
      </c>
      <c r="K240" s="302">
        <f>B245-B240</f>
        <v>0.99175651283048438</v>
      </c>
      <c r="L240" s="302">
        <f>D245-D240</f>
        <v>1.09767984363544</v>
      </c>
      <c r="M240" s="302">
        <f>F245-F240</f>
        <v>6.0152574097344091E-2</v>
      </c>
      <c r="N240" s="302">
        <f>SUM(K240:M240)</f>
        <v>2.1495889305632687</v>
      </c>
    </row>
    <row r="241" spans="1:14" x14ac:dyDescent="0.2">
      <c r="A241" s="282" t="s">
        <v>365</v>
      </c>
      <c r="B241" s="302">
        <f>'Ind T6'!L98</f>
        <v>12.143184624709175</v>
      </c>
      <c r="C241" s="299" t="str">
        <f>CONCATENATE("(",ROUND((B241/$H242)*100,1),")")</f>
        <v>(17.8)</v>
      </c>
      <c r="D241" s="302">
        <f>'Ind T6'!M98</f>
        <v>23.027445296336122</v>
      </c>
      <c r="E241" s="299" t="str">
        <f>CONCATENATE("(",ROUND((D241/$H242)*100,1),")")</f>
        <v>(33.8)</v>
      </c>
      <c r="F241" s="302">
        <f>'Ind T6'!N98</f>
        <v>2.1640545620779936</v>
      </c>
      <c r="G241" s="299" t="str">
        <f>CONCATENATE("(",ROUND((F241/$H242)*100,1),")")</f>
        <v>(3.2)</v>
      </c>
      <c r="H241" s="302">
        <f t="shared" ref="H241" si="186">SUM(B241,D241,F241)</f>
        <v>37.33468448312329</v>
      </c>
      <c r="I241" s="299" t="str">
        <f>CONCATENATE("(",ROUND((H241/$H242)*100,1),")")</f>
        <v>(54.8)</v>
      </c>
      <c r="K241" s="302">
        <f t="shared" ref="K241:K242" si="187">B246-B241</f>
        <v>0.83752749909926827</v>
      </c>
      <c r="L241" s="302">
        <f t="shared" ref="L241:L242" si="188">D246-D241</f>
        <v>1.4865430912343278</v>
      </c>
      <c r="M241" s="302">
        <f t="shared" ref="M241:M242" si="189">F246-F241</f>
        <v>8.8340479103041769E-2</v>
      </c>
      <c r="N241" s="302">
        <f t="shared" ref="N241:N242" si="190">SUM(K241:M241)</f>
        <v>2.4124110694366379</v>
      </c>
    </row>
    <row r="242" spans="1:14" x14ac:dyDescent="0.2">
      <c r="A242" s="282" t="s">
        <v>363</v>
      </c>
      <c r="B242" s="302">
        <f>SUM(B240:B241)</f>
        <v>26.408013252882608</v>
      </c>
      <c r="C242" s="299" t="str">
        <f>CONCATENATE("(",ROUND((B242/$H242)*100,1),")")</f>
        <v>(38.7)</v>
      </c>
      <c r="D242" s="302">
        <f>SUM(D240:D241)</f>
        <v>38.203356891915213</v>
      </c>
      <c r="E242" s="299" t="str">
        <f>CONCATENATE("(",ROUND((D242/$H242)*100,1),")")</f>
        <v>(56.1)</v>
      </c>
      <c r="F242" s="302">
        <f>SUM(F240:F241)</f>
        <v>3.5446298552022197</v>
      </c>
      <c r="G242" s="299" t="str">
        <f>CONCATENATE("(",ROUND((F242/$H242)*100,1),")")</f>
        <v>(5.2)</v>
      </c>
      <c r="H242" s="302">
        <f>SUM(H240:H241)</f>
        <v>68.156000000000034</v>
      </c>
      <c r="I242" s="299" t="str">
        <f>CONCATENATE("(",ROUND((H242/$H242)*100,1),")")</f>
        <v>(100)</v>
      </c>
      <c r="K242" s="302">
        <f t="shared" si="187"/>
        <v>1.8292840119297544</v>
      </c>
      <c r="L242" s="302">
        <f t="shared" si="188"/>
        <v>2.5842229348697643</v>
      </c>
      <c r="M242" s="302">
        <f t="shared" si="189"/>
        <v>0.14849305320038608</v>
      </c>
      <c r="N242" s="302">
        <f t="shared" si="190"/>
        <v>4.5619999999999052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15.256585141003917</v>
      </c>
      <c r="C245" s="299" t="str">
        <f>CONCATENATE("(",ROUND((B245/$H247)*100,1),")")</f>
        <v>(21)</v>
      </c>
      <c r="D245" s="302">
        <f>'Ind T6'!R99</f>
        <v>16.273591439214531</v>
      </c>
      <c r="E245" s="299" t="str">
        <f>CONCATENATE("(",ROUND((D245/$H247)*100,1),")")</f>
        <v>(22.4)</v>
      </c>
      <c r="F245" s="302">
        <f>'Ind T6'!S99</f>
        <v>1.4407278672215704</v>
      </c>
      <c r="G245" s="299" t="str">
        <f>CONCATENATE("(",ROUND((F245/$H247)*100,1),")")</f>
        <v>(2)</v>
      </c>
      <c r="H245" s="302">
        <f>SUM(B245,D245,F245)</f>
        <v>32.97090444744002</v>
      </c>
      <c r="I245" s="299" t="str">
        <f>CONCATENATE("(",ROUND((H245/$H247)*100,1),")")</f>
        <v>(45.3)</v>
      </c>
      <c r="K245" s="302">
        <f>B250-B245</f>
        <v>3.1593982284839939</v>
      </c>
      <c r="L245" s="302">
        <f>D250-D245</f>
        <v>3.0273378046026025</v>
      </c>
      <c r="M245" s="302">
        <f>F250-F245</f>
        <v>0.25877473706706966</v>
      </c>
      <c r="N245" s="302">
        <f>SUM(K245:M245)</f>
        <v>6.4455107701536658</v>
      </c>
    </row>
    <row r="246" spans="1:14" x14ac:dyDescent="0.2">
      <c r="A246" s="282" t="s">
        <v>365</v>
      </c>
      <c r="B246" s="302">
        <f>'Ind T6'!Q98</f>
        <v>12.980712123808443</v>
      </c>
      <c r="C246" s="299" t="str">
        <f>CONCATENATE("(",ROUND((B246/$H247)*100,1),")")</f>
        <v>(17.9)</v>
      </c>
      <c r="D246" s="302">
        <f>'Ind T6'!R98</f>
        <v>24.51398838757045</v>
      </c>
      <c r="E246" s="299" t="str">
        <f>CONCATENATE("(",ROUND((D246/$H247)*100,1),")")</f>
        <v>(33.7)</v>
      </c>
      <c r="F246" s="302">
        <f>'Ind T6'!S98</f>
        <v>2.2523950411810354</v>
      </c>
      <c r="G246" s="299" t="str">
        <f>CONCATENATE("(",ROUND((F246/$H247)*100,1),")")</f>
        <v>(3.1)</v>
      </c>
      <c r="H246" s="302">
        <f t="shared" ref="H246" si="191">SUM(B246,D246,F246)</f>
        <v>39.747095552559927</v>
      </c>
      <c r="I246" s="299" t="str">
        <f>CONCATENATE("(",ROUND((H246/$H247)*100,1),")")</f>
        <v>(54.7)</v>
      </c>
      <c r="K246" s="302">
        <f t="shared" ref="K246:K247" si="192">B251-B246</f>
        <v>2.5801821529801501</v>
      </c>
      <c r="L246" s="302">
        <f t="shared" ref="L246:L247" si="193">D251-D246</f>
        <v>4.3617465577588455</v>
      </c>
      <c r="M246" s="302">
        <f t="shared" ref="M246:M247" si="194">F251-F246</f>
        <v>0.40056051910743928</v>
      </c>
      <c r="N246" s="302">
        <f t="shared" ref="N246:N247" si="195">SUM(K246:M246)</f>
        <v>7.3424892298464348</v>
      </c>
    </row>
    <row r="247" spans="1:14" x14ac:dyDescent="0.2">
      <c r="A247" s="282" t="s">
        <v>363</v>
      </c>
      <c r="B247" s="302">
        <f>SUM(B245:B246)</f>
        <v>28.237297264812362</v>
      </c>
      <c r="C247" s="299" t="str">
        <f>CONCATENATE("(",ROUND((B247/$H247)*100,1),")")</f>
        <v>(38.8)</v>
      </c>
      <c r="D247" s="302">
        <f>SUM(D245:D246)</f>
        <v>40.787579826784977</v>
      </c>
      <c r="E247" s="299" t="str">
        <f>CONCATENATE("(",ROUND((D247/$H247)*100,1),")")</f>
        <v>(56.1)</v>
      </c>
      <c r="F247" s="302">
        <f>SUM(F245:F246)</f>
        <v>3.6931229084026058</v>
      </c>
      <c r="G247" s="299" t="str">
        <f>CONCATENATE("(",ROUND((F247/$H247)*100,1),")")</f>
        <v>(5.1)</v>
      </c>
      <c r="H247" s="302">
        <f>SUM(H245:H246)</f>
        <v>72.717999999999947</v>
      </c>
      <c r="I247" s="299" t="str">
        <f>CONCATENATE("(",ROUND((H247/$H247)*100,1),")")</f>
        <v>(100)</v>
      </c>
      <c r="K247" s="302">
        <f t="shared" si="192"/>
        <v>5.739580381464144</v>
      </c>
      <c r="L247" s="302">
        <f t="shared" si="193"/>
        <v>7.3890843623614515</v>
      </c>
      <c r="M247" s="302">
        <f t="shared" si="194"/>
        <v>0.65933525617450917</v>
      </c>
      <c r="N247" s="302">
        <f t="shared" si="195"/>
        <v>13.788000000000105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18.415983369487911</v>
      </c>
      <c r="C250" s="299" t="str">
        <f>CONCATENATE("(",ROUND((B250/$H252)*100,1),")")</f>
        <v>(21.3)</v>
      </c>
      <c r="D250" s="302">
        <f>'Ind T6'!W99</f>
        <v>19.300929243817134</v>
      </c>
      <c r="E250" s="299" t="str">
        <f>CONCATENATE("(",ROUND((D250/$H252)*100,1),")")</f>
        <v>(22.3)</v>
      </c>
      <c r="F250" s="302">
        <f>'Ind T6'!X99</f>
        <v>1.6995026042886401</v>
      </c>
      <c r="G250" s="299" t="str">
        <f>CONCATENATE("(",ROUND((F250/$H252)*100,1),")")</f>
        <v>(2)</v>
      </c>
      <c r="H250" s="302">
        <f>SUM(B250,D250,F250)</f>
        <v>39.416415217593681</v>
      </c>
      <c r="I250" s="299" t="str">
        <f>CONCATENATE("(",ROUND((H250/$H252)*100,1),")")</f>
        <v>(45.6)</v>
      </c>
      <c r="K250" s="302">
        <f>B250-B240</f>
        <v>4.1511547413144783</v>
      </c>
      <c r="L250" s="302">
        <f>D250-D240</f>
        <v>4.1250176482380425</v>
      </c>
      <c r="M250" s="302">
        <f>F250-F240</f>
        <v>0.31892731116441375</v>
      </c>
      <c r="N250" s="302">
        <f>SUM(K250:M250)</f>
        <v>8.5950997007169345</v>
      </c>
    </row>
    <row r="251" spans="1:14" x14ac:dyDescent="0.2">
      <c r="A251" s="282" t="s">
        <v>365</v>
      </c>
      <c r="B251" s="302">
        <f>'Ind T6'!V98</f>
        <v>15.560894276788593</v>
      </c>
      <c r="C251" s="299" t="str">
        <f>CONCATENATE("(",ROUND((B251/$H252)*100,1),")")</f>
        <v>(18)</v>
      </c>
      <c r="D251" s="302">
        <f>'Ind T6'!W98</f>
        <v>28.875734945329295</v>
      </c>
      <c r="E251" s="299" t="str">
        <f>CONCATENATE("(",ROUND((D251/$H252)*100,1),")")</f>
        <v>(33.4)</v>
      </c>
      <c r="F251" s="302">
        <f>'Ind T6'!X98</f>
        <v>2.6529555602884747</v>
      </c>
      <c r="G251" s="299" t="str">
        <f>CONCATENATE("(",ROUND((F251/$H252)*100,1),")")</f>
        <v>(3.1)</v>
      </c>
      <c r="H251" s="302">
        <f t="shared" ref="H251" si="196">SUM(B251,D251,F251)</f>
        <v>47.089584782406362</v>
      </c>
      <c r="I251" s="299" t="str">
        <f>CONCATENATE("(",ROUND((H251/$H252)*100,1),")")</f>
        <v>(54.4)</v>
      </c>
      <c r="K251" s="302">
        <f t="shared" ref="K251:K252" si="197">B251-B241</f>
        <v>3.4177096520794183</v>
      </c>
      <c r="L251" s="302">
        <f t="shared" ref="L251:L252" si="198">D251-D241</f>
        <v>5.8482896489931733</v>
      </c>
      <c r="M251" s="302">
        <f t="shared" ref="M251:M252" si="199">F251-F241</f>
        <v>0.48890099821048105</v>
      </c>
      <c r="N251" s="302">
        <f t="shared" ref="N251:N252" si="200">SUM(K251:M251)</f>
        <v>9.7549002992830722</v>
      </c>
    </row>
    <row r="252" spans="1:14" x14ac:dyDescent="0.2">
      <c r="A252" s="282" t="s">
        <v>363</v>
      </c>
      <c r="B252" s="302">
        <f>SUM(B250:B251)</f>
        <v>33.976877646276506</v>
      </c>
      <c r="C252" s="299" t="str">
        <f>CONCATENATE("(",ROUND((B252/$H252)*100,1),")")</f>
        <v>(39.3)</v>
      </c>
      <c r="D252" s="302">
        <f>SUM(D250:D251)</f>
        <v>48.176664189146429</v>
      </c>
      <c r="E252" s="299" t="str">
        <f>CONCATENATE("(",ROUND((D252/$H252)*100,1),")")</f>
        <v>(55.7)</v>
      </c>
      <c r="F252" s="302">
        <f>SUM(F250:F251)</f>
        <v>4.352458164577115</v>
      </c>
      <c r="G252" s="299" t="str">
        <f>CONCATENATE("(",ROUND((F252/$H252)*100,1),")")</f>
        <v>(5)</v>
      </c>
      <c r="H252" s="302">
        <f>SUM(H250:H251)</f>
        <v>86.506000000000043</v>
      </c>
      <c r="I252" s="299" t="str">
        <f>CONCATENATE("(",ROUND((H252/$H252)*100,1),")")</f>
        <v>(100)</v>
      </c>
      <c r="K252" s="302">
        <f t="shared" si="197"/>
        <v>7.5688643933938984</v>
      </c>
      <c r="L252" s="302">
        <f t="shared" si="198"/>
        <v>9.9733072972312158</v>
      </c>
      <c r="M252" s="302">
        <f t="shared" si="199"/>
        <v>0.80782830937489525</v>
      </c>
      <c r="N252" s="302">
        <f t="shared" si="200"/>
        <v>18.350000000000009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1.0439119520383158</v>
      </c>
      <c r="C261" s="299" t="str">
        <f>CONCATENATE("(",ROUND((B261/$H263)*100,1),")")</f>
        <v>(16.6)</v>
      </c>
      <c r="D261" s="302">
        <f>'Ind T6'!M108</f>
        <v>0.60917834393719916</v>
      </c>
      <c r="E261" s="299" t="str">
        <f>CONCATENATE("(",ROUND((D261/$H263)*100,1),")")</f>
        <v>(9.7)</v>
      </c>
      <c r="F261" s="302">
        <f>'Ind T6'!N108</f>
        <v>2.2693566879710882</v>
      </c>
      <c r="G261" s="299" t="str">
        <f>CONCATENATE("(",ROUND((F261/$H263)*100,1),")")</f>
        <v>(36)</v>
      </c>
      <c r="H261" s="302">
        <f>SUM(B261,D261,F261)</f>
        <v>3.9224469839466032</v>
      </c>
      <c r="I261" s="299" t="str">
        <f>CONCATENATE("(",ROUND((H261/$H263)*100,1),")")</f>
        <v>(62.2)</v>
      </c>
      <c r="K261" s="302">
        <f>B266-B261</f>
        <v>-2.7418589082413902E-2</v>
      </c>
      <c r="L261" s="302">
        <f>D266-D261</f>
        <v>1.5475768456487793E-2</v>
      </c>
      <c r="M261" s="302">
        <f>F266-F261</f>
        <v>-3.3150209625577354E-2</v>
      </c>
      <c r="N261" s="302">
        <f>SUM(K261:M261)</f>
        <v>-4.5093030251503463E-2</v>
      </c>
    </row>
    <row r="262" spans="1:14" x14ac:dyDescent="0.2">
      <c r="A262" s="282" t="s">
        <v>365</v>
      </c>
      <c r="B262" s="302">
        <f>'Ind T6'!L107</f>
        <v>0.6398932184203161</v>
      </c>
      <c r="C262" s="299" t="str">
        <f>CONCATENATE("(",ROUND((B262/$H263)*100,1),")")</f>
        <v>(10.1)</v>
      </c>
      <c r="D262" s="302">
        <f>'Ind T6'!M107</f>
        <v>0.87773660545321586</v>
      </c>
      <c r="E262" s="299" t="str">
        <f>CONCATENATE("(",ROUND((D262/$H263)*100,1),")")</f>
        <v>(13.9)</v>
      </c>
      <c r="F262" s="302">
        <f>'Ind T6'!N107</f>
        <v>0.86592319217987024</v>
      </c>
      <c r="G262" s="299" t="str">
        <f>CONCATENATE("(",ROUND((F262/$H263)*100,1),")")</f>
        <v>(13.7)</v>
      </c>
      <c r="H262" s="302">
        <f t="shared" ref="H262" si="201">SUM(B262,D262,F262)</f>
        <v>2.3835530160534022</v>
      </c>
      <c r="I262" s="299" t="str">
        <f>CONCATENATE("(",ROUND((H262/$H263)*100,1),")")</f>
        <v>(37.8)</v>
      </c>
      <c r="K262" s="302">
        <f t="shared" ref="K262:K263" si="202">B267-B262</f>
        <v>-1.4055301629003814E-2</v>
      </c>
      <c r="L262" s="302">
        <f t="shared" ref="L262:L263" si="203">D267-D262</f>
        <v>-6.45658007910066E-3</v>
      </c>
      <c r="M262" s="302">
        <f t="shared" ref="M262:M263" si="204">F267-F262</f>
        <v>-2.7395088040393367E-2</v>
      </c>
      <c r="N262" s="302">
        <f t="shared" ref="N262:N263" si="205">SUM(K262:M262)</f>
        <v>-4.7906969748497841E-2</v>
      </c>
    </row>
    <row r="263" spans="1:14" x14ac:dyDescent="0.2">
      <c r="A263" s="282" t="s">
        <v>363</v>
      </c>
      <c r="B263" s="302">
        <f>SUM(B261:B262)</f>
        <v>1.6838051704586319</v>
      </c>
      <c r="C263" s="299" t="str">
        <f>CONCATENATE("(",ROUND((B263/$H263)*100,1),")")</f>
        <v>(26.7)</v>
      </c>
      <c r="D263" s="302">
        <f>SUM(D261:D262)</f>
        <v>1.486914949390415</v>
      </c>
      <c r="E263" s="299" t="str">
        <f>CONCATENATE("(",ROUND((D263/$H263)*100,1),")")</f>
        <v>(23.6)</v>
      </c>
      <c r="F263" s="302">
        <f>SUM(F261:F262)</f>
        <v>3.1352798801509585</v>
      </c>
      <c r="G263" s="299" t="str">
        <f>CONCATENATE("(",ROUND((F263/$H263)*100,1),")")</f>
        <v>(49.7)</v>
      </c>
      <c r="H263" s="302">
        <f>SUM(H261:H262)</f>
        <v>6.3060000000000054</v>
      </c>
      <c r="I263" s="299" t="str">
        <f>CONCATENATE("(",ROUND((H263/$H263)*100,1),")")</f>
        <v>(100)</v>
      </c>
      <c r="K263" s="302">
        <f t="shared" si="202"/>
        <v>-4.1473890711417605E-2</v>
      </c>
      <c r="L263" s="302">
        <f t="shared" si="203"/>
        <v>9.0191883773871329E-3</v>
      </c>
      <c r="M263" s="302">
        <f t="shared" si="204"/>
        <v>-6.0545297665970832E-2</v>
      </c>
      <c r="N263" s="302">
        <f t="shared" si="205"/>
        <v>-9.3000000000001304E-2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1.0164933629559019</v>
      </c>
      <c r="C266" s="299" t="str">
        <f>CONCATENATE("(",ROUND((B266/$H268)*100,1),")")</f>
        <v>(16.4)</v>
      </c>
      <c r="D266" s="302">
        <f>'Ind T6'!R108</f>
        <v>0.62465411239368696</v>
      </c>
      <c r="E266" s="299" t="str">
        <f>CONCATENATE("(",ROUND((D266/$H268)*100,1),")")</f>
        <v>(10.1)</v>
      </c>
      <c r="F266" s="302">
        <f>'Ind T6'!S108</f>
        <v>2.2362064783455109</v>
      </c>
      <c r="G266" s="299" t="str">
        <f>CONCATENATE("(",ROUND((F266/$H268)*100,1),")")</f>
        <v>(36)</v>
      </c>
      <c r="H266" s="302">
        <f>SUM(B266,D266,F266)</f>
        <v>3.8773539536950996</v>
      </c>
      <c r="I266" s="299" t="str">
        <f>CONCATENATE("(",ROUND((H266/$H268)*100,1),")")</f>
        <v>(62.4)</v>
      </c>
      <c r="K266" s="302">
        <f>B271-B266</f>
        <v>-1.2761565112160422E-3</v>
      </c>
      <c r="L266" s="302">
        <f>D271-D266</f>
        <v>4.8089666508702833E-2</v>
      </c>
      <c r="M266" s="302">
        <f>F271-F266</f>
        <v>4.3013229119036822E-2</v>
      </c>
      <c r="N266" s="302">
        <f>SUM(K266:M266)</f>
        <v>8.9826739116523613E-2</v>
      </c>
    </row>
    <row r="267" spans="1:14" x14ac:dyDescent="0.2">
      <c r="A267" s="282" t="s">
        <v>365</v>
      </c>
      <c r="B267" s="302">
        <f>'Ind T6'!Q107</f>
        <v>0.62583791679131229</v>
      </c>
      <c r="C267" s="299" t="str">
        <f>CONCATENATE("(",ROUND((B267/$H268)*100,1),")")</f>
        <v>(10.1)</v>
      </c>
      <c r="D267" s="302">
        <f>'Ind T6'!R107</f>
        <v>0.8712800253741152</v>
      </c>
      <c r="E267" s="299" t="str">
        <f>CONCATENATE("(",ROUND((D267/$H268)*100,1),")")</f>
        <v>(14)</v>
      </c>
      <c r="F267" s="302">
        <f>'Ind T6'!S107</f>
        <v>0.83852810413947687</v>
      </c>
      <c r="G267" s="299" t="str">
        <f>CONCATENATE("(",ROUND((F267/$H268)*100,1),")")</f>
        <v>(13.5)</v>
      </c>
      <c r="H267" s="302">
        <f t="shared" ref="H267" si="206">SUM(B267,D267,F267)</f>
        <v>2.3356460463049045</v>
      </c>
      <c r="I267" s="299" t="str">
        <f>CONCATENATE("(",ROUND((H267/$H268)*100,1),")")</f>
        <v>(37.6)</v>
      </c>
      <c r="K267" s="302">
        <f t="shared" ref="K267:K268" si="207">B272-B267</f>
        <v>1.1083928886489125E-2</v>
      </c>
      <c r="L267" s="302">
        <f t="shared" ref="L267:L268" si="208">D272-D267</f>
        <v>1.0490638600546776E-2</v>
      </c>
      <c r="M267" s="302">
        <f t="shared" ref="M267:M268" si="209">F272-F267</f>
        <v>-2.8401306603567655E-2</v>
      </c>
      <c r="N267" s="302">
        <f t="shared" ref="N267:N268" si="210">SUM(K267:M267)</f>
        <v>-6.8267391165317548E-3</v>
      </c>
    </row>
    <row r="268" spans="1:14" x14ac:dyDescent="0.2">
      <c r="A268" s="282" t="s">
        <v>363</v>
      </c>
      <c r="B268" s="302">
        <f>SUM(B266:B267)</f>
        <v>1.6423312797472143</v>
      </c>
      <c r="C268" s="299" t="str">
        <f>CONCATENATE("(",ROUND((B268/$H268)*100,1),")")</f>
        <v>(26.4)</v>
      </c>
      <c r="D268" s="302">
        <f>SUM(D266:D267)</f>
        <v>1.4959341377678022</v>
      </c>
      <c r="E268" s="299" t="str">
        <f>CONCATENATE("(",ROUND((D268/$H268)*100,1),")")</f>
        <v>(24.1)</v>
      </c>
      <c r="F268" s="302">
        <f>SUM(F266:F267)</f>
        <v>3.0747345824849877</v>
      </c>
      <c r="G268" s="299" t="str">
        <f>CONCATENATE("(",ROUND((F268/$H268)*100,1),")")</f>
        <v>(49.5)</v>
      </c>
      <c r="H268" s="302">
        <f>SUM(H266:H267)</f>
        <v>6.2130000000000045</v>
      </c>
      <c r="I268" s="299" t="str">
        <f>CONCATENATE("(",ROUND((H268/$H268)*100,1),")")</f>
        <v>(100)</v>
      </c>
      <c r="K268" s="302">
        <f t="shared" si="207"/>
        <v>9.8077723752729717E-3</v>
      </c>
      <c r="L268" s="302">
        <f t="shared" si="208"/>
        <v>5.8580305109249498E-2</v>
      </c>
      <c r="M268" s="302">
        <f t="shared" si="209"/>
        <v>1.4611922515469278E-2</v>
      </c>
      <c r="N268" s="302">
        <f t="shared" si="210"/>
        <v>8.2999999999991747E-2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1.0152172064446858</v>
      </c>
      <c r="C271" s="299" t="str">
        <f>CONCATENATE("(",ROUND((B271/$H273)*100,1),")")</f>
        <v>(16.1)</v>
      </c>
      <c r="D271" s="302">
        <f>'Ind T6'!W108</f>
        <v>0.67274377890238979</v>
      </c>
      <c r="E271" s="299" t="str">
        <f>CONCATENATE("(",ROUND((D271/$H273)*100,1),")")</f>
        <v>(10.7)</v>
      </c>
      <c r="F271" s="302">
        <f>'Ind T6'!X108</f>
        <v>2.2792197074645477</v>
      </c>
      <c r="G271" s="299" t="str">
        <f>CONCATENATE("(",ROUND((F271/$H273)*100,1),")")</f>
        <v>(36.2)</v>
      </c>
      <c r="H271" s="302">
        <f>SUM(B271,D271,F271)</f>
        <v>3.9671806928116231</v>
      </c>
      <c r="I271" s="299" t="str">
        <f>CONCATENATE("(",ROUND((H271/$H273)*100,1),")")</f>
        <v>(63)</v>
      </c>
      <c r="K271" s="302">
        <f>B271-B261</f>
        <v>-2.8694745593629944E-2</v>
      </c>
      <c r="L271" s="302">
        <f>D271-D261</f>
        <v>6.3565434965190626E-2</v>
      </c>
      <c r="M271" s="302">
        <f>F271-F261</f>
        <v>9.8630194934594684E-3</v>
      </c>
      <c r="N271" s="302">
        <f>SUM(K271:M271)</f>
        <v>4.473370886502015E-2</v>
      </c>
    </row>
    <row r="272" spans="1:14" x14ac:dyDescent="0.2">
      <c r="A272" s="282" t="s">
        <v>365</v>
      </c>
      <c r="B272" s="302">
        <f>'Ind T6'!V107</f>
        <v>0.63692184567780141</v>
      </c>
      <c r="C272" s="299" t="str">
        <f>CONCATENATE("(",ROUND((B272/$H273)*100,1),")")</f>
        <v>(10.1)</v>
      </c>
      <c r="D272" s="302">
        <f>'Ind T6'!W107</f>
        <v>0.88177066397466197</v>
      </c>
      <c r="E272" s="299" t="str">
        <f>CONCATENATE("(",ROUND((D272/$H273)*100,1),")")</f>
        <v>(14)</v>
      </c>
      <c r="F272" s="302">
        <f>'Ind T6'!X107</f>
        <v>0.81012679753590922</v>
      </c>
      <c r="G272" s="299" t="str">
        <f>CONCATENATE("(",ROUND((F272/$H273)*100,1),")")</f>
        <v>(12.9)</v>
      </c>
      <c r="H272" s="302">
        <f t="shared" ref="H272" si="211">SUM(B272,D272,F272)</f>
        <v>2.3288193071883727</v>
      </c>
      <c r="I272" s="299" t="str">
        <f>CONCATENATE("(",ROUND((H272/$H273)*100,1),")")</f>
        <v>(37)</v>
      </c>
      <c r="K272" s="302">
        <f t="shared" ref="K272:K273" si="212">B272-B262</f>
        <v>-2.9713727425146885E-3</v>
      </c>
      <c r="L272" s="302">
        <f t="shared" ref="L272:L273" si="213">D272-D262</f>
        <v>4.0340585214461155E-3</v>
      </c>
      <c r="M272" s="302">
        <f t="shared" ref="M272:M273" si="214">F272-F262</f>
        <v>-5.5796394643961023E-2</v>
      </c>
      <c r="N272" s="302">
        <f t="shared" ref="N272:N273" si="215">SUM(K272:M272)</f>
        <v>-5.4733708865029596E-2</v>
      </c>
    </row>
    <row r="273" spans="1:14" x14ac:dyDescent="0.2">
      <c r="A273" s="282" t="s">
        <v>363</v>
      </c>
      <c r="B273" s="302">
        <f>SUM(B271:B272)</f>
        <v>1.6521390521224872</v>
      </c>
      <c r="C273" s="299" t="str">
        <f>CONCATENATE("(",ROUND((B273/$H273)*100,1),")")</f>
        <v>(26.2)</v>
      </c>
      <c r="D273" s="302">
        <f>SUM(D271:D272)</f>
        <v>1.5545144428770516</v>
      </c>
      <c r="E273" s="299" t="str">
        <f>CONCATENATE("(",ROUND((D273/$H273)*100,1),")")</f>
        <v>(24.7)</v>
      </c>
      <c r="F273" s="302">
        <f>SUM(F271:F272)</f>
        <v>3.0893465050004569</v>
      </c>
      <c r="G273" s="299" t="str">
        <f>CONCATENATE("(",ROUND((F273/$H273)*100,1),")")</f>
        <v>(49.1)</v>
      </c>
      <c r="H273" s="302">
        <f>SUM(H271:H272)</f>
        <v>6.2959999999999958</v>
      </c>
      <c r="I273" s="299" t="str">
        <f>CONCATENATE("(",ROUND((H273/$H273)*100,1),")")</f>
        <v>(100)</v>
      </c>
      <c r="K273" s="302">
        <f t="shared" si="212"/>
        <v>-3.1666118336144633E-2</v>
      </c>
      <c r="L273" s="302">
        <f t="shared" si="213"/>
        <v>6.759949348663663E-2</v>
      </c>
      <c r="M273" s="302">
        <f t="shared" si="214"/>
        <v>-4.5933375150501554E-2</v>
      </c>
      <c r="N273" s="302">
        <f t="shared" si="215"/>
        <v>-1.0000000000009557E-2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15.56276548776842</v>
      </c>
      <c r="C282" s="299" t="str">
        <f>CONCATENATE("(",ROUND((B282/$H284)*100,1),")")</f>
        <v>(54.6)</v>
      </c>
      <c r="D282" s="302">
        <f>'Ind T6'!M117</f>
        <v>0.82662165809918531</v>
      </c>
      <c r="E282" s="299" t="str">
        <f>CONCATENATE("(",ROUND((D282/$H284)*100,1),")")</f>
        <v>(2.9)</v>
      </c>
      <c r="F282" s="302">
        <f>'Ind T6'!N117</f>
        <v>3.9311609732961372</v>
      </c>
      <c r="G282" s="299" t="str">
        <f>CONCATENATE("(",ROUND((F282/$H284)*100,1),")")</f>
        <v>(13.8)</v>
      </c>
      <c r="H282" s="302">
        <f>SUM(B282,D282,F282)</f>
        <v>20.320548119163742</v>
      </c>
      <c r="I282" s="299" t="str">
        <f>CONCATENATE("(",ROUND((H282/$H284)*100,1),")")</f>
        <v>(71.3)</v>
      </c>
      <c r="K282" s="302">
        <f>B287-B282</f>
        <v>0.76682356526553974</v>
      </c>
      <c r="L282" s="302">
        <f>D287-D282</f>
        <v>5.3296543256886819E-2</v>
      </c>
      <c r="M282" s="302">
        <f>F287-F282</f>
        <v>0.31951465753603703</v>
      </c>
      <c r="N282" s="302">
        <f>SUM(K282:M282)</f>
        <v>1.1396347660584636</v>
      </c>
    </row>
    <row r="283" spans="1:14" x14ac:dyDescent="0.2">
      <c r="A283" s="282" t="s">
        <v>365</v>
      </c>
      <c r="B283" s="302">
        <f>'Ind T6'!L116</f>
        <v>6.232719288227468</v>
      </c>
      <c r="C283" s="299" t="str">
        <f>CONCATENATE("(",ROUND((B283/$H284)*100,1),")")</f>
        <v>(21.9)</v>
      </c>
      <c r="D283" s="302">
        <f>'Ind T6'!M116</f>
        <v>1.3218734125374152</v>
      </c>
      <c r="E283" s="299" t="str">
        <f>CONCATENATE("(",ROUND((D283/$H284)*100,1),")")</f>
        <v>(4.6)</v>
      </c>
      <c r="F283" s="302">
        <f>'Ind T6'!N116</f>
        <v>0.61585918007131635</v>
      </c>
      <c r="G283" s="299" t="str">
        <f>CONCATENATE("(",ROUND((F283/$H284)*100,1),")")</f>
        <v>(2.2)</v>
      </c>
      <c r="H283" s="302">
        <f t="shared" ref="H283" si="216">SUM(B283,D283,F283)</f>
        <v>8.1704518808361986</v>
      </c>
      <c r="I283" s="299" t="str">
        <f>CONCATENATE("(",ROUND((H283/$H284)*100,1),")")</f>
        <v>(28.7)</v>
      </c>
      <c r="K283" s="302">
        <f t="shared" ref="K283:K284" si="217">B288-B283</f>
        <v>0.50919480733195854</v>
      </c>
      <c r="L283" s="302">
        <f t="shared" ref="L283:L284" si="218">D288-D283</f>
        <v>5.5893244857803781E-2</v>
      </c>
      <c r="M283" s="302">
        <f t="shared" ref="M283:M284" si="219">F288-F283</f>
        <v>4.5277181751832818E-2</v>
      </c>
      <c r="N283" s="302">
        <f t="shared" ref="N283:N284" si="220">SUM(K283:M283)</f>
        <v>0.61036523394159514</v>
      </c>
    </row>
    <row r="284" spans="1:14" x14ac:dyDescent="0.2">
      <c r="A284" s="282" t="s">
        <v>363</v>
      </c>
      <c r="B284" s="302">
        <f>SUM(B282:B283)</f>
        <v>21.795484775995888</v>
      </c>
      <c r="C284" s="299" t="str">
        <f>CONCATENATE("(",ROUND((B284/$H284)*100,1),")")</f>
        <v>(76.5)</v>
      </c>
      <c r="D284" s="302">
        <f>SUM(D282:D283)</f>
        <v>2.1484950706366006</v>
      </c>
      <c r="E284" s="299" t="str">
        <f>CONCATENATE("(",ROUND((D284/$H284)*100,1),")")</f>
        <v>(7.5)</v>
      </c>
      <c r="F284" s="302">
        <f>SUM(F282:F283)</f>
        <v>4.5470201533674537</v>
      </c>
      <c r="G284" s="299" t="str">
        <f>CONCATENATE("(",ROUND((F284/$H284)*100,1),")")</f>
        <v>(16)</v>
      </c>
      <c r="H284" s="302">
        <f>SUM(H282:H283)</f>
        <v>28.490999999999943</v>
      </c>
      <c r="I284" s="299" t="str">
        <f>CONCATENATE("(",ROUND((H284/$H284)*100,1),")")</f>
        <v>(100)</v>
      </c>
      <c r="K284" s="302">
        <f t="shared" si="217"/>
        <v>1.2760183725974983</v>
      </c>
      <c r="L284" s="302">
        <f t="shared" si="218"/>
        <v>0.1091897881146906</v>
      </c>
      <c r="M284" s="302">
        <f t="shared" si="219"/>
        <v>0.36479183928786973</v>
      </c>
      <c r="N284" s="302">
        <f t="shared" si="220"/>
        <v>1.7500000000000586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16.32958905303396</v>
      </c>
      <c r="C287" s="299" t="str">
        <f>CONCATENATE("(",ROUND((B287/$H289)*100,1),")")</f>
        <v>(54)</v>
      </c>
      <c r="D287" s="302">
        <f>'Ind T6'!R117</f>
        <v>0.87991820135607213</v>
      </c>
      <c r="E287" s="299" t="str">
        <f>CONCATENATE("(",ROUND((D287/$H289)*100,1),")")</f>
        <v>(2.9)</v>
      </c>
      <c r="F287" s="302">
        <f>'Ind T6'!S117</f>
        <v>4.2506756308321743</v>
      </c>
      <c r="G287" s="299" t="str">
        <f>CONCATENATE("(",ROUND((F287/$H289)*100,1),")")</f>
        <v>(14.1)</v>
      </c>
      <c r="H287" s="302">
        <f>SUM(B287,D287,F287)</f>
        <v>21.460182885222206</v>
      </c>
      <c r="I287" s="299" t="str">
        <f>CONCATENATE("(",ROUND((H287/$H289)*100,1),")")</f>
        <v>(71)</v>
      </c>
      <c r="K287" s="302">
        <f>B292-B287</f>
        <v>0.56523649594653946</v>
      </c>
      <c r="L287" s="302">
        <f>D292-D287</f>
        <v>4.7815131964667246E-2</v>
      </c>
      <c r="M287" s="302">
        <f>F292-F287</f>
        <v>0.29394792215637366</v>
      </c>
      <c r="N287" s="302">
        <f>SUM(K287:M287)</f>
        <v>0.90699955006758037</v>
      </c>
    </row>
    <row r="288" spans="1:14" x14ac:dyDescent="0.2">
      <c r="A288" s="282" t="s">
        <v>365</v>
      </c>
      <c r="B288" s="302">
        <f>'Ind T6'!Q116</f>
        <v>6.7419140955594266</v>
      </c>
      <c r="C288" s="299" t="str">
        <f>CONCATENATE("(",ROUND((B288/$H289)*100,1),")")</f>
        <v>(22.3)</v>
      </c>
      <c r="D288" s="302">
        <f>'Ind T6'!R116</f>
        <v>1.377766657395219</v>
      </c>
      <c r="E288" s="299" t="str">
        <f>CONCATENATE("(",ROUND((D288/$H289)*100,1),")")</f>
        <v>(4.6)</v>
      </c>
      <c r="F288" s="302">
        <f>'Ind T6'!S116</f>
        <v>0.66113636182314917</v>
      </c>
      <c r="G288" s="299" t="str">
        <f>CONCATENATE("(",ROUND((F288/$H289)*100,1),")")</f>
        <v>(2.2)</v>
      </c>
      <c r="H288" s="302">
        <f t="shared" ref="H288" si="221">SUM(B288,D288,F288)</f>
        <v>8.7808171147777934</v>
      </c>
      <c r="I288" s="299" t="str">
        <f>CONCATENATE("(",ROUND((H288/$H289)*100,1),")")</f>
        <v>(29)</v>
      </c>
      <c r="K288" s="302">
        <f t="shared" ref="K288:K289" si="222">B293-B288</f>
        <v>0.61249548514501484</v>
      </c>
      <c r="L288" s="302">
        <f t="shared" ref="L288:L289" si="223">D293-D288</f>
        <v>1.42301489737513E-2</v>
      </c>
      <c r="M288" s="302">
        <f t="shared" ref="M288:M289" si="224">F293-F288</f>
        <v>3.3274815813664094E-2</v>
      </c>
      <c r="N288" s="302">
        <f t="shared" ref="N288:N289" si="225">SUM(K288:M288)</f>
        <v>0.66000044993243023</v>
      </c>
    </row>
    <row r="289" spans="1:14" x14ac:dyDescent="0.2">
      <c r="A289" s="282" t="s">
        <v>363</v>
      </c>
      <c r="B289" s="302">
        <f>SUM(B287:B288)</f>
        <v>23.071503148593386</v>
      </c>
      <c r="C289" s="299" t="str">
        <f>CONCATENATE("(",ROUND((B289/$H289)*100,1),")")</f>
        <v>(76.3)</v>
      </c>
      <c r="D289" s="302">
        <f>SUM(D287:D288)</f>
        <v>2.2576848587512912</v>
      </c>
      <c r="E289" s="299" t="str">
        <f>CONCATENATE("(",ROUND((D289/$H289)*100,1),")")</f>
        <v>(7.5)</v>
      </c>
      <c r="F289" s="302">
        <f>SUM(F287:F288)</f>
        <v>4.9118119926553234</v>
      </c>
      <c r="G289" s="299" t="str">
        <f>CONCATENATE("(",ROUND((F289/$H289)*100,1),")")</f>
        <v>(16.2)</v>
      </c>
      <c r="H289" s="302">
        <f>SUM(H287:H288)</f>
        <v>30.241</v>
      </c>
      <c r="I289" s="299" t="str">
        <f>CONCATENATE("(",ROUND((H289/$H289)*100,1),")")</f>
        <v>(100)</v>
      </c>
      <c r="K289" s="302">
        <f t="shared" si="222"/>
        <v>1.1777319810915543</v>
      </c>
      <c r="L289" s="302">
        <f t="shared" si="223"/>
        <v>6.2045280938418212E-2</v>
      </c>
      <c r="M289" s="302">
        <f t="shared" si="224"/>
        <v>0.32722273797003787</v>
      </c>
      <c r="N289" s="302">
        <f t="shared" si="225"/>
        <v>1.5670000000000104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16.894825548980499</v>
      </c>
      <c r="C292" s="299" t="str">
        <f>CONCATENATE("(",ROUND((B292/$H294)*100,1),")")</f>
        <v>(53.1)</v>
      </c>
      <c r="D292" s="302">
        <f>'Ind T6'!W117</f>
        <v>0.92773333332073937</v>
      </c>
      <c r="E292" s="299" t="str">
        <f>CONCATENATE("(",ROUND((D292/$H294)*100,1),")")</f>
        <v>(2.9)</v>
      </c>
      <c r="F292" s="302">
        <f>'Ind T6'!X117</f>
        <v>4.5446235529885479</v>
      </c>
      <c r="G292" s="299" t="str">
        <f>CONCATENATE("(",ROUND((F292/$H294)*100,1),")")</f>
        <v>(14.3)</v>
      </c>
      <c r="H292" s="302">
        <f>SUM(B292,D292,F292)</f>
        <v>22.367182435289784</v>
      </c>
      <c r="I292" s="299" t="str">
        <f>CONCATENATE("(",ROUND((H292/$H294)*100,1),")")</f>
        <v>(70.3)</v>
      </c>
      <c r="K292" s="302">
        <f>B292-B282</f>
        <v>1.3320600612120792</v>
      </c>
      <c r="L292" s="302">
        <f>D292-D282</f>
        <v>0.10111167522155406</v>
      </c>
      <c r="M292" s="302">
        <f>F292-F282</f>
        <v>0.61346257969241069</v>
      </c>
      <c r="N292" s="302">
        <f>SUM(K292:M292)</f>
        <v>2.0466343161260441</v>
      </c>
    </row>
    <row r="293" spans="1:14" x14ac:dyDescent="0.2">
      <c r="A293" s="282" t="s">
        <v>365</v>
      </c>
      <c r="B293" s="302">
        <f>'Ind T6'!V116</f>
        <v>7.3544095807044414</v>
      </c>
      <c r="C293" s="299" t="str">
        <f>CONCATENATE("(",ROUND((B293/$H294)*100,1),")")</f>
        <v>(23.1)</v>
      </c>
      <c r="D293" s="302">
        <f>'Ind T6'!W116</f>
        <v>1.3919968063689703</v>
      </c>
      <c r="E293" s="299" t="str">
        <f>CONCATENATE("(",ROUND((D293/$H294)*100,1),")")</f>
        <v>(4.4)</v>
      </c>
      <c r="F293" s="302">
        <f>'Ind T6'!X116</f>
        <v>0.69441117763681326</v>
      </c>
      <c r="G293" s="299" t="str">
        <f>CONCATENATE("(",ROUND((F293/$H294)*100,1),")")</f>
        <v>(2.2)</v>
      </c>
      <c r="H293" s="302">
        <f t="shared" ref="H293" si="226">SUM(B293,D293,F293)</f>
        <v>9.4408175647102244</v>
      </c>
      <c r="I293" s="299" t="str">
        <f>CONCATENATE("(",ROUND((H293/$H294)*100,1),")")</f>
        <v>(29.7)</v>
      </c>
      <c r="K293" s="302">
        <f t="shared" ref="K293:K294" si="227">B293-B283</f>
        <v>1.1216902924769734</v>
      </c>
      <c r="L293" s="302">
        <f t="shared" ref="L293:L294" si="228">D293-D283</f>
        <v>7.0123393831555081E-2</v>
      </c>
      <c r="M293" s="302">
        <f t="shared" ref="M293:M294" si="229">F293-F283</f>
        <v>7.8551997565496912E-2</v>
      </c>
      <c r="N293" s="302">
        <f t="shared" ref="N293:N294" si="230">SUM(K293:M293)</f>
        <v>1.2703656838740254</v>
      </c>
    </row>
    <row r="294" spans="1:14" x14ac:dyDescent="0.2">
      <c r="A294" s="282" t="s">
        <v>363</v>
      </c>
      <c r="B294" s="302">
        <f>SUM(B292:B293)</f>
        <v>24.249235129684941</v>
      </c>
      <c r="C294" s="299" t="str">
        <f>CONCATENATE("(",ROUND((B294/$H294)*100,1),")")</f>
        <v>(76.2)</v>
      </c>
      <c r="D294" s="302">
        <f>SUM(D292:D293)</f>
        <v>2.3197301396897094</v>
      </c>
      <c r="E294" s="299" t="str">
        <f>CONCATENATE("(",ROUND((D294/$H294)*100,1),")")</f>
        <v>(7.3)</v>
      </c>
      <c r="F294" s="302">
        <f>SUM(F292:F293)</f>
        <v>5.2390347306253613</v>
      </c>
      <c r="G294" s="299" t="str">
        <f>CONCATENATE("(",ROUND((F294/$H294)*100,1),")")</f>
        <v>(16.5)</v>
      </c>
      <c r="H294" s="302">
        <f>SUM(H292:H293)</f>
        <v>31.808000000000007</v>
      </c>
      <c r="I294" s="299" t="str">
        <f>CONCATENATE("(",ROUND((H294/$H294)*100,1),")")</f>
        <v>(100)</v>
      </c>
      <c r="K294" s="302">
        <f t="shared" si="227"/>
        <v>2.4537503536890526</v>
      </c>
      <c r="L294" s="302">
        <f t="shared" si="228"/>
        <v>0.17123506905310881</v>
      </c>
      <c r="M294" s="302">
        <f t="shared" si="229"/>
        <v>0.6920145772579076</v>
      </c>
      <c r="N294" s="302">
        <f t="shared" si="230"/>
        <v>3.317000000000069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14.578505098562312</v>
      </c>
      <c r="C303" s="299" t="str">
        <f>CONCATENATE("(",ROUND((B303/$H305)*100,1),")")</f>
        <v>(40.9)</v>
      </c>
      <c r="D303" s="302">
        <f>'Ind T6'!M126</f>
        <v>1.1425809375310829</v>
      </c>
      <c r="E303" s="299" t="str">
        <f>CONCATENATE("(",ROUND((D303/$H305)*100,1),")")</f>
        <v>(3.2)</v>
      </c>
      <c r="F303" s="302">
        <f>'Ind T6'!N126</f>
        <v>2.5445640844830355</v>
      </c>
      <c r="G303" s="299" t="str">
        <f>CONCATENATE("(",ROUND((F303/$H305)*100,1),")")</f>
        <v>(7.1)</v>
      </c>
      <c r="H303" s="302">
        <f>SUM(B303,D303,F303)</f>
        <v>18.265650120576431</v>
      </c>
      <c r="I303" s="299" t="str">
        <f>CONCATENATE("(",ROUND((H303/$H305)*100,1),")")</f>
        <v>(51.3)</v>
      </c>
      <c r="K303" s="302">
        <f>B308-B303</f>
        <v>-3.1777285058174343E-2</v>
      </c>
      <c r="L303" s="302">
        <f>D308-D303</f>
        <v>4.4330316767324796E-2</v>
      </c>
      <c r="M303" s="302">
        <f>F308-F303</f>
        <v>0.1224537639180352</v>
      </c>
      <c r="N303" s="302">
        <f>SUM(K303:M303)</f>
        <v>0.13500679562718565</v>
      </c>
    </row>
    <row r="304" spans="1:14" x14ac:dyDescent="0.2">
      <c r="A304" s="282" t="s">
        <v>365</v>
      </c>
      <c r="B304" s="302">
        <f>'Ind T6'!L125</f>
        <v>11.66401529513322</v>
      </c>
      <c r="C304" s="299" t="str">
        <f>CONCATENATE("(",ROUND((B304/$H305)*100,1),")")</f>
        <v>(32.7)</v>
      </c>
      <c r="D304" s="302">
        <f>'Ind T6'!M125</f>
        <v>5.2233713354681512</v>
      </c>
      <c r="E304" s="299" t="str">
        <f>CONCATENATE("(",ROUND((D304/$H305)*100,1),")")</f>
        <v>(14.7)</v>
      </c>
      <c r="F304" s="302">
        <f>'Ind T6'!N125</f>
        <v>0.48196324882225067</v>
      </c>
      <c r="G304" s="299" t="str">
        <f>CONCATENATE("(",ROUND((F304/$H305)*100,1),")")</f>
        <v>(1.4)</v>
      </c>
      <c r="H304" s="302">
        <f t="shared" ref="H304" si="231">SUM(B304,D304,F304)</f>
        <v>17.36934987942362</v>
      </c>
      <c r="I304" s="299" t="str">
        <f>CONCATENATE("(",ROUND((H304/$H305)*100,1),")")</f>
        <v>(48.7)</v>
      </c>
      <c r="K304" s="302">
        <f t="shared" ref="K304:K305" si="232">B309-B304</f>
        <v>-7.4977473644853632E-2</v>
      </c>
      <c r="L304" s="302">
        <f t="shared" ref="L304:L305" si="233">D309-D304</f>
        <v>-8.8668098785747773E-2</v>
      </c>
      <c r="M304" s="302">
        <f t="shared" ref="M304:M305" si="234">F309-F304</f>
        <v>1.8638776803389601E-2</v>
      </c>
      <c r="N304" s="302">
        <f t="shared" ref="N304:N305" si="235">SUM(K304:M304)</f>
        <v>-0.1450067956272118</v>
      </c>
    </row>
    <row r="305" spans="1:14" x14ac:dyDescent="0.2">
      <c r="A305" s="282" t="s">
        <v>363</v>
      </c>
      <c r="B305" s="302">
        <f>SUM(B303:B304)</f>
        <v>26.242520393695532</v>
      </c>
      <c r="C305" s="299" t="str">
        <f>CONCATENATE("(",ROUND((B305/$H305)*100,1),")")</f>
        <v>(73.6)</v>
      </c>
      <c r="D305" s="302">
        <f>SUM(D303:D304)</f>
        <v>6.3659522729992339</v>
      </c>
      <c r="E305" s="299" t="str">
        <f>CONCATENATE("(",ROUND((D305/$H305)*100,1),")")</f>
        <v>(17.9)</v>
      </c>
      <c r="F305" s="302">
        <f>SUM(F303:F304)</f>
        <v>3.0265273333052862</v>
      </c>
      <c r="G305" s="299" t="str">
        <f>CONCATENATE("(",ROUND((F305/$H305)*100,1),")")</f>
        <v>(8.5)</v>
      </c>
      <c r="H305" s="302">
        <f>SUM(H303:H304)</f>
        <v>35.635000000000048</v>
      </c>
      <c r="I305" s="299" t="str">
        <f>CONCATENATE("(",ROUND((H305/$H305)*100,1),")")</f>
        <v>(100)</v>
      </c>
      <c r="K305" s="302">
        <f t="shared" si="232"/>
        <v>-0.10675475870302975</v>
      </c>
      <c r="L305" s="302">
        <f t="shared" si="233"/>
        <v>-4.4337782018422978E-2</v>
      </c>
      <c r="M305" s="302">
        <f t="shared" si="234"/>
        <v>0.14109254072142452</v>
      </c>
      <c r="N305" s="302">
        <f t="shared" si="235"/>
        <v>-1.0000000000028209E-2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14.546727813504138</v>
      </c>
      <c r="C308" s="299" t="str">
        <f>CONCATENATE("(",ROUND((B308/$H310)*100,1),")")</f>
        <v>(40.8)</v>
      </c>
      <c r="D308" s="302">
        <f>'Ind T6'!R126</f>
        <v>1.1869112542984077</v>
      </c>
      <c r="E308" s="299" t="str">
        <f>CONCATENATE("(",ROUND((D308/$H310)*100,1),")")</f>
        <v>(3.3)</v>
      </c>
      <c r="F308" s="302">
        <f>'Ind T6'!S126</f>
        <v>2.6670178484010707</v>
      </c>
      <c r="G308" s="299" t="str">
        <f>CONCATENATE("(",ROUND((F308/$H310)*100,1),")")</f>
        <v>(7.5)</v>
      </c>
      <c r="H308" s="302">
        <f>SUM(B308,D308,F308)</f>
        <v>18.400656916203616</v>
      </c>
      <c r="I308" s="299" t="str">
        <f>CONCATENATE("(",ROUND((H308/$H310)*100,1),")")</f>
        <v>(51.7)</v>
      </c>
      <c r="K308" s="302">
        <f>B313-B308</f>
        <v>-0.54133545728856447</v>
      </c>
      <c r="L308" s="302">
        <f>D313-D308</f>
        <v>3.3702695464935983E-2</v>
      </c>
      <c r="M308" s="302">
        <f>F313-F308</f>
        <v>3.7401962495580143E-3</v>
      </c>
      <c r="N308" s="302">
        <f>SUM(K308:M308)</f>
        <v>-0.50389256557407047</v>
      </c>
    </row>
    <row r="309" spans="1:14" x14ac:dyDescent="0.2">
      <c r="A309" s="282" t="s">
        <v>365</v>
      </c>
      <c r="B309" s="302">
        <f>'Ind T6'!Q125</f>
        <v>11.589037821488366</v>
      </c>
      <c r="C309" s="299" t="str">
        <f>CONCATENATE("(",ROUND((B309/$H310)*100,1),")")</f>
        <v>(32.5)</v>
      </c>
      <c r="D309" s="302">
        <f>'Ind T6'!R125</f>
        <v>5.1347032366824035</v>
      </c>
      <c r="E309" s="299" t="str">
        <f>CONCATENATE("(",ROUND((D309/$H310)*100,1),")")</f>
        <v>(14.4)</v>
      </c>
      <c r="F309" s="302">
        <f>'Ind T6'!S125</f>
        <v>0.50060202562564027</v>
      </c>
      <c r="G309" s="299" t="str">
        <f>CONCATENATE("(",ROUND((F309/$H310)*100,1),")")</f>
        <v>(1.4)</v>
      </c>
      <c r="H309" s="302">
        <f t="shared" ref="H309" si="236">SUM(B309,D309,F309)</f>
        <v>17.224343083796409</v>
      </c>
      <c r="I309" s="299" t="str">
        <f>CONCATENATE("(",ROUND((H309/$H310)*100,1),")")</f>
        <v>(48.3)</v>
      </c>
      <c r="K309" s="302">
        <f t="shared" ref="K309:K310" si="237">B314-B309</f>
        <v>-0.46721291580732149</v>
      </c>
      <c r="L309" s="302">
        <f t="shared" ref="L309:L310" si="238">D314-D309</f>
        <v>-0.25224743759023838</v>
      </c>
      <c r="M309" s="302">
        <f t="shared" ref="M309:M310" si="239">F314-F309</f>
        <v>-1.1647081028403505E-2</v>
      </c>
      <c r="N309" s="302">
        <f t="shared" ref="N309:N310" si="240">SUM(K309:M309)</f>
        <v>-0.73110743442596338</v>
      </c>
    </row>
    <row r="310" spans="1:14" x14ac:dyDescent="0.2">
      <c r="A310" s="282" t="s">
        <v>363</v>
      </c>
      <c r="B310" s="302">
        <f>SUM(B308:B309)</f>
        <v>26.135765634992502</v>
      </c>
      <c r="C310" s="299" t="str">
        <f>CONCATENATE("(",ROUND((B310/$H310)*100,1),")")</f>
        <v>(73.4)</v>
      </c>
      <c r="D310" s="302">
        <f>SUM(D308:D309)</f>
        <v>6.321614490980811</v>
      </c>
      <c r="E310" s="299" t="str">
        <f>CONCATENATE("(",ROUND((D310/$H310)*100,1),")")</f>
        <v>(17.7)</v>
      </c>
      <c r="F310" s="302">
        <f>SUM(F308:F309)</f>
        <v>3.1676198740267107</v>
      </c>
      <c r="G310" s="299" t="str">
        <f>CONCATENATE("(",ROUND((F310/$H310)*100,1),")")</f>
        <v>(8.9)</v>
      </c>
      <c r="H310" s="302">
        <f>SUM(H308:H309)</f>
        <v>35.625000000000028</v>
      </c>
      <c r="I310" s="299" t="str">
        <f>CONCATENATE("(",ROUND((H310/$H310)*100,1),")")</f>
        <v>(100)</v>
      </c>
      <c r="K310" s="302">
        <f t="shared" si="237"/>
        <v>-1.0085483730958842</v>
      </c>
      <c r="L310" s="302">
        <f t="shared" si="238"/>
        <v>-0.21854474212530217</v>
      </c>
      <c r="M310" s="302">
        <f t="shared" si="239"/>
        <v>-7.9068847788450469E-3</v>
      </c>
      <c r="N310" s="302">
        <f t="shared" si="240"/>
        <v>-1.2350000000000314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14.005392356215573</v>
      </c>
      <c r="C313" s="299" t="str">
        <f>CONCATENATE("(",ROUND((B313/$H315)*100,1),")")</f>
        <v>(40.7)</v>
      </c>
      <c r="D313" s="302">
        <f>'Ind T6'!W126</f>
        <v>1.2206139497633437</v>
      </c>
      <c r="E313" s="299" t="str">
        <f>CONCATENATE("(",ROUND((D313/$H315)*100,1),")")</f>
        <v>(3.5)</v>
      </c>
      <c r="F313" s="302">
        <f>'Ind T6'!X126</f>
        <v>2.6707580446506287</v>
      </c>
      <c r="G313" s="299" t="str">
        <f>CONCATENATE("(",ROUND((F313/$H315)*100,1),")")</f>
        <v>(7.8)</v>
      </c>
      <c r="H313" s="302">
        <f>SUM(B313,D313,F313)</f>
        <v>17.896764350629546</v>
      </c>
      <c r="I313" s="299" t="str">
        <f>CONCATENATE("(",ROUND((H313/$H315)*100,1),")")</f>
        <v>(52)</v>
      </c>
      <c r="K313" s="302">
        <f>B313-B303</f>
        <v>-0.57311274234673881</v>
      </c>
      <c r="L313" s="302">
        <f>D313-D303</f>
        <v>7.8033012232260779E-2</v>
      </c>
      <c r="M313" s="302">
        <f>F313-F303</f>
        <v>0.12619396016759321</v>
      </c>
      <c r="N313" s="302">
        <f>SUM(K313:M313)</f>
        <v>-0.36888576994688482</v>
      </c>
    </row>
    <row r="314" spans="1:14" x14ac:dyDescent="0.2">
      <c r="A314" s="282" t="s">
        <v>365</v>
      </c>
      <c r="B314" s="302">
        <f>'Ind T6'!V125</f>
        <v>11.121824905681045</v>
      </c>
      <c r="C314" s="299" t="str">
        <f>CONCATENATE("(",ROUND((B314/$H315)*100,1),")")</f>
        <v>(32.3)</v>
      </c>
      <c r="D314" s="302">
        <f>'Ind T6'!W125</f>
        <v>4.8824557990921651</v>
      </c>
      <c r="E314" s="299" t="str">
        <f>CONCATENATE("(",ROUND((D314/$H315)*100,1),")")</f>
        <v>(14.2)</v>
      </c>
      <c r="F314" s="302">
        <f>'Ind T6'!X125</f>
        <v>0.48895494459723676</v>
      </c>
      <c r="G314" s="299" t="str">
        <f>CONCATENATE("(",ROUND((F314/$H315)*100,1),")")</f>
        <v>(1.4)</v>
      </c>
      <c r="H314" s="302">
        <f t="shared" ref="H314" si="241">SUM(B314,D314,F314)</f>
        <v>16.493235649370444</v>
      </c>
      <c r="I314" s="299" t="str">
        <f>CONCATENATE("(",ROUND((H314/$H315)*100,1),")")</f>
        <v>(48)</v>
      </c>
      <c r="K314" s="302">
        <f t="shared" ref="K314:K315" si="242">B314-B304</f>
        <v>-0.54219038945217513</v>
      </c>
      <c r="L314" s="302">
        <f t="shared" ref="L314:L315" si="243">D314-D304</f>
        <v>-0.34091553637598615</v>
      </c>
      <c r="M314" s="302">
        <f t="shared" ref="M314:M315" si="244">F314-F304</f>
        <v>6.9916957749860953E-3</v>
      </c>
      <c r="N314" s="302">
        <f t="shared" ref="N314:N315" si="245">SUM(K314:M314)</f>
        <v>-0.87611423005317524</v>
      </c>
    </row>
    <row r="315" spans="1:14" x14ac:dyDescent="0.2">
      <c r="A315" s="282" t="s">
        <v>363</v>
      </c>
      <c r="B315" s="302">
        <f>SUM(B313:B314)</f>
        <v>25.127217261896618</v>
      </c>
      <c r="C315" s="299" t="str">
        <f>CONCATENATE("(",ROUND((B315/$H315)*100,1),")")</f>
        <v>(73.1)</v>
      </c>
      <c r="D315" s="302">
        <f>SUM(D313:D314)</f>
        <v>6.1030697488555088</v>
      </c>
      <c r="E315" s="299" t="str">
        <f>CONCATENATE("(",ROUND((D315/$H315)*100,1),")")</f>
        <v>(17.7)</v>
      </c>
      <c r="F315" s="302">
        <f>SUM(F313:F314)</f>
        <v>3.1597129892478657</v>
      </c>
      <c r="G315" s="299" t="str">
        <f>CONCATENATE("(",ROUND((F315/$H315)*100,1),")")</f>
        <v>(9.2)</v>
      </c>
      <c r="H315" s="302">
        <f>SUM(H313:H314)</f>
        <v>34.389999999999986</v>
      </c>
      <c r="I315" s="299" t="str">
        <f>CONCATENATE("(",ROUND((H315/$H315)*100,1),")")</f>
        <v>(100)</v>
      </c>
      <c r="K315" s="302">
        <f t="shared" si="242"/>
        <v>-1.1153031317989139</v>
      </c>
      <c r="L315" s="302">
        <f t="shared" si="243"/>
        <v>-0.26288252414372515</v>
      </c>
      <c r="M315" s="302">
        <f t="shared" si="244"/>
        <v>0.13318565594257947</v>
      </c>
      <c r="N315" s="302">
        <f t="shared" si="245"/>
        <v>-1.2450000000000596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5.6873867218012597</v>
      </c>
      <c r="C324" s="299" t="str">
        <f>CONCATENATE("(",ROUND((B324/$H326)*100,1),")")</f>
        <v>(31.2)</v>
      </c>
      <c r="D324" s="302">
        <f>'Ind T6'!M135</f>
        <v>1.8928064916052223</v>
      </c>
      <c r="E324" s="299" t="str">
        <f>CONCATENATE("(",ROUND((D324/$H326)*100,1),")")</f>
        <v>(10.4)</v>
      </c>
      <c r="F324" s="302">
        <f>'Ind T6'!N135</f>
        <v>1.308859368527816</v>
      </c>
      <c r="G324" s="299" t="str">
        <f>CONCATENATE("(",ROUND((F324/$H326)*100,1),")")</f>
        <v>(7.2)</v>
      </c>
      <c r="H324" s="302">
        <f>SUM(B324,D324,F324)</f>
        <v>8.8890525819342976</v>
      </c>
      <c r="I324" s="299" t="str">
        <f>CONCATENATE("(",ROUND((H324/$H326)*100,1),")")</f>
        <v>(48.7)</v>
      </c>
      <c r="K324" s="302">
        <f>B329-B324</f>
        <v>1.7960328786269741E-2</v>
      </c>
      <c r="L324" s="302">
        <f>D329-D324</f>
        <v>1.1008316000252538E-2</v>
      </c>
      <c r="M324" s="302">
        <f>F329-F324</f>
        <v>7.3092111013557393E-2</v>
      </c>
      <c r="N324" s="302">
        <f>SUM(K324:M324)</f>
        <v>0.10206075580007967</v>
      </c>
    </row>
    <row r="325" spans="1:14" x14ac:dyDescent="0.2">
      <c r="A325" s="282" t="s">
        <v>365</v>
      </c>
      <c r="B325" s="302">
        <f>'Ind T6'!L134</f>
        <v>4.986865387994567</v>
      </c>
      <c r="C325" s="299" t="str">
        <f>CONCATENATE("(",ROUND((B325/$H326)*100,1),")")</f>
        <v>(27.3)</v>
      </c>
      <c r="D325" s="302">
        <f>'Ind T6'!M134</f>
        <v>3.6945057539110664</v>
      </c>
      <c r="E325" s="299" t="str">
        <f>CONCATENATE("(",ROUND((D325/$H326)*100,1),")")</f>
        <v>(20.3)</v>
      </c>
      <c r="F325" s="302">
        <f>'Ind T6'!N134</f>
        <v>0.66357627616007986</v>
      </c>
      <c r="G325" s="299" t="str">
        <f>CONCATENATE("(",ROUND((F325/$H326)*100,1),")")</f>
        <v>(3.6)</v>
      </c>
      <c r="H325" s="302">
        <f t="shared" ref="H325" si="246">SUM(B325,D325,F325)</f>
        <v>9.3449474180657131</v>
      </c>
      <c r="I325" s="299" t="str">
        <f>CONCATENATE("(",ROUND((H325/$H326)*100,1),")")</f>
        <v>(51.3)</v>
      </c>
      <c r="K325" s="302">
        <f t="shared" ref="K325:K326" si="247">B330-B325</f>
        <v>0.19805301044925905</v>
      </c>
      <c r="L325" s="302">
        <f t="shared" ref="L325:L326" si="248">D330-D325</f>
        <v>-0.14691113036027525</v>
      </c>
      <c r="M325" s="302">
        <f t="shared" ref="M325:M326" si="249">F330-F325</f>
        <v>1.1797364110902819E-2</v>
      </c>
      <c r="N325" s="302">
        <f t="shared" ref="N325:N326" si="250">SUM(K325:M325)</f>
        <v>6.2939244199886613E-2</v>
      </c>
    </row>
    <row r="326" spans="1:14" x14ac:dyDescent="0.2">
      <c r="A326" s="282" t="s">
        <v>363</v>
      </c>
      <c r="B326" s="302">
        <f>SUM(B324:B325)</f>
        <v>10.674252109795827</v>
      </c>
      <c r="C326" s="299" t="str">
        <f>CONCATENATE("(",ROUND((B326/$H326)*100,1),")")</f>
        <v>(58.5)</v>
      </c>
      <c r="D326" s="302">
        <f>SUM(D324:D325)</f>
        <v>5.5873122455162889</v>
      </c>
      <c r="E326" s="299" t="str">
        <f>CONCATENATE("(",ROUND((D326/$H326)*100,1),")")</f>
        <v>(30.6)</v>
      </c>
      <c r="F326" s="302">
        <f>SUM(F324:F325)</f>
        <v>1.9724356446878959</v>
      </c>
      <c r="G326" s="299" t="str">
        <f>CONCATENATE("(",ROUND((F326/$H326)*100,1),")")</f>
        <v>(10.8)</v>
      </c>
      <c r="H326" s="302">
        <f>SUM(H324:H325)</f>
        <v>18.234000000000009</v>
      </c>
      <c r="I326" s="299" t="str">
        <f>CONCATENATE("(",ROUND((H326/$H326)*100,1),")")</f>
        <v>(100)</v>
      </c>
      <c r="K326" s="302">
        <f t="shared" si="247"/>
        <v>0.21601333923552879</v>
      </c>
      <c r="L326" s="302">
        <f t="shared" si="248"/>
        <v>-0.13590281436002272</v>
      </c>
      <c r="M326" s="302">
        <f t="shared" si="249"/>
        <v>8.4889475124460212E-2</v>
      </c>
      <c r="N326" s="302">
        <f t="shared" si="250"/>
        <v>0.16499999999996628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5.7053470505875294</v>
      </c>
      <c r="C329" s="299" t="str">
        <f>CONCATENATE("(",ROUND((B329/$H331)*100,1),")")</f>
        <v>(31)</v>
      </c>
      <c r="D329" s="302">
        <f>'Ind T6'!R135</f>
        <v>1.9038148076054748</v>
      </c>
      <c r="E329" s="299" t="str">
        <f>CONCATENATE("(",ROUND((D329/$H331)*100,1),")")</f>
        <v>(10.3)</v>
      </c>
      <c r="F329" s="302">
        <f>'Ind T6'!S135</f>
        <v>1.3819514795413734</v>
      </c>
      <c r="G329" s="299" t="str">
        <f>CONCATENATE("(",ROUND((F329/$H331)*100,1),")")</f>
        <v>(7.5)</v>
      </c>
      <c r="H329" s="302">
        <f>SUM(B329,D329,F329)</f>
        <v>8.9911133377343777</v>
      </c>
      <c r="I329" s="299" t="str">
        <f>CONCATENATE("(",ROUND((H329/$H331)*100,1),")")</f>
        <v>(48.9)</v>
      </c>
      <c r="K329" s="302">
        <f>B334-B329</f>
        <v>0.63054362152880383</v>
      </c>
      <c r="L329" s="302">
        <f>D334-D329</f>
        <v>0.24897694132678239</v>
      </c>
      <c r="M329" s="302">
        <f>F334-F329</f>
        <v>0.28555781719690643</v>
      </c>
      <c r="N329" s="302">
        <f>SUM(K329:M329)</f>
        <v>1.1650783800524926</v>
      </c>
    </row>
    <row r="330" spans="1:14" x14ac:dyDescent="0.2">
      <c r="A330" s="282" t="s">
        <v>365</v>
      </c>
      <c r="B330" s="302">
        <f>'Ind T6'!Q134</f>
        <v>5.1849183984438261</v>
      </c>
      <c r="C330" s="299" t="str">
        <f>CONCATENATE("(",ROUND((B330/$H331)*100,1),")")</f>
        <v>(28.2)</v>
      </c>
      <c r="D330" s="302">
        <f>'Ind T6'!R134</f>
        <v>3.5475946235507911</v>
      </c>
      <c r="E330" s="299" t="str">
        <f>CONCATENATE("(",ROUND((D330/$H331)*100,1),")")</f>
        <v>(19.3)</v>
      </c>
      <c r="F330" s="302">
        <f>'Ind T6'!S134</f>
        <v>0.67537364027098268</v>
      </c>
      <c r="G330" s="299" t="str">
        <f>CONCATENATE("(",ROUND((F330/$H331)*100,1),")")</f>
        <v>(3.7)</v>
      </c>
      <c r="H330" s="302">
        <f t="shared" ref="H330" si="251">SUM(B330,D330,F330)</f>
        <v>9.4078866622656001</v>
      </c>
      <c r="I330" s="299" t="str">
        <f>CONCATENATE("(",ROUND((H330/$H331)*100,1),")")</f>
        <v>(51.1)</v>
      </c>
      <c r="K330" s="302">
        <f t="shared" ref="K330:K331" si="252">B335-B330</f>
        <v>0.98264551902055075</v>
      </c>
      <c r="L330" s="302">
        <f t="shared" ref="L330:L331" si="253">D335-D330</f>
        <v>5.9970055608348005E-2</v>
      </c>
      <c r="M330" s="302">
        <f t="shared" ref="M330:M331" si="254">F335-F330</f>
        <v>8.0306045318627284E-2</v>
      </c>
      <c r="N330" s="302">
        <f t="shared" ref="N330:N331" si="255">SUM(K330:M330)</f>
        <v>1.122921619947526</v>
      </c>
    </row>
    <row r="331" spans="1:14" x14ac:dyDescent="0.2">
      <c r="A331" s="282" t="s">
        <v>363</v>
      </c>
      <c r="B331" s="302">
        <f>SUM(B329:B330)</f>
        <v>10.890265449031356</v>
      </c>
      <c r="C331" s="299" t="str">
        <f>CONCATENATE("(",ROUND((B331/$H331)*100,1),")")</f>
        <v>(59.2)</v>
      </c>
      <c r="D331" s="302">
        <f>SUM(D329:D330)</f>
        <v>5.4514094311562662</v>
      </c>
      <c r="E331" s="299" t="str">
        <f>CONCATENATE("(",ROUND((D331/$H331)*100,1),")")</f>
        <v>(29.6)</v>
      </c>
      <c r="F331" s="302">
        <f>SUM(F329:F330)</f>
        <v>2.0573251198123561</v>
      </c>
      <c r="G331" s="299" t="str">
        <f>CONCATENATE("(",ROUND((F331/$H331)*100,1),")")</f>
        <v>(11.2)</v>
      </c>
      <c r="H331" s="302">
        <f>SUM(H329:H330)</f>
        <v>18.39899999999998</v>
      </c>
      <c r="I331" s="299" t="str">
        <f>CONCATENATE("(",ROUND((H331/$H331)*100,1),")")</f>
        <v>(100)</v>
      </c>
      <c r="K331" s="302">
        <f t="shared" si="252"/>
        <v>1.6131891405493537</v>
      </c>
      <c r="L331" s="302">
        <f t="shared" si="253"/>
        <v>0.30894699693513061</v>
      </c>
      <c r="M331" s="302">
        <f t="shared" si="254"/>
        <v>0.36586386251553371</v>
      </c>
      <c r="N331" s="302">
        <f t="shared" si="255"/>
        <v>2.288000000000018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6.3358906721163333</v>
      </c>
      <c r="C334" s="299" t="str">
        <f>CONCATENATE("(",ROUND((B334/$H336)*100,1),")")</f>
        <v>(30.6)</v>
      </c>
      <c r="D334" s="302">
        <f>'Ind T6'!W135</f>
        <v>2.1527917489322572</v>
      </c>
      <c r="E334" s="299" t="str">
        <f>CONCATENATE("(",ROUND((D334/$H336)*100,1),")")</f>
        <v>(10.4)</v>
      </c>
      <c r="F334" s="302">
        <f>'Ind T6'!X135</f>
        <v>1.6675092967382799</v>
      </c>
      <c r="G334" s="299" t="str">
        <f>CONCATENATE("(",ROUND((F334/$H336)*100,1),")")</f>
        <v>(8.1)</v>
      </c>
      <c r="H334" s="302">
        <f>SUM(B334,D334,F334)</f>
        <v>10.15619171778687</v>
      </c>
      <c r="I334" s="299" t="str">
        <f>CONCATENATE("(",ROUND((H334/$H336)*100,1),")")</f>
        <v>(49.1)</v>
      </c>
      <c r="K334" s="302">
        <f>B334-B324</f>
        <v>0.64850395031507357</v>
      </c>
      <c r="L334" s="302">
        <f>D334-D324</f>
        <v>0.25998525732703492</v>
      </c>
      <c r="M334" s="302">
        <f>F334-F324</f>
        <v>0.35864992821046382</v>
      </c>
      <c r="N334" s="302">
        <f>SUM(K334:M334)</f>
        <v>1.2671391358525723</v>
      </c>
    </row>
    <row r="335" spans="1:14" x14ac:dyDescent="0.2">
      <c r="A335" s="282" t="s">
        <v>365</v>
      </c>
      <c r="B335" s="302">
        <f>'Ind T6'!V134</f>
        <v>6.1675639174643768</v>
      </c>
      <c r="C335" s="299" t="str">
        <f>CONCATENATE("(",ROUND((B335/$H336)*100,1),")")</f>
        <v>(29.8)</v>
      </c>
      <c r="D335" s="302">
        <f>'Ind T6'!W134</f>
        <v>3.6075646791591391</v>
      </c>
      <c r="E335" s="299" t="str">
        <f>CONCATENATE("(",ROUND((D335/$H336)*100,1),")")</f>
        <v>(17.4)</v>
      </c>
      <c r="F335" s="302">
        <f>'Ind T6'!X134</f>
        <v>0.75567968558960996</v>
      </c>
      <c r="G335" s="299" t="str">
        <f>CONCATENATE("(",ROUND((F335/$H336)*100,1),")")</f>
        <v>(3.7)</v>
      </c>
      <c r="H335" s="302">
        <f>SUM(B335,D335,F335)</f>
        <v>10.530808282213126</v>
      </c>
      <c r="I335" s="299" t="str">
        <f>CONCATENATE("(",ROUND((H335/$H336)*100,1),")")</f>
        <v>(50.9)</v>
      </c>
      <c r="K335" s="302">
        <f t="shared" ref="K335:K336" si="256">B335-B325</f>
        <v>1.1806985294698098</v>
      </c>
      <c r="L335" s="302">
        <f t="shared" ref="L335:L336" si="257">D335-D325</f>
        <v>-8.694107475192725E-2</v>
      </c>
      <c r="M335" s="302">
        <f t="shared" ref="M335:M336" si="258">F335-F325</f>
        <v>9.2103409429530103E-2</v>
      </c>
      <c r="N335" s="302">
        <f t="shared" ref="N335:N336" si="259">SUM(K335:M335)</f>
        <v>1.1858608641474127</v>
      </c>
    </row>
    <row r="336" spans="1:14" x14ac:dyDescent="0.2">
      <c r="A336" s="282" t="s">
        <v>363</v>
      </c>
      <c r="B336" s="302">
        <f>SUM(B334:B335)</f>
        <v>12.503454589580709</v>
      </c>
      <c r="C336" s="299" t="str">
        <f>CONCATENATE("(",ROUND((B336/$H336)*100,1),")")</f>
        <v>(60.4)</v>
      </c>
      <c r="D336" s="302">
        <f>SUM(D334:D335)</f>
        <v>5.7603564280913968</v>
      </c>
      <c r="E336" s="299" t="str">
        <f>CONCATENATE("(",ROUND((D336/$H336)*100,1),")")</f>
        <v>(27.8)</v>
      </c>
      <c r="F336" s="302">
        <f>SUM(F334:F335)</f>
        <v>2.4231889823278898</v>
      </c>
      <c r="G336" s="299" t="str">
        <f>CONCATENATE("(",ROUND((F336/$H336)*100,1),")")</f>
        <v>(11.7)</v>
      </c>
      <c r="H336" s="302">
        <f>SUM(H334:H335)</f>
        <v>20.686999999999998</v>
      </c>
      <c r="I336" s="299" t="str">
        <f>CONCATENATE("(",ROUND((H336/$H336)*100,1),")")</f>
        <v>(100)</v>
      </c>
      <c r="K336" s="302">
        <f t="shared" si="256"/>
        <v>1.8292024797848825</v>
      </c>
      <c r="L336" s="302">
        <f t="shared" si="257"/>
        <v>0.1730441825751079</v>
      </c>
      <c r="M336" s="302">
        <f t="shared" si="258"/>
        <v>0.45075333763999392</v>
      </c>
      <c r="N336" s="302">
        <f t="shared" si="259"/>
        <v>2.4529999999999843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33.245004866105603</v>
      </c>
      <c r="C345" s="299" t="str">
        <f>CONCATENATE("(",ROUND((B345/$H347)*100,1),")")</f>
        <v>(37.9)</v>
      </c>
      <c r="D345" s="302">
        <f>'Ind T6'!M144</f>
        <v>5.1190815636967857</v>
      </c>
      <c r="E345" s="299" t="str">
        <f>CONCATENATE("(",ROUND((D345/$H347)*100,1),")")</f>
        <v>(5.8)</v>
      </c>
      <c r="F345" s="302">
        <f>'Ind T6'!N144</f>
        <v>15.083343985315022</v>
      </c>
      <c r="G345" s="299" t="str">
        <f>CONCATENATE("(",ROUND((F345/$H347)*100,1),")")</f>
        <v>(17.2)</v>
      </c>
      <c r="H345" s="302">
        <f>SUM(B345,D345,F345)</f>
        <v>53.44743041511741</v>
      </c>
      <c r="I345" s="299" t="str">
        <f>CONCATENATE("(",ROUND((H345/$H347)*100,1),")")</f>
        <v>(60.9)</v>
      </c>
      <c r="K345" s="302">
        <f>B350-B345</f>
        <v>0.57318342430192359</v>
      </c>
      <c r="L345" s="302">
        <f>D350-D345</f>
        <v>0.30373967891595477</v>
      </c>
      <c r="M345" s="302">
        <f>F350-F345</f>
        <v>0.47901897880880817</v>
      </c>
      <c r="N345" s="302">
        <f>SUM(K345:M345)</f>
        <v>1.3559420820266865</v>
      </c>
    </row>
    <row r="346" spans="1:14" x14ac:dyDescent="0.2">
      <c r="A346" s="282" t="s">
        <v>365</v>
      </c>
      <c r="B346" s="302">
        <f>'Ind T6'!L143</f>
        <v>17.63593504690947</v>
      </c>
      <c r="C346" s="299" t="str">
        <f>CONCATENATE("(",ROUND((B346/$H347)*100,1),")")</f>
        <v>(20.1)</v>
      </c>
      <c r="D346" s="302">
        <f>'Ind T6'!M143</f>
        <v>12.653395029480846</v>
      </c>
      <c r="E346" s="299" t="str">
        <f>CONCATENATE("(",ROUND((D346/$H347)*100,1),")")</f>
        <v>(14.4)</v>
      </c>
      <c r="F346" s="302">
        <f>'Ind T6'!N143</f>
        <v>3.9752395084923231</v>
      </c>
      <c r="G346" s="299" t="str">
        <f>CONCATENATE("(",ROUND((F346/$H347)*100,1),")")</f>
        <v>(4.5)</v>
      </c>
      <c r="H346" s="302">
        <f t="shared" ref="H346" si="260">SUM(B346,D346,F346)</f>
        <v>34.264569584882636</v>
      </c>
      <c r="I346" s="299" t="str">
        <f>CONCATENATE("(",ROUND((H346/$H347)*100,1),")")</f>
        <v>(39.1)</v>
      </c>
      <c r="K346" s="302">
        <f t="shared" ref="K346:K347" si="261">B351-B346</f>
        <v>0.69535454476373815</v>
      </c>
      <c r="L346" s="302">
        <f t="shared" ref="L346:L347" si="262">D351-D346</f>
        <v>0.58915565667857983</v>
      </c>
      <c r="M346" s="302">
        <f t="shared" ref="M346:M347" si="263">F351-F346</f>
        <v>0.22954771653097161</v>
      </c>
      <c r="N346" s="302">
        <f t="shared" ref="N346:N347" si="264">SUM(K346:M346)</f>
        <v>1.5140579179732896</v>
      </c>
    </row>
    <row r="347" spans="1:14" x14ac:dyDescent="0.2">
      <c r="A347" s="282" t="s">
        <v>363</v>
      </c>
      <c r="B347" s="302">
        <f>SUM(B345:B346)</f>
        <v>50.880939913015069</v>
      </c>
      <c r="C347" s="299" t="str">
        <f>CONCATENATE("(",ROUND((B347/$H347)*100,1),")")</f>
        <v>(58)</v>
      </c>
      <c r="D347" s="302">
        <f>SUM(D345:D346)</f>
        <v>17.772476593177633</v>
      </c>
      <c r="E347" s="299" t="str">
        <f>CONCATENATE("(",ROUND((D347/$H347)*100,1),")")</f>
        <v>(20.3)</v>
      </c>
      <c r="F347" s="302">
        <f>SUM(F345:F346)</f>
        <v>19.058583493807344</v>
      </c>
      <c r="G347" s="299" t="str">
        <f>CONCATENATE("(",ROUND((F347/$H347)*100,1),")")</f>
        <v>(21.7)</v>
      </c>
      <c r="H347" s="302">
        <f>SUM(H345:H346)</f>
        <v>87.712000000000046</v>
      </c>
      <c r="I347" s="299" t="str">
        <f>CONCATENATE("(",ROUND((H347/$H347)*100,1),")")</f>
        <v>(100)</v>
      </c>
      <c r="K347" s="302">
        <f t="shared" si="261"/>
        <v>1.2685379690656617</v>
      </c>
      <c r="L347" s="302">
        <f t="shared" si="262"/>
        <v>0.8928953355945346</v>
      </c>
      <c r="M347" s="302">
        <f t="shared" si="263"/>
        <v>0.70856669533977978</v>
      </c>
      <c r="N347" s="302">
        <f t="shared" si="264"/>
        <v>2.8699999999999761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33.818188290407527</v>
      </c>
      <c r="C350" s="299" t="str">
        <f>CONCATENATE("(",ROUND((B350/$H352)*100,1),")")</f>
        <v>(37.3)</v>
      </c>
      <c r="D350" s="302">
        <f>'Ind T6'!R144</f>
        <v>5.4228212426127405</v>
      </c>
      <c r="E350" s="299" t="str">
        <f>CONCATENATE("(",ROUND((D350/$H352)*100,1),")")</f>
        <v>(6)</v>
      </c>
      <c r="F350" s="302">
        <f>'Ind T6'!S144</f>
        <v>15.56236296412383</v>
      </c>
      <c r="G350" s="299" t="str">
        <f>CONCATENATE("(",ROUND((F350/$H352)*100,1),")")</f>
        <v>(17.2)</v>
      </c>
      <c r="H350" s="302">
        <f>SUM(B350,D350,F350)</f>
        <v>54.803372497144096</v>
      </c>
      <c r="I350" s="299" t="str">
        <f>CONCATENATE("(",ROUND((H350/$H352)*100,1),")")</f>
        <v>(60.5)</v>
      </c>
      <c r="K350" s="302">
        <f>B355-B350</f>
        <v>0.96879314503439673</v>
      </c>
      <c r="L350" s="302">
        <f>D355-D350</f>
        <v>0.52872165336092891</v>
      </c>
      <c r="M350" s="302">
        <f>F355-F350</f>
        <v>0.85463612038472725</v>
      </c>
      <c r="N350" s="302">
        <f>SUM(K350:M350)</f>
        <v>2.3521509187800529</v>
      </c>
    </row>
    <row r="351" spans="1:14" x14ac:dyDescent="0.2">
      <c r="A351" s="282" t="s">
        <v>365</v>
      </c>
      <c r="B351" s="302">
        <f>'Ind T6'!Q143</f>
        <v>18.331289591673208</v>
      </c>
      <c r="C351" s="299" t="str">
        <f>CONCATENATE("(",ROUND((B351/$H352)*100,1),")")</f>
        <v>(20.2)</v>
      </c>
      <c r="D351" s="302">
        <f>'Ind T6'!R143</f>
        <v>13.242550686159426</v>
      </c>
      <c r="E351" s="299" t="str">
        <f>CONCATENATE("(",ROUND((D351/$H352)*100,1),")")</f>
        <v>(14.6)</v>
      </c>
      <c r="F351" s="302">
        <f>'Ind T6'!S143</f>
        <v>4.2047872250232947</v>
      </c>
      <c r="G351" s="299" t="str">
        <f>CONCATENATE("(",ROUND((F351/$H352)*100,1),")")</f>
        <v>(4.6)</v>
      </c>
      <c r="H351" s="302">
        <f t="shared" ref="H351" si="265">SUM(B351,D351,F351)</f>
        <v>35.778627502855926</v>
      </c>
      <c r="I351" s="299" t="str">
        <f>CONCATENATE("(",ROUND((H351/$H352)*100,1),")")</f>
        <v>(39.5)</v>
      </c>
      <c r="K351" s="302">
        <f t="shared" ref="K351:K352" si="266">B356-B351</f>
        <v>1.0909239193359568</v>
      </c>
      <c r="L351" s="302">
        <f t="shared" ref="L351:L352" si="267">D356-D351</f>
        <v>0.87221048024166059</v>
      </c>
      <c r="M351" s="302">
        <f t="shared" ref="M351:M352" si="268">F356-F351</f>
        <v>0.41471468164235414</v>
      </c>
      <c r="N351" s="302">
        <f t="shared" ref="N351:N352" si="269">SUM(K351:M351)</f>
        <v>2.3778490812199715</v>
      </c>
    </row>
    <row r="352" spans="1:14" x14ac:dyDescent="0.2">
      <c r="A352" s="282" t="s">
        <v>363</v>
      </c>
      <c r="B352" s="302">
        <f>SUM(B350:B351)</f>
        <v>52.149477882080731</v>
      </c>
      <c r="C352" s="299" t="str">
        <f>CONCATENATE("(",ROUND((B352/$H352)*100,1),")")</f>
        <v>(57.6)</v>
      </c>
      <c r="D352" s="302">
        <f>SUM(D350:D351)</f>
        <v>18.665371928772167</v>
      </c>
      <c r="E352" s="299" t="str">
        <f>CONCATENATE("(",ROUND((D352/$H352)*100,1),")")</f>
        <v>(20.6)</v>
      </c>
      <c r="F352" s="302">
        <f>SUM(F350:F351)</f>
        <v>19.767150189147124</v>
      </c>
      <c r="G352" s="299" t="str">
        <f>CONCATENATE("(",ROUND((F352/$H352)*100,1),")")</f>
        <v>(21.8)</v>
      </c>
      <c r="H352" s="302">
        <f>SUM(H350:H351)</f>
        <v>90.582000000000022</v>
      </c>
      <c r="I352" s="299" t="str">
        <f>CONCATENATE("(",ROUND((H352/$H352)*100,1),")")</f>
        <v>(100)</v>
      </c>
      <c r="K352" s="302">
        <f t="shared" si="266"/>
        <v>2.0597170643703606</v>
      </c>
      <c r="L352" s="302">
        <f t="shared" si="267"/>
        <v>1.4009321336025877</v>
      </c>
      <c r="M352" s="302">
        <f t="shared" si="268"/>
        <v>1.2693508020270841</v>
      </c>
      <c r="N352" s="302">
        <f t="shared" si="269"/>
        <v>4.7300000000000324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34.786981435441923</v>
      </c>
      <c r="C355" s="299" t="str">
        <f>CONCATENATE("(",ROUND((B355/$H357)*100,1),")")</f>
        <v>(36.5)</v>
      </c>
      <c r="D355" s="302">
        <f>'Ind T6'!W144</f>
        <v>5.9515428959736694</v>
      </c>
      <c r="E355" s="299" t="str">
        <f>CONCATENATE("(",ROUND((D355/$H357)*100,1),")")</f>
        <v>(6.2)</v>
      </c>
      <c r="F355" s="302">
        <f>'Ind T6'!X144</f>
        <v>16.416999084508557</v>
      </c>
      <c r="G355" s="299" t="str">
        <f>CONCATENATE("(",ROUND((F355/$H357)*100,1),")")</f>
        <v>(17.2)</v>
      </c>
      <c r="H355" s="302">
        <f>SUM(B355,D355,F355)</f>
        <v>57.155523415924151</v>
      </c>
      <c r="I355" s="299" t="str">
        <f>CONCATENATE("(",ROUND((H355/$H357)*100,1),")")</f>
        <v>(60)</v>
      </c>
      <c r="K355" s="302">
        <f>B355-B345</f>
        <v>1.5419765693363203</v>
      </c>
      <c r="L355" s="302">
        <f>D355-D345</f>
        <v>0.83246133227688368</v>
      </c>
      <c r="M355" s="302">
        <f>F355-F345</f>
        <v>1.3336550991935354</v>
      </c>
      <c r="N355" s="302">
        <f>SUM(K355:M355)</f>
        <v>3.7080930008067394</v>
      </c>
    </row>
    <row r="356" spans="1:14" x14ac:dyDescent="0.2">
      <c r="A356" s="282" t="s">
        <v>365</v>
      </c>
      <c r="B356" s="302">
        <f>'Ind T6'!V143</f>
        <v>19.422213511009165</v>
      </c>
      <c r="C356" s="299" t="str">
        <f>CONCATENATE("(",ROUND((B356/$H357)*100,1),")")</f>
        <v>(20.4)</v>
      </c>
      <c r="D356" s="302">
        <f>'Ind T6'!W143</f>
        <v>14.114761166401086</v>
      </c>
      <c r="E356" s="299" t="str">
        <f>CONCATENATE("(",ROUND((D356/$H357)*100,1),")")</f>
        <v>(14.8)</v>
      </c>
      <c r="F356" s="302">
        <f>'Ind T6'!X143</f>
        <v>4.6195019066656489</v>
      </c>
      <c r="G356" s="299" t="str">
        <f>CONCATENATE("(",ROUND((F356/$H357)*100,1),")")</f>
        <v>(4.8)</v>
      </c>
      <c r="H356" s="302">
        <f t="shared" ref="H356" si="270">SUM(B356,D356,F356)</f>
        <v>38.156476584075897</v>
      </c>
      <c r="I356" s="299" t="str">
        <f>CONCATENATE("(",ROUND((H356/$H357)*100,1),")")</f>
        <v>(40)</v>
      </c>
      <c r="K356" s="302">
        <f t="shared" ref="K356:K357" si="271">B356-B346</f>
        <v>1.7862784640996949</v>
      </c>
      <c r="L356" s="302">
        <f t="shared" ref="L356:L357" si="272">D356-D346</f>
        <v>1.4613661369202404</v>
      </c>
      <c r="M356" s="302">
        <f t="shared" ref="M356:M357" si="273">F356-F346</f>
        <v>0.64426239817332576</v>
      </c>
      <c r="N356" s="302">
        <f t="shared" ref="N356:N357" si="274">SUM(K356:M356)</f>
        <v>3.8919069991932611</v>
      </c>
    </row>
    <row r="357" spans="1:14" x14ac:dyDescent="0.2">
      <c r="A357" s="282" t="s">
        <v>363</v>
      </c>
      <c r="B357" s="302">
        <f>SUM(B355:B356)</f>
        <v>54.209194946451092</v>
      </c>
      <c r="C357" s="299" t="str">
        <f>CONCATENATE("(",ROUND((B357/$H357)*100,1),")")</f>
        <v>(56.9)</v>
      </c>
      <c r="D357" s="302">
        <f>SUM(D355:D356)</f>
        <v>20.066304062374755</v>
      </c>
      <c r="E357" s="299" t="str">
        <f>CONCATENATE("(",ROUND((D357/$H357)*100,1),")")</f>
        <v>(21.1)</v>
      </c>
      <c r="F357" s="302">
        <f>SUM(F355:F356)</f>
        <v>21.036500991174208</v>
      </c>
      <c r="G357" s="299" t="str">
        <f>CONCATENATE("(",ROUND((F357/$H357)*100,1),")")</f>
        <v>(22.1)</v>
      </c>
      <c r="H357" s="302">
        <f>SUM(H355:H356)</f>
        <v>95.31200000000004</v>
      </c>
      <c r="I357" s="299" t="str">
        <f>CONCATENATE("(",ROUND((H357/$H357)*100,1),")")</f>
        <v>(100)</v>
      </c>
      <c r="K357" s="302">
        <f t="shared" si="271"/>
        <v>3.3282550334360224</v>
      </c>
      <c r="L357" s="302">
        <f t="shared" si="272"/>
        <v>2.2938274691971223</v>
      </c>
      <c r="M357" s="302">
        <f t="shared" si="273"/>
        <v>1.9779174973668638</v>
      </c>
      <c r="N357" s="302">
        <f t="shared" si="274"/>
        <v>7.6000000000000085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46.229680193588244</v>
      </c>
      <c r="C366" s="299" t="str">
        <f>CONCATENATE("(",ROUND((B366/$H368)*100,1),")")</f>
        <v>(39.1)</v>
      </c>
      <c r="D366" s="302">
        <f>'Ind T6'!M153</f>
        <v>16.285944208513712</v>
      </c>
      <c r="E366" s="299" t="str">
        <f>CONCATENATE("(",ROUND((D366/$H368)*100,1),")")</f>
        <v>(13.8)</v>
      </c>
      <c r="F366" s="302">
        <f>'Ind T6'!N153</f>
        <v>4.4568148347801957</v>
      </c>
      <c r="G366" s="299" t="str">
        <f>CONCATENATE("(",ROUND((F366/$H368)*100,1),")")</f>
        <v>(3.8)</v>
      </c>
      <c r="H366" s="302">
        <f>SUM(B366,D366,F366)</f>
        <v>66.972439236882153</v>
      </c>
      <c r="I366" s="299" t="str">
        <f>CONCATENATE("(",ROUND((H366/$H368)*100,1),")")</f>
        <v>(56.7)</v>
      </c>
      <c r="K366" s="302">
        <f>B371-B366</f>
        <v>3.0417209188670711</v>
      </c>
      <c r="L366" s="302">
        <f>D371-D366</f>
        <v>1.0362309517953818</v>
      </c>
      <c r="M366" s="302">
        <f>F371-F366</f>
        <v>0.21915763985317849</v>
      </c>
      <c r="N366" s="302">
        <f>SUM(K366:M366)</f>
        <v>4.2971095105156314</v>
      </c>
    </row>
    <row r="367" spans="1:14" x14ac:dyDescent="0.2">
      <c r="A367" s="282" t="s">
        <v>365</v>
      </c>
      <c r="B367" s="302">
        <f>'Ind T6'!L152</f>
        <v>23.66852115024</v>
      </c>
      <c r="C367" s="299" t="str">
        <f>CONCATENATE("(",ROUND((B367/$H368)*100,1),")")</f>
        <v>(20)</v>
      </c>
      <c r="D367" s="302">
        <f>'Ind T6'!M152</f>
        <v>22.297268691279861</v>
      </c>
      <c r="E367" s="299" t="str">
        <f>CONCATENATE("(",ROUND((D367/$H368)*100,1),")")</f>
        <v>(18.9)</v>
      </c>
      <c r="F367" s="302">
        <f>'Ind T6'!N152</f>
        <v>5.2577709215977517</v>
      </c>
      <c r="G367" s="299" t="str">
        <f>CONCATENATE("(",ROUND((F367/$H368)*100,1),")")</f>
        <v>(4.4)</v>
      </c>
      <c r="H367" s="302">
        <f t="shared" ref="H367" si="275">SUM(B367,D367,F367)</f>
        <v>51.223560763117618</v>
      </c>
      <c r="I367" s="299" t="str">
        <f>CONCATENATE("(",ROUND((H367/$H368)*100,1),")")</f>
        <v>(43.3)</v>
      </c>
      <c r="K367" s="302">
        <f t="shared" ref="K367:K368" si="276">B372-B367</f>
        <v>2.0117596512711913</v>
      </c>
      <c r="L367" s="302">
        <f t="shared" ref="L367:L368" si="277">D372-D367</f>
        <v>1.0206311915426802</v>
      </c>
      <c r="M367" s="302">
        <f t="shared" ref="M367:M368" si="278">F372-F367</f>
        <v>0.25249964667070568</v>
      </c>
      <c r="N367" s="302">
        <f t="shared" ref="N367:N368" si="279">SUM(K367:M367)</f>
        <v>3.2848904894845772</v>
      </c>
    </row>
    <row r="368" spans="1:14" x14ac:dyDescent="0.2">
      <c r="A368" s="282" t="s">
        <v>363</v>
      </c>
      <c r="B368" s="302">
        <f>SUM(B366:B367)</f>
        <v>69.898201343828248</v>
      </c>
      <c r="C368" s="299" t="str">
        <f>CONCATENATE("(",ROUND((B368/$H368)*100,1),")")</f>
        <v>(59.1)</v>
      </c>
      <c r="D368" s="302">
        <f>SUM(D366:D367)</f>
        <v>38.583212899793573</v>
      </c>
      <c r="E368" s="299" t="str">
        <f>CONCATENATE("(",ROUND((D368/$H368)*100,1),")")</f>
        <v>(32.6)</v>
      </c>
      <c r="F368" s="302">
        <f>SUM(F366:F367)</f>
        <v>9.7145857563779465</v>
      </c>
      <c r="G368" s="299" t="str">
        <f>CONCATENATE("(",ROUND((F368/$H368)*100,1),")")</f>
        <v>(8.2)</v>
      </c>
      <c r="H368" s="302">
        <f>SUM(H366:H367)</f>
        <v>118.19599999999977</v>
      </c>
      <c r="I368" s="299" t="str">
        <f>CONCATENATE("(",ROUND((H368/$H368)*100,1),")")</f>
        <v>(100)</v>
      </c>
      <c r="K368" s="302">
        <f t="shared" si="276"/>
        <v>5.0534805701382624</v>
      </c>
      <c r="L368" s="302">
        <f t="shared" si="277"/>
        <v>2.0568621433380585</v>
      </c>
      <c r="M368" s="302">
        <f t="shared" si="278"/>
        <v>0.47165728652388594</v>
      </c>
      <c r="N368" s="302">
        <f t="shared" si="279"/>
        <v>7.5820000000002068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49.271401112455315</v>
      </c>
      <c r="C371" s="299" t="str">
        <f>CONCATENATE("(",ROUND((B371/$H373)*100,1),")")</f>
        <v>(39.2)</v>
      </c>
      <c r="D371" s="302">
        <f>'Ind T6'!R153</f>
        <v>17.322175160309094</v>
      </c>
      <c r="E371" s="299" t="str">
        <f>CONCATENATE("(",ROUND((D371/$H373)*100,1),")")</f>
        <v>(13.8)</v>
      </c>
      <c r="F371" s="302">
        <f>'Ind T6'!S153</f>
        <v>4.6759724746333742</v>
      </c>
      <c r="G371" s="299" t="str">
        <f>CONCATENATE("(",ROUND((F371/$H373)*100,1),")")</f>
        <v>(3.7)</v>
      </c>
      <c r="H371" s="302">
        <f>SUM(B371,D371,F371)</f>
        <v>71.269548747397778</v>
      </c>
      <c r="I371" s="299" t="str">
        <f>CONCATENATE("(",ROUND((H371/$H373)*100,1),")")</f>
        <v>(56.7)</v>
      </c>
      <c r="K371" s="302">
        <f>B376-B371</f>
        <v>3.2212889144881345</v>
      </c>
      <c r="L371" s="302">
        <f>D376-D371</f>
        <v>0.96348044735374572</v>
      </c>
      <c r="M371" s="302">
        <f>F376-F371</f>
        <v>0.32036370363395861</v>
      </c>
      <c r="N371" s="302">
        <f>SUM(K371:M371)</f>
        <v>4.5051330654758388</v>
      </c>
    </row>
    <row r="372" spans="1:14" x14ac:dyDescent="0.2">
      <c r="A372" s="282" t="s">
        <v>365</v>
      </c>
      <c r="B372" s="302">
        <f>'Ind T6'!Q152</f>
        <v>25.680280801511191</v>
      </c>
      <c r="C372" s="299" t="str">
        <f>CONCATENATE("(",ROUND((B372/$H373)*100,1),")")</f>
        <v>(20.4)</v>
      </c>
      <c r="D372" s="302">
        <f>'Ind T6'!R152</f>
        <v>23.317899882822541</v>
      </c>
      <c r="E372" s="299" t="str">
        <f>CONCATENATE("(",ROUND((D372/$H373)*100,1),")")</f>
        <v>(18.5)</v>
      </c>
      <c r="F372" s="302">
        <f>'Ind T6'!S152</f>
        <v>5.5102705682684574</v>
      </c>
      <c r="G372" s="299" t="str">
        <f>CONCATENATE("(",ROUND((F372/$H373)*100,1),")")</f>
        <v>(4.4)</v>
      </c>
      <c r="H372" s="302">
        <f t="shared" ref="H372" si="280">SUM(B372,D372,F372)</f>
        <v>54.508451252602192</v>
      </c>
      <c r="I372" s="299" t="str">
        <f>CONCATENATE("(",ROUND((H372/$H373)*100,1),")")</f>
        <v>(43.3)</v>
      </c>
      <c r="K372" s="302">
        <f t="shared" ref="K372:K373" si="281">B377-B372</f>
        <v>2.2893668723835425</v>
      </c>
      <c r="L372" s="302">
        <f t="shared" ref="L372:L373" si="282">D377-D372</f>
        <v>0.67541982711379944</v>
      </c>
      <c r="M372" s="302">
        <f t="shared" ref="M372:M373" si="283">F377-F372</f>
        <v>0.41308023502673397</v>
      </c>
      <c r="N372" s="302">
        <f t="shared" ref="N372:N373" si="284">SUM(K372:M372)</f>
        <v>3.3778669345240759</v>
      </c>
    </row>
    <row r="373" spans="1:14" x14ac:dyDescent="0.2">
      <c r="A373" s="282" t="s">
        <v>363</v>
      </c>
      <c r="B373" s="302">
        <f>SUM(B371:B372)</f>
        <v>74.95168191396651</v>
      </c>
      <c r="C373" s="299" t="str">
        <f>CONCATENATE("(",ROUND((B373/$H373)*100,1),")")</f>
        <v>(59.6)</v>
      </c>
      <c r="D373" s="302">
        <f>SUM(D371:D372)</f>
        <v>40.640075043131631</v>
      </c>
      <c r="E373" s="299" t="str">
        <f>CONCATENATE("(",ROUND((D373/$H373)*100,1),")")</f>
        <v>(32.3)</v>
      </c>
      <c r="F373" s="302">
        <f>SUM(F371:F372)</f>
        <v>10.186243042901832</v>
      </c>
      <c r="G373" s="299" t="str">
        <f>CONCATENATE("(",ROUND((F373/$H373)*100,1),")")</f>
        <v>(8.1)</v>
      </c>
      <c r="H373" s="302">
        <f>SUM(H371:H372)</f>
        <v>125.77799999999996</v>
      </c>
      <c r="I373" s="299" t="str">
        <f>CONCATENATE("(",ROUND((H373/$H373)*100,1),")")</f>
        <v>(100)</v>
      </c>
      <c r="K373" s="302">
        <f t="shared" si="281"/>
        <v>5.5106557868716806</v>
      </c>
      <c r="L373" s="302">
        <f t="shared" si="282"/>
        <v>1.6389002744675452</v>
      </c>
      <c r="M373" s="302">
        <f t="shared" si="283"/>
        <v>0.73344393866069169</v>
      </c>
      <c r="N373" s="302">
        <f t="shared" si="284"/>
        <v>7.8829999999999174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52.49269002694345</v>
      </c>
      <c r="C376" s="299" t="str">
        <f>CONCATENATE("(",ROUND((B376/$H378)*100,1),")")</f>
        <v>(39.3)</v>
      </c>
      <c r="D376" s="302">
        <f>'Ind T6'!W153</f>
        <v>18.285655607662839</v>
      </c>
      <c r="E376" s="299" t="str">
        <f>CONCATENATE("(",ROUND((D376/$H378)*100,1),")")</f>
        <v>(13.7)</v>
      </c>
      <c r="F376" s="302">
        <f>'Ind T6'!X153</f>
        <v>4.9963361782673328</v>
      </c>
      <c r="G376" s="299" t="str">
        <f>CONCATENATE("(",ROUND((F376/$H378)*100,1),")")</f>
        <v>(3.7)</v>
      </c>
      <c r="H376" s="302">
        <f>SUM(B376,D376,F376)</f>
        <v>75.774681812873624</v>
      </c>
      <c r="I376" s="299" t="str">
        <f>CONCATENATE("(",ROUND((H376/$H378)*100,1),")")</f>
        <v>(56.7)</v>
      </c>
      <c r="K376" s="302">
        <f>B376-B366</f>
        <v>6.2630098333552056</v>
      </c>
      <c r="L376" s="302">
        <f>D376-D366</f>
        <v>1.9997113991491275</v>
      </c>
      <c r="M376" s="302">
        <f>F376-F366</f>
        <v>0.53952134348713709</v>
      </c>
      <c r="N376" s="302">
        <f>SUM(K376:M376)</f>
        <v>8.8022425759914711</v>
      </c>
    </row>
    <row r="377" spans="1:14" x14ac:dyDescent="0.2">
      <c r="A377" s="282" t="s">
        <v>365</v>
      </c>
      <c r="B377" s="302">
        <f>'Ind T6'!V152</f>
        <v>27.969647673894734</v>
      </c>
      <c r="C377" s="299" t="str">
        <f>CONCATENATE("(",ROUND((B377/$H378)*100,1),")")</f>
        <v>(20.9)</v>
      </c>
      <c r="D377" s="302">
        <f>'Ind T6'!W152</f>
        <v>23.99331970993634</v>
      </c>
      <c r="E377" s="299" t="str">
        <f>CONCATENATE("(",ROUND((D377/$H378)*100,1),")")</f>
        <v>(18)</v>
      </c>
      <c r="F377" s="302">
        <f>'Ind T6'!X152</f>
        <v>5.9233508032951914</v>
      </c>
      <c r="G377" s="299" t="str">
        <f>CONCATENATE("(",ROUND((F377/$H378)*100,1),")")</f>
        <v>(4.4)</v>
      </c>
      <c r="H377" s="302">
        <f t="shared" ref="H377" si="285">SUM(B377,D377,F377)</f>
        <v>57.886318187126264</v>
      </c>
      <c r="I377" s="299" t="str">
        <f>CONCATENATE("(",ROUND((H377/$H378)*100,1),")")</f>
        <v>(43.3)</v>
      </c>
      <c r="K377" s="302">
        <f t="shared" ref="K377:K378" si="286">B377-B367</f>
        <v>4.3011265236547338</v>
      </c>
      <c r="L377" s="302">
        <f t="shared" ref="L377:L378" si="287">D377-D367</f>
        <v>1.6960510186564797</v>
      </c>
      <c r="M377" s="302">
        <f t="shared" ref="M377:M378" si="288">F377-F367</f>
        <v>0.66557988169743965</v>
      </c>
      <c r="N377" s="302">
        <f t="shared" ref="N377:N378" si="289">SUM(K377:M377)</f>
        <v>6.6627574240086531</v>
      </c>
    </row>
    <row r="378" spans="1:14" x14ac:dyDescent="0.2">
      <c r="A378" s="282" t="s">
        <v>363</v>
      </c>
      <c r="B378" s="302">
        <f>SUM(B376:B377)</f>
        <v>80.462337700838191</v>
      </c>
      <c r="C378" s="299" t="str">
        <f>CONCATENATE("(",ROUND((B378/$H378)*100,1),")")</f>
        <v>(60.2)</v>
      </c>
      <c r="D378" s="302">
        <f>SUM(D376:D377)</f>
        <v>42.278975317599176</v>
      </c>
      <c r="E378" s="299" t="str">
        <f>CONCATENATE("(",ROUND((D378/$H378)*100,1),")")</f>
        <v>(31.6)</v>
      </c>
      <c r="F378" s="302">
        <f>SUM(F376:F377)</f>
        <v>10.919686981562524</v>
      </c>
      <c r="G378" s="299" t="str">
        <f>CONCATENATE("(",ROUND((F378/$H378)*100,1),")")</f>
        <v>(8.2)</v>
      </c>
      <c r="H378" s="302">
        <f>SUM(H376:H377)</f>
        <v>133.66099999999989</v>
      </c>
      <c r="I378" s="299" t="str">
        <f>CONCATENATE("(",ROUND((H378/$H378)*100,1),")")</f>
        <v>(100)</v>
      </c>
      <c r="K378" s="302">
        <f t="shared" si="286"/>
        <v>10.564136357009943</v>
      </c>
      <c r="L378" s="302">
        <f t="shared" si="287"/>
        <v>3.6957624178056037</v>
      </c>
      <c r="M378" s="302">
        <f t="shared" si="288"/>
        <v>1.2051012251845776</v>
      </c>
      <c r="N378" s="302">
        <f t="shared" si="289"/>
        <v>15.465000000000124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13.703253282662359</v>
      </c>
      <c r="C387" s="299" t="str">
        <f>CONCATENATE("(",ROUND((B387/$H389)*100,1),")")</f>
        <v>(35.2)</v>
      </c>
      <c r="D387" s="302">
        <f>'Ind T6'!M162</f>
        <v>1.9353807802292777</v>
      </c>
      <c r="E387" s="299" t="str">
        <f>CONCATENATE("(",ROUND((D387/$H389)*100,1),")")</f>
        <v>(5)</v>
      </c>
      <c r="F387" s="302">
        <f>'Ind T6'!N162</f>
        <v>0</v>
      </c>
      <c r="G387" s="299" t="str">
        <f>CONCATENATE("(",ROUND((F387/$H389)*100,1),")")</f>
        <v>(0)</v>
      </c>
      <c r="H387" s="302">
        <f>SUM(B387,D387,F387)</f>
        <v>15.638634062891636</v>
      </c>
      <c r="I387" s="299" t="str">
        <f>CONCATENATE("(",ROUND((H387/$H389)*100,1),")")</f>
        <v>(40.2)</v>
      </c>
      <c r="K387" s="302">
        <f>B392-B387</f>
        <v>-0.13954714657648104</v>
      </c>
      <c r="L387" s="302">
        <f>D392-D387</f>
        <v>0.12512626145724615</v>
      </c>
      <c r="M387" s="302">
        <f>F392-F387</f>
        <v>0</v>
      </c>
      <c r="N387" s="302">
        <f>SUM(K387:M387)</f>
        <v>-1.4420885119234894E-2</v>
      </c>
    </row>
    <row r="388" spans="1:14" x14ac:dyDescent="0.2">
      <c r="A388" s="282" t="s">
        <v>365</v>
      </c>
      <c r="B388" s="302">
        <f>'Ind T6'!L161</f>
        <v>12.05764452896787</v>
      </c>
      <c r="C388" s="299" t="str">
        <f>CONCATENATE("(",ROUND((B388/$H389)*100,1),")")</f>
        <v>(31)</v>
      </c>
      <c r="D388" s="302">
        <f>'Ind T6'!M161</f>
        <v>10.53140209317792</v>
      </c>
      <c r="E388" s="299" t="str">
        <f>CONCATENATE("(",ROUND((D388/$H389)*100,1),")")</f>
        <v>(27)</v>
      </c>
      <c r="F388" s="302">
        <f>'Ind T6'!N161</f>
        <v>0.70631931496254119</v>
      </c>
      <c r="G388" s="299" t="str">
        <f>CONCATENATE("(",ROUND((F388/$H389)*100,1),")")</f>
        <v>(1.8)</v>
      </c>
      <c r="H388" s="302">
        <f t="shared" ref="H388" si="290">SUM(B388,D388,F388)</f>
        <v>23.295365937108333</v>
      </c>
      <c r="I388" s="299" t="str">
        <f>CONCATENATE("(",ROUND((H388/$H389)*100,1),")")</f>
        <v>(59.8)</v>
      </c>
      <c r="K388" s="302">
        <f t="shared" ref="K388:K389" si="291">B393-B388</f>
        <v>0.12320047263806799</v>
      </c>
      <c r="L388" s="302">
        <f t="shared" ref="L388:L389" si="292">D393-D388</f>
        <v>0.1291347263532181</v>
      </c>
      <c r="M388" s="302">
        <f t="shared" ref="M388:M389" si="293">F393-F388</f>
        <v>8.0856861279949843E-3</v>
      </c>
      <c r="N388" s="302">
        <f t="shared" ref="N388:N389" si="294">SUM(K388:M388)</f>
        <v>0.26042088511928108</v>
      </c>
    </row>
    <row r="389" spans="1:14" x14ac:dyDescent="0.2">
      <c r="A389" s="282" t="s">
        <v>363</v>
      </c>
      <c r="B389" s="302">
        <f>SUM(B387:B388)</f>
        <v>25.76089781163023</v>
      </c>
      <c r="C389" s="299" t="str">
        <f>CONCATENATE("(",ROUND((B389/$H389)*100,1),")")</f>
        <v>(66.2)</v>
      </c>
      <c r="D389" s="302">
        <f>SUM(D387:D388)</f>
        <v>12.466782873407197</v>
      </c>
      <c r="E389" s="299" t="str">
        <f>CONCATENATE("(",ROUND((D389/$H389)*100,1),")")</f>
        <v>(32)</v>
      </c>
      <c r="F389" s="302">
        <f>SUM(F387:F388)</f>
        <v>0.70631931496254119</v>
      </c>
      <c r="G389" s="299" t="str">
        <f>CONCATENATE("(",ROUND((F389/$H389)*100,1),")")</f>
        <v>(1.8)</v>
      </c>
      <c r="H389" s="302">
        <f>SUM(H387:H388)</f>
        <v>38.933999999999969</v>
      </c>
      <c r="I389" s="299" t="str">
        <f>CONCATENATE("(",ROUND((H389/$H389)*100,1),")")</f>
        <v>(100)</v>
      </c>
      <c r="K389" s="302">
        <f t="shared" si="291"/>
        <v>-1.6346673938414824E-2</v>
      </c>
      <c r="L389" s="302">
        <f t="shared" si="292"/>
        <v>0.25426098781046491</v>
      </c>
      <c r="M389" s="302">
        <f t="shared" si="293"/>
        <v>8.0856861279949843E-3</v>
      </c>
      <c r="N389" s="302">
        <f t="shared" si="294"/>
        <v>0.24600000000004507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13.563706136085878</v>
      </c>
      <c r="C392" s="299" t="str">
        <f>CONCATENATE("(",ROUND((B392/$H394)*100,1),")")</f>
        <v>(34.6)</v>
      </c>
      <c r="D392" s="302">
        <f>'Ind T6'!R162</f>
        <v>2.0605070416865239</v>
      </c>
      <c r="E392" s="299" t="str">
        <f>CONCATENATE("(",ROUND((D392/$H394)*100,1),")")</f>
        <v>(5.3)</v>
      </c>
      <c r="F392" s="302">
        <f>'Ind T6'!S162</f>
        <v>0</v>
      </c>
      <c r="G392" s="299" t="str">
        <f>CONCATENATE("(",ROUND((F392/$H394)*100,1),")")</f>
        <v>(0)</v>
      </c>
      <c r="H392" s="302">
        <f>SUM(B392,D392,F392)</f>
        <v>15.624213177772402</v>
      </c>
      <c r="I392" s="299" t="str">
        <f>CONCATENATE("(",ROUND((H392/$H394)*100,1),")")</f>
        <v>(39.9)</v>
      </c>
      <c r="K392" s="302">
        <f>B397-B392</f>
        <v>0.13552010459464192</v>
      </c>
      <c r="L392" s="302">
        <f>D397-D392</f>
        <v>0.33287591519242943</v>
      </c>
      <c r="M392" s="302">
        <f>F397-F392</f>
        <v>0</v>
      </c>
      <c r="N392" s="302">
        <f>SUM(K392:M392)</f>
        <v>0.46839601978707135</v>
      </c>
    </row>
    <row r="393" spans="1:14" x14ac:dyDescent="0.2">
      <c r="A393" s="282" t="s">
        <v>365</v>
      </c>
      <c r="B393" s="302">
        <f>'Ind T6'!Q161</f>
        <v>12.180845001605938</v>
      </c>
      <c r="C393" s="299" t="str">
        <f>CONCATENATE("(",ROUND((B393/$H394)*100,1),")")</f>
        <v>(31.1)</v>
      </c>
      <c r="D393" s="302">
        <f>'Ind T6'!R161</f>
        <v>10.660536819531139</v>
      </c>
      <c r="E393" s="299" t="str">
        <f>CONCATENATE("(",ROUND((D393/$H394)*100,1),")")</f>
        <v>(27.2)</v>
      </c>
      <c r="F393" s="302">
        <f>'Ind T6'!S161</f>
        <v>0.71440500109053617</v>
      </c>
      <c r="G393" s="299" t="str">
        <f>CONCATENATE("(",ROUND((F393/$H394)*100,1),")")</f>
        <v>(1.8)</v>
      </c>
      <c r="H393" s="302">
        <f t="shared" ref="H393" si="295">SUM(B393,D393,F393)</f>
        <v>23.555786822227613</v>
      </c>
      <c r="I393" s="299" t="str">
        <f>CONCATENATE("(",ROUND((H393/$H394)*100,1),")")</f>
        <v>(60.1)</v>
      </c>
      <c r="K393" s="302">
        <f t="shared" ref="K393:K394" si="296">B398-B393</f>
        <v>0.64442230614268681</v>
      </c>
      <c r="L393" s="302">
        <f t="shared" ref="L393:L394" si="297">D398-D393</f>
        <v>0.56887507404601401</v>
      </c>
      <c r="M393" s="302">
        <f t="shared" ref="M393:M394" si="298">F398-F393</f>
        <v>4.430660002427067E-2</v>
      </c>
      <c r="N393" s="302">
        <f t="shared" ref="N393:N394" si="299">SUM(K393:M393)</f>
        <v>1.2576039802129715</v>
      </c>
    </row>
    <row r="394" spans="1:14" x14ac:dyDescent="0.2">
      <c r="A394" s="282" t="s">
        <v>363</v>
      </c>
      <c r="B394" s="302">
        <f>SUM(B392:B393)</f>
        <v>25.744551137691815</v>
      </c>
      <c r="C394" s="299" t="str">
        <f>CONCATENATE("(",ROUND((B394/$H394)*100,1),")")</f>
        <v>(65.7)</v>
      </c>
      <c r="D394" s="302">
        <f>SUM(D392:D393)</f>
        <v>12.721043861217662</v>
      </c>
      <c r="E394" s="299" t="str">
        <f>CONCATENATE("(",ROUND((D394/$H394)*100,1),")")</f>
        <v>(32.5)</v>
      </c>
      <c r="F394" s="302">
        <f>SUM(F392:F393)</f>
        <v>0.71440500109053617</v>
      </c>
      <c r="G394" s="299" t="str">
        <f>CONCATENATE("(",ROUND((F394/$H394)*100,1),")")</f>
        <v>(1.8)</v>
      </c>
      <c r="H394" s="302">
        <f>SUM(H392:H393)</f>
        <v>39.180000000000014</v>
      </c>
      <c r="I394" s="299" t="str">
        <f>CONCATENATE("(",ROUND((H394/$H394)*100,1),")")</f>
        <v>(100)</v>
      </c>
      <c r="K394" s="302">
        <f t="shared" si="296"/>
        <v>0.7799424107373305</v>
      </c>
      <c r="L394" s="302">
        <f t="shared" si="297"/>
        <v>0.90175098923844388</v>
      </c>
      <c r="M394" s="302">
        <f t="shared" si="298"/>
        <v>4.430660002427067E-2</v>
      </c>
      <c r="N394" s="302">
        <f t="shared" si="299"/>
        <v>1.7260000000000451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13.69922624068052</v>
      </c>
      <c r="C397" s="299" t="str">
        <f>CONCATENATE("(",ROUND((B397/$H399)*100,1),")")</f>
        <v>(33.5)</v>
      </c>
      <c r="D397" s="302">
        <f>'Ind T6'!W162</f>
        <v>2.3933829568789533</v>
      </c>
      <c r="E397" s="299" t="str">
        <f>CONCATENATE("(",ROUND((D397/$H399)*100,1),")")</f>
        <v>(5.9)</v>
      </c>
      <c r="F397" s="302">
        <f>'Ind T6'!X162</f>
        <v>0</v>
      </c>
      <c r="G397" s="299" t="str">
        <f>CONCATENATE("(",ROUND((F397/$H399)*100,1),")")</f>
        <v>(0)</v>
      </c>
      <c r="H397" s="302">
        <f>SUM(B397,D397,F397)</f>
        <v>16.092609197559472</v>
      </c>
      <c r="I397" s="299" t="str">
        <f>CONCATENATE("(",ROUND((H397/$H399)*100,1),")")</f>
        <v>(39.3)</v>
      </c>
      <c r="K397" s="302">
        <f>B397-B387</f>
        <v>-4.027041981839119E-3</v>
      </c>
      <c r="L397" s="302">
        <f>D397-D387</f>
        <v>0.45800217664967557</v>
      </c>
      <c r="M397" s="302">
        <f>F397-F387</f>
        <v>0</v>
      </c>
      <c r="N397" s="302">
        <f>SUM(K397:M397)</f>
        <v>0.45397513466783646</v>
      </c>
    </row>
    <row r="398" spans="1:14" x14ac:dyDescent="0.2">
      <c r="A398" s="282" t="s">
        <v>365</v>
      </c>
      <c r="B398" s="302">
        <f>'Ind T6'!V161</f>
        <v>12.825267307748625</v>
      </c>
      <c r="C398" s="299" t="str">
        <f>CONCATENATE("(",ROUND((B398/$H399)*100,1),")")</f>
        <v>(31.4)</v>
      </c>
      <c r="D398" s="302">
        <f>'Ind T6'!W161</f>
        <v>11.229411893577153</v>
      </c>
      <c r="E398" s="299" t="str">
        <f>CONCATENATE("(",ROUND((D398/$H399)*100,1),")")</f>
        <v>(27.5)</v>
      </c>
      <c r="F398" s="302">
        <f>'Ind T6'!X161</f>
        <v>0.75871160111480684</v>
      </c>
      <c r="G398" s="299" t="str">
        <f>CONCATENATE("(",ROUND((F398/$H399)*100,1),")")</f>
        <v>(1.9)</v>
      </c>
      <c r="H398" s="302">
        <f t="shared" ref="H398" si="300">SUM(B398,D398,F398)</f>
        <v>24.813390802440583</v>
      </c>
      <c r="I398" s="299" t="str">
        <f>CONCATENATE("(",ROUND((H398/$H399)*100,1),")")</f>
        <v>(60.7)</v>
      </c>
      <c r="K398" s="302">
        <f t="shared" ref="K398:K399" si="301">B398-B388</f>
        <v>0.7676227787807548</v>
      </c>
      <c r="L398" s="302">
        <f t="shared" ref="L398:L399" si="302">D398-D388</f>
        <v>0.69800980039923211</v>
      </c>
      <c r="M398" s="302">
        <f t="shared" ref="M398:M399" si="303">F398-F388</f>
        <v>5.2392286152265655E-2</v>
      </c>
      <c r="N398" s="302">
        <f t="shared" ref="N398:N399" si="304">SUM(K398:M398)</f>
        <v>1.5180248653322526</v>
      </c>
    </row>
    <row r="399" spans="1:14" x14ac:dyDescent="0.2">
      <c r="A399" s="282" t="s">
        <v>363</v>
      </c>
      <c r="B399" s="302">
        <f>SUM(B397:B398)</f>
        <v>26.524493548429145</v>
      </c>
      <c r="C399" s="299" t="str">
        <f>CONCATENATE("(",ROUND((B399/$H399)*100,1),")")</f>
        <v>(64.8)</v>
      </c>
      <c r="D399" s="302">
        <f>SUM(D397:D398)</f>
        <v>13.622794850456106</v>
      </c>
      <c r="E399" s="299" t="str">
        <f>CONCATENATE("(",ROUND((D399/$H399)*100,1),")")</f>
        <v>(33.3)</v>
      </c>
      <c r="F399" s="302">
        <f>SUM(F397:F398)</f>
        <v>0.75871160111480684</v>
      </c>
      <c r="G399" s="299" t="str">
        <f>CONCATENATE("(",ROUND((F399/$H399)*100,1),")")</f>
        <v>(1.9)</v>
      </c>
      <c r="H399" s="302">
        <f>SUM(H397:H398)</f>
        <v>40.906000000000056</v>
      </c>
      <c r="I399" s="299" t="str">
        <f>CONCATENATE("(",ROUND((H399/$H399)*100,1),")")</f>
        <v>(100)</v>
      </c>
      <c r="K399" s="302">
        <f t="shared" si="301"/>
        <v>0.76359573679891568</v>
      </c>
      <c r="L399" s="302">
        <f t="shared" si="302"/>
        <v>1.1560119770489088</v>
      </c>
      <c r="M399" s="302">
        <f t="shared" si="303"/>
        <v>5.2392286152265655E-2</v>
      </c>
      <c r="N399" s="302">
        <f t="shared" si="304"/>
        <v>1.9720000000000901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17.211687520447683</v>
      </c>
      <c r="C408" s="299" t="str">
        <f>CONCATENATE("(",ROUND((B408/$H410)*100,1),")")</f>
        <v>(19.4)</v>
      </c>
      <c r="D408" s="302">
        <f>'Ind T6'!M171</f>
        <v>5.0373839747829532</v>
      </c>
      <c r="E408" s="299" t="str">
        <f>CONCATENATE("(",ROUND((D408/$H410)*100,1),")")</f>
        <v>(5.7)</v>
      </c>
      <c r="F408" s="302">
        <f>'Ind T6'!N171</f>
        <v>2.7619635644990415</v>
      </c>
      <c r="G408" s="299" t="str">
        <f>CONCATENATE("(",ROUND((F408/$H410)*100,1),")")</f>
        <v>(3.1)</v>
      </c>
      <c r="H408" s="302">
        <f>SUM(B408,D408,F408)</f>
        <v>25.011035059729679</v>
      </c>
      <c r="I408" s="299" t="str">
        <f>CONCATENATE("(",ROUND((H408/$H410)*100,1),")")</f>
        <v>(28.2)</v>
      </c>
      <c r="K408" s="302">
        <f>B413-B408</f>
        <v>0.34409224134150662</v>
      </c>
      <c r="L408" s="302">
        <f>D413-D408</f>
        <v>0.23860607674541257</v>
      </c>
      <c r="M408" s="302">
        <f>F413-F408</f>
        <v>0.14761615260865124</v>
      </c>
      <c r="N408" s="302">
        <f>SUM(K408:M408)</f>
        <v>0.73031447069557043</v>
      </c>
    </row>
    <row r="409" spans="1:14" x14ac:dyDescent="0.2">
      <c r="A409" s="282" t="s">
        <v>365</v>
      </c>
      <c r="B409" s="302">
        <f>'Ind T6'!L170</f>
        <v>27.747616871850692</v>
      </c>
      <c r="C409" s="299" t="str">
        <f>CONCATENATE("(",ROUND((B409/$H410)*100,1),")")</f>
        <v>(31.3)</v>
      </c>
      <c r="D409" s="302">
        <f>'Ind T6'!M170</f>
        <v>32.554420142217118</v>
      </c>
      <c r="E409" s="299" t="str">
        <f>CONCATENATE("(",ROUND((D409/$H410)*100,1),")")</f>
        <v>(36.7)</v>
      </c>
      <c r="F409" s="302">
        <f>'Ind T6'!N170</f>
        <v>3.4619279262025509</v>
      </c>
      <c r="G409" s="299" t="str">
        <f>CONCATENATE("(",ROUND((F409/$H410)*100,1),")")</f>
        <v>(3.9)</v>
      </c>
      <c r="H409" s="302">
        <f t="shared" ref="H409" si="305">SUM(B409,D409,F409)</f>
        <v>63.763964940270355</v>
      </c>
      <c r="I409" s="299" t="str">
        <f>CONCATENATE("(",ROUND((H409/$H410)*100,1),")")</f>
        <v>(71.8)</v>
      </c>
      <c r="K409" s="302">
        <f t="shared" ref="K409:K410" si="306">B414-B409</f>
        <v>1.566667846402801</v>
      </c>
      <c r="L409" s="302">
        <f t="shared" ref="L409:L410" si="307">D414-D409</f>
        <v>0.36616486125571868</v>
      </c>
      <c r="M409" s="302">
        <f t="shared" ref="M409:M410" si="308">F414-F409</f>
        <v>0.15585282164586722</v>
      </c>
      <c r="N409" s="302">
        <f t="shared" ref="N409:N410" si="309">SUM(K409:M409)</f>
        <v>2.0886855293043869</v>
      </c>
    </row>
    <row r="410" spans="1:14" x14ac:dyDescent="0.2">
      <c r="A410" s="282" t="s">
        <v>363</v>
      </c>
      <c r="B410" s="302">
        <f>SUM(B408:B409)</f>
        <v>44.959304392298378</v>
      </c>
      <c r="C410" s="299" t="str">
        <f>CONCATENATE("(",ROUND((B410/$H410)*100,1),")")</f>
        <v>(50.6)</v>
      </c>
      <c r="D410" s="302">
        <f>SUM(D408:D409)</f>
        <v>37.591804117000073</v>
      </c>
      <c r="E410" s="299" t="str">
        <f>CONCATENATE("(",ROUND((D410/$H410)*100,1),")")</f>
        <v>(42.3)</v>
      </c>
      <c r="F410" s="302">
        <f>SUM(F408:F409)</f>
        <v>6.2238914907015923</v>
      </c>
      <c r="G410" s="299" t="str">
        <f>CONCATENATE("(",ROUND((F410/$H410)*100,1),")")</f>
        <v>(7)</v>
      </c>
      <c r="H410" s="302">
        <f>SUM(H408:H409)</f>
        <v>88.775000000000034</v>
      </c>
      <c r="I410" s="299" t="str">
        <f>CONCATENATE("(",ROUND((H410/$H410)*100,1),")")</f>
        <v>(100)</v>
      </c>
      <c r="K410" s="302">
        <f t="shared" si="306"/>
        <v>1.9107600877443076</v>
      </c>
      <c r="L410" s="302">
        <f t="shared" si="307"/>
        <v>0.60477093800113124</v>
      </c>
      <c r="M410" s="302">
        <f t="shared" si="308"/>
        <v>0.30346897425451846</v>
      </c>
      <c r="N410" s="302">
        <f t="shared" si="309"/>
        <v>2.8189999999999573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17.555779761789189</v>
      </c>
      <c r="C413" s="299" t="str">
        <f>CONCATENATE("(",ROUND((B413/$H415)*100,1),")")</f>
        <v>(19.2)</v>
      </c>
      <c r="D413" s="302">
        <f>'Ind T6'!R171</f>
        <v>5.2759900515283658</v>
      </c>
      <c r="E413" s="299" t="str">
        <f>CONCATENATE("(",ROUND((D413/$H415)*100,1),")")</f>
        <v>(5.8)</v>
      </c>
      <c r="F413" s="302">
        <f>'Ind T6'!S171</f>
        <v>2.9095797171076927</v>
      </c>
      <c r="G413" s="299" t="str">
        <f>CONCATENATE("(",ROUND((F413/$H415)*100,1),")")</f>
        <v>(3.2)</v>
      </c>
      <c r="H413" s="302">
        <f>SUM(B413,D413,F413)</f>
        <v>25.74134953042525</v>
      </c>
      <c r="I413" s="299" t="str">
        <f>CONCATENATE("(",ROUND((H413/$H415)*100,1),")")</f>
        <v>(28.1)</v>
      </c>
      <c r="K413" s="302">
        <f>B418-B413</f>
        <v>0.87652434513936939</v>
      </c>
      <c r="L413" s="302">
        <f>D418-D413</f>
        <v>0.52997244710605607</v>
      </c>
      <c r="M413" s="302">
        <f>F418-F413</f>
        <v>0.3209359049471181</v>
      </c>
      <c r="N413" s="302">
        <f>SUM(K413:M413)</f>
        <v>1.7274326971925436</v>
      </c>
    </row>
    <row r="414" spans="1:14" x14ac:dyDescent="0.2">
      <c r="A414" s="282" t="s">
        <v>365</v>
      </c>
      <c r="B414" s="302">
        <f>'Ind T6'!Q170</f>
        <v>29.314284718253493</v>
      </c>
      <c r="C414" s="299" t="str">
        <f>CONCATENATE("(",ROUND((B414/$H415)*100,1),")")</f>
        <v>(32)</v>
      </c>
      <c r="D414" s="302">
        <f>'Ind T6'!R170</f>
        <v>32.920585003472837</v>
      </c>
      <c r="E414" s="299" t="str">
        <f>CONCATENATE("(",ROUND((D414/$H415)*100,1),")")</f>
        <v>(35.9)</v>
      </c>
      <c r="F414" s="302">
        <f>'Ind T6'!S170</f>
        <v>3.6177807478484181</v>
      </c>
      <c r="G414" s="299" t="str">
        <f>CONCATENATE("(",ROUND((F414/$H415)*100,1),")")</f>
        <v>(3.9)</v>
      </c>
      <c r="H414" s="302">
        <f t="shared" ref="H414" si="310">SUM(B414,D414,F414)</f>
        <v>65.852650469574741</v>
      </c>
      <c r="I414" s="299" t="str">
        <f>CONCATENATE("(",ROUND((H414/$H415)*100,1),")")</f>
        <v>(71.9)</v>
      </c>
      <c r="K414" s="302">
        <f t="shared" ref="K414:K415" si="311">B419-B414</f>
        <v>3.7254739789107383</v>
      </c>
      <c r="L414" s="302">
        <f t="shared" ref="L414:L415" si="312">D419-D414</f>
        <v>0.99765992425071204</v>
      </c>
      <c r="M414" s="302">
        <f t="shared" ref="M414:M415" si="313">F419-F414</f>
        <v>0.28443339964582259</v>
      </c>
      <c r="N414" s="302">
        <f t="shared" ref="N414:N415" si="314">SUM(K414:M414)</f>
        <v>5.0075673028072725</v>
      </c>
    </row>
    <row r="415" spans="1:14" x14ac:dyDescent="0.2">
      <c r="A415" s="282" t="s">
        <v>363</v>
      </c>
      <c r="B415" s="302">
        <f>SUM(B413:B414)</f>
        <v>46.870064480042686</v>
      </c>
      <c r="C415" s="299" t="str">
        <f>CONCATENATE("(",ROUND((B415/$H415)*100,1),")")</f>
        <v>(51.2)</v>
      </c>
      <c r="D415" s="302">
        <f>SUM(D413:D414)</f>
        <v>38.196575055001205</v>
      </c>
      <c r="E415" s="299" t="str">
        <f>CONCATENATE("(",ROUND((D415/$H415)*100,1),")")</f>
        <v>(41.7)</v>
      </c>
      <c r="F415" s="302">
        <f>SUM(F413:F414)</f>
        <v>6.5273604649561108</v>
      </c>
      <c r="G415" s="299" t="str">
        <f>CONCATENATE("(",ROUND((F415/$H415)*100,1),")")</f>
        <v>(7.1)</v>
      </c>
      <c r="H415" s="302">
        <f>SUM(H413:H414)</f>
        <v>91.593999999999994</v>
      </c>
      <c r="I415" s="299" t="str">
        <f>CONCATENATE("(",ROUND((H415/$H415)*100,1),")")</f>
        <v>(100)</v>
      </c>
      <c r="K415" s="302">
        <f t="shared" si="311"/>
        <v>4.6019983240501006</v>
      </c>
      <c r="L415" s="302">
        <f t="shared" si="312"/>
        <v>1.5276323713567663</v>
      </c>
      <c r="M415" s="302">
        <f t="shared" si="313"/>
        <v>0.60536930459294069</v>
      </c>
      <c r="N415" s="302">
        <f t="shared" si="314"/>
        <v>6.7349999999998076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18.432304106928559</v>
      </c>
      <c r="C418" s="299" t="str">
        <f>CONCATENATE("(",ROUND((B418/$H420)*100,1),")")</f>
        <v>(18.7)</v>
      </c>
      <c r="D418" s="302">
        <f>'Ind T6'!W171</f>
        <v>5.8059624986344218</v>
      </c>
      <c r="E418" s="299" t="str">
        <f>CONCATENATE("(",ROUND((D418/$H420)*100,1),")")</f>
        <v>(5.9)</v>
      </c>
      <c r="F418" s="302">
        <f>'Ind T6'!X171</f>
        <v>3.2305156220548108</v>
      </c>
      <c r="G418" s="299" t="str">
        <f>CONCATENATE("(",ROUND((F418/$H420)*100,1),")")</f>
        <v>(3.3)</v>
      </c>
      <c r="H418" s="302">
        <f>SUM(B418,D418,F418)</f>
        <v>27.46878222761779</v>
      </c>
      <c r="I418" s="299" t="str">
        <f>CONCATENATE("(",ROUND((H418/$H420)*100,1),")")</f>
        <v>(27.9)</v>
      </c>
      <c r="K418" s="302">
        <f>B418-B408</f>
        <v>1.220616586480876</v>
      </c>
      <c r="L418" s="302">
        <f>D418-D408</f>
        <v>0.76857852385146863</v>
      </c>
      <c r="M418" s="302">
        <f>F418-F408</f>
        <v>0.46855205755576934</v>
      </c>
      <c r="N418" s="302">
        <f>SUM(K418:M418)</f>
        <v>2.457747167888114</v>
      </c>
    </row>
    <row r="419" spans="1:14" x14ac:dyDescent="0.2">
      <c r="A419" s="282" t="s">
        <v>365</v>
      </c>
      <c r="B419" s="302">
        <f>'Ind T6'!V170</f>
        <v>33.039758697164231</v>
      </c>
      <c r="C419" s="299" t="str">
        <f>CONCATENATE("(",ROUND((B419/$H420)*100,1),")")</f>
        <v>(33.6)</v>
      </c>
      <c r="D419" s="302">
        <f>'Ind T6'!W170</f>
        <v>33.918244927723549</v>
      </c>
      <c r="E419" s="299" t="str">
        <f>CONCATENATE("(",ROUND((D419/$H420)*100,1),")")</f>
        <v>(34.5)</v>
      </c>
      <c r="F419" s="302">
        <f>'Ind T6'!X170</f>
        <v>3.9022141474942407</v>
      </c>
      <c r="G419" s="299" t="str">
        <f>CONCATENATE("(",ROUND((F419/$H420)*100,1),")")</f>
        <v>(4)</v>
      </c>
      <c r="H419" s="302">
        <f t="shared" ref="H419" si="315">SUM(B419,D419,F419)</f>
        <v>70.860217772382015</v>
      </c>
      <c r="I419" s="299" t="str">
        <f>CONCATENATE("(",ROUND((H419/$H420)*100,1),")")</f>
        <v>(72.1)</v>
      </c>
      <c r="K419" s="302">
        <f t="shared" ref="K419:K420" si="316">B419-B409</f>
        <v>5.2921418253135393</v>
      </c>
      <c r="L419" s="302">
        <f t="shared" ref="L419:L420" si="317">D419-D409</f>
        <v>1.3638247855064307</v>
      </c>
      <c r="M419" s="302">
        <f t="shared" ref="M419:M420" si="318">F419-F409</f>
        <v>0.44028622129168982</v>
      </c>
      <c r="N419" s="302">
        <f t="shared" ref="N419:N420" si="319">SUM(K419:M419)</f>
        <v>7.0962528321116594</v>
      </c>
    </row>
    <row r="420" spans="1:14" x14ac:dyDescent="0.2">
      <c r="A420" s="282" t="s">
        <v>363</v>
      </c>
      <c r="B420" s="302">
        <f>SUM(B418:B419)</f>
        <v>51.472062804092786</v>
      </c>
      <c r="C420" s="299" t="str">
        <f>CONCATENATE("(",ROUND((B420/$H420)*100,1),")")</f>
        <v>(52.3)</v>
      </c>
      <c r="D420" s="302">
        <f>SUM(D418:D419)</f>
        <v>39.724207426357971</v>
      </c>
      <c r="E420" s="299" t="str">
        <f>CONCATENATE("(",ROUND((D420/$H420)*100,1),")")</f>
        <v>(40.4)</v>
      </c>
      <c r="F420" s="302">
        <f>SUM(F418:F419)</f>
        <v>7.1327297695490515</v>
      </c>
      <c r="G420" s="299" t="str">
        <f>CONCATENATE("(",ROUND((F420/$H420)*100,1),")")</f>
        <v>(7.3)</v>
      </c>
      <c r="H420" s="302">
        <f>SUM(H418:H419)</f>
        <v>98.328999999999809</v>
      </c>
      <c r="I420" s="299" t="str">
        <f>CONCATENATE("(",ROUND((H420/$H420)*100,1),")")</f>
        <v>(100)</v>
      </c>
      <c r="K420" s="302">
        <f t="shared" si="316"/>
        <v>6.5127584117944082</v>
      </c>
      <c r="L420" s="302">
        <f t="shared" si="317"/>
        <v>2.1324033093578976</v>
      </c>
      <c r="M420" s="302">
        <f t="shared" si="318"/>
        <v>0.90883827884745916</v>
      </c>
      <c r="N420" s="302">
        <f t="shared" si="319"/>
        <v>9.553999999999764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17.608398483340366</v>
      </c>
      <c r="C429" s="299" t="str">
        <f>CONCATENATE("(",ROUND((B429/$H431)*100,1),")")</f>
        <v>(13.5)</v>
      </c>
      <c r="D429" s="302">
        <f>'Ind T6'!M180</f>
        <v>5.2875438437589333</v>
      </c>
      <c r="E429" s="299" t="str">
        <f>CONCATENATE("(",ROUND((D429/$H431)*100,1),")")</f>
        <v>(4.1)</v>
      </c>
      <c r="F429" s="302">
        <f>'Ind T6'!N180</f>
        <v>4.6191705624591064</v>
      </c>
      <c r="G429" s="299" t="str">
        <f>CONCATENATE("(",ROUND((F429/$H431)*100,1),")")</f>
        <v>(3.5)</v>
      </c>
      <c r="H429" s="302">
        <f>SUM(B429,D429,F429)</f>
        <v>27.515112889558406</v>
      </c>
      <c r="I429" s="299" t="str">
        <f>CONCATENATE("(",ROUND((H429/$H431)*100,1),")")</f>
        <v>(21.1)</v>
      </c>
      <c r="K429" s="302">
        <f>B434-B429</f>
        <v>0.89882239112871787</v>
      </c>
      <c r="L429" s="302">
        <f>D434-D429</f>
        <v>0.40479453669581211</v>
      </c>
      <c r="M429" s="302">
        <f>F434-F429</f>
        <v>-8.5417544495989262E-3</v>
      </c>
      <c r="N429" s="302">
        <f>SUM(K429:M429)</f>
        <v>1.2950751733749311</v>
      </c>
    </row>
    <row r="430" spans="1:14" x14ac:dyDescent="0.2">
      <c r="A430" s="282" t="s">
        <v>365</v>
      </c>
      <c r="B430" s="302">
        <f>'Ind T6'!L179</f>
        <v>52.60051729408665</v>
      </c>
      <c r="C430" s="299" t="str">
        <f>CONCATENATE("(",ROUND((B430/$H431)*100,1),")")</f>
        <v>(40.3)</v>
      </c>
      <c r="D430" s="302">
        <f>'Ind T6'!M179</f>
        <v>46.07175932965054</v>
      </c>
      <c r="E430" s="299" t="str">
        <f>CONCATENATE("(",ROUND((D430/$H431)*100,1),")")</f>
        <v>(35.3)</v>
      </c>
      <c r="F430" s="302">
        <f>'Ind T6'!N179</f>
        <v>4.229610486704674</v>
      </c>
      <c r="G430" s="299" t="str">
        <f>CONCATENATE("(",ROUND((F430/$H431)*100,1),")")</f>
        <v>(3.2)</v>
      </c>
      <c r="H430" s="302">
        <f t="shared" ref="H430" si="320">SUM(B430,D430,F430)</f>
        <v>102.90188711044186</v>
      </c>
      <c r="I430" s="299" t="str">
        <f>CONCATENATE("(",ROUND((H430/$H431)*100,1),")")</f>
        <v>(78.9)</v>
      </c>
      <c r="K430" s="302">
        <f t="shared" ref="K430:K431" si="321">B435-B430</f>
        <v>4.2015434276914618</v>
      </c>
      <c r="L430" s="302">
        <f t="shared" ref="L430:L431" si="322">D435-D430</f>
        <v>0.82787620630015368</v>
      </c>
      <c r="M430" s="302">
        <f t="shared" ref="M430:M431" si="323">F435-F430</f>
        <v>0.47350519263302893</v>
      </c>
      <c r="N430" s="302">
        <f t="shared" ref="N430:N431" si="324">SUM(K430:M430)</f>
        <v>5.5029248266246444</v>
      </c>
    </row>
    <row r="431" spans="1:14" x14ac:dyDescent="0.2">
      <c r="A431" s="282" t="s">
        <v>363</v>
      </c>
      <c r="B431" s="302">
        <f>SUM(B429:B430)</f>
        <v>70.208915777427023</v>
      </c>
      <c r="C431" s="299" t="str">
        <f>CONCATENATE("(",ROUND((B431/$H431)*100,1),")")</f>
        <v>(53.8)</v>
      </c>
      <c r="D431" s="302">
        <f>SUM(D429:D430)</f>
        <v>51.359303173409472</v>
      </c>
      <c r="E431" s="299" t="str">
        <f>CONCATENATE("(",ROUND((D431/$H431)*100,1),")")</f>
        <v>(39.4)</v>
      </c>
      <c r="F431" s="302">
        <f>SUM(F429:F430)</f>
        <v>8.8487810491637795</v>
      </c>
      <c r="G431" s="299" t="str">
        <f>CONCATENATE("(",ROUND((F431/$H431)*100,1),")")</f>
        <v>(6.8)</v>
      </c>
      <c r="H431" s="302">
        <f>SUM(H429:H430)</f>
        <v>130.41700000000026</v>
      </c>
      <c r="I431" s="299" t="str">
        <f>CONCATENATE("(",ROUND((H431/$H431)*100,1),")")</f>
        <v>(100)</v>
      </c>
      <c r="K431" s="302">
        <f t="shared" si="321"/>
        <v>5.1003658188201655</v>
      </c>
      <c r="L431" s="302">
        <f t="shared" si="322"/>
        <v>1.232670742995964</v>
      </c>
      <c r="M431" s="302">
        <f t="shared" si="323"/>
        <v>0.46496343818343178</v>
      </c>
      <c r="N431" s="302">
        <f t="shared" si="324"/>
        <v>6.7979999999995613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18.507220874469084</v>
      </c>
      <c r="C434" s="299" t="str">
        <f>CONCATENATE("(",ROUND((B434/$H436)*100,1),")")</f>
        <v>(13.5)</v>
      </c>
      <c r="D434" s="302">
        <f>'Ind T6'!R180</f>
        <v>5.6923383804547454</v>
      </c>
      <c r="E434" s="299" t="str">
        <f>CONCATENATE("(",ROUND((D434/$H436)*100,1),")")</f>
        <v>(4.1)</v>
      </c>
      <c r="F434" s="302">
        <f>'Ind T6'!S180</f>
        <v>4.6106288080095075</v>
      </c>
      <c r="G434" s="299" t="str">
        <f>CONCATENATE("(",ROUND((F434/$H436)*100,1),")")</f>
        <v>(3.4)</v>
      </c>
      <c r="H434" s="302">
        <f>SUM(B434,D434,F434)</f>
        <v>28.810188062933339</v>
      </c>
      <c r="I434" s="299" t="str">
        <f>CONCATENATE("(",ROUND((H434/$H436)*100,1),")")</f>
        <v>(21)</v>
      </c>
      <c r="K434" s="302">
        <f>B439-B434</f>
        <v>0.93456788967668203</v>
      </c>
      <c r="L434" s="302">
        <f>D439-D434</f>
        <v>0.5153820745121962</v>
      </c>
      <c r="M434" s="302">
        <f>F439-F434</f>
        <v>-0.26536436574073807</v>
      </c>
      <c r="N434" s="302">
        <f>SUM(K434:M434)</f>
        <v>1.1845855984481402</v>
      </c>
    </row>
    <row r="435" spans="1:14" x14ac:dyDescent="0.2">
      <c r="A435" s="282" t="s">
        <v>365</v>
      </c>
      <c r="B435" s="302">
        <f>'Ind T6'!Q179</f>
        <v>56.802060721778112</v>
      </c>
      <c r="C435" s="299" t="str">
        <f>CONCATENATE("(",ROUND((B435/$H436)*100,1),")")</f>
        <v>(41.4)</v>
      </c>
      <c r="D435" s="302">
        <f>'Ind T6'!R179</f>
        <v>46.899635535950694</v>
      </c>
      <c r="E435" s="299" t="str">
        <f>CONCATENATE("(",ROUND((D435/$H436)*100,1),")")</f>
        <v>(34.2)</v>
      </c>
      <c r="F435" s="302">
        <f>'Ind T6'!S179</f>
        <v>4.7031156793377029</v>
      </c>
      <c r="G435" s="299" t="str">
        <f>CONCATENATE("(",ROUND((F435/$H436)*100,1),")")</f>
        <v>(3.4)</v>
      </c>
      <c r="H435" s="302">
        <f t="shared" ref="H435" si="325">SUM(B435,D435,F435)</f>
        <v>108.4048119370665</v>
      </c>
      <c r="I435" s="299" t="str">
        <f>CONCATENATE("(",ROUND((H435/$H436)*100,1),")")</f>
        <v>(79)</v>
      </c>
      <c r="K435" s="302">
        <f t="shared" ref="K435:K436" si="326">B440-B435</f>
        <v>6.0500598107377925</v>
      </c>
      <c r="L435" s="302">
        <f t="shared" ref="L435:L436" si="327">D440-D435</f>
        <v>-1.2128132219745993</v>
      </c>
      <c r="M435" s="302">
        <f t="shared" ref="M435:M436" si="328">F440-F435</f>
        <v>0.64016781278888235</v>
      </c>
      <c r="N435" s="302">
        <f t="shared" ref="N435:N436" si="329">SUM(K435:M435)</f>
        <v>5.4774144015520756</v>
      </c>
    </row>
    <row r="436" spans="1:14" x14ac:dyDescent="0.2">
      <c r="A436" s="282" t="s">
        <v>363</v>
      </c>
      <c r="B436" s="302">
        <f>SUM(B434:B435)</f>
        <v>75.309281596247189</v>
      </c>
      <c r="C436" s="299" t="str">
        <f>CONCATENATE("(",ROUND((B436/$H436)*100,1),")")</f>
        <v>(54.9)</v>
      </c>
      <c r="D436" s="302">
        <f>SUM(D434:D435)</f>
        <v>52.591973916405436</v>
      </c>
      <c r="E436" s="299" t="str">
        <f>CONCATENATE("(",ROUND((D436/$H436)*100,1),")")</f>
        <v>(38.3)</v>
      </c>
      <c r="F436" s="302">
        <f>SUM(F434:F435)</f>
        <v>9.3137444873472113</v>
      </c>
      <c r="G436" s="299" t="str">
        <f>CONCATENATE("(",ROUND((F436/$H436)*100,1),")")</f>
        <v>(6.8)</v>
      </c>
      <c r="H436" s="302">
        <f>SUM(H434:H435)</f>
        <v>137.21499999999983</v>
      </c>
      <c r="I436" s="299" t="str">
        <f>CONCATENATE("(",ROUND((H436/$H436)*100,1),")")</f>
        <v>(100)</v>
      </c>
      <c r="K436" s="302">
        <f t="shared" si="326"/>
        <v>6.9846277004144781</v>
      </c>
      <c r="L436" s="302">
        <f t="shared" si="327"/>
        <v>-0.69743114746240309</v>
      </c>
      <c r="M436" s="302">
        <f t="shared" si="328"/>
        <v>0.37480344704814428</v>
      </c>
      <c r="N436" s="302">
        <f t="shared" si="329"/>
        <v>6.6620000000002193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19.441788764145766</v>
      </c>
      <c r="C439" s="299" t="str">
        <f>CONCATENATE("(",ROUND((B439/$H441)*100,1),")")</f>
        <v>(13.5)</v>
      </c>
      <c r="D439" s="302">
        <f>'Ind T6'!W180</f>
        <v>6.2077204549669416</v>
      </c>
      <c r="E439" s="299" t="str">
        <f>CONCATENATE("(",ROUND((D439/$H441)*100,1),")")</f>
        <v>(4.3)</v>
      </c>
      <c r="F439" s="302">
        <f>'Ind T6'!X180</f>
        <v>4.3452644422687694</v>
      </c>
      <c r="G439" s="299" t="str">
        <f>CONCATENATE("(",ROUND((F439/$H441)*100,1),")")</f>
        <v>(3)</v>
      </c>
      <c r="H439" s="302">
        <f>SUM(B439,D439,F439)</f>
        <v>29.99477366138148</v>
      </c>
      <c r="I439" s="299" t="str">
        <f>CONCATENATE("(",ROUND((H439/$H441)*100,1),")")</f>
        <v>(20.8)</v>
      </c>
      <c r="K439" s="302">
        <f>B439-B429</f>
        <v>1.8333902808053999</v>
      </c>
      <c r="L439" s="302">
        <f>D439-D429</f>
        <v>0.92017661120800831</v>
      </c>
      <c r="M439" s="302">
        <f>F439-F429</f>
        <v>-0.273906120190337</v>
      </c>
      <c r="N439" s="302">
        <f>SUM(K439:M439)</f>
        <v>2.4796607718230712</v>
      </c>
    </row>
    <row r="440" spans="1:14" x14ac:dyDescent="0.2">
      <c r="A440" s="282" t="s">
        <v>365</v>
      </c>
      <c r="B440" s="302">
        <f>'Ind T6'!V179</f>
        <v>62.852120532515904</v>
      </c>
      <c r="C440" s="299" t="str">
        <f>CONCATENATE("(",ROUND((B440/$H441)*100,1),")")</f>
        <v>(43.7)</v>
      </c>
      <c r="D440" s="302">
        <f>'Ind T6'!W179</f>
        <v>45.686822313976094</v>
      </c>
      <c r="E440" s="299" t="str">
        <f>CONCATENATE("(",ROUND((D440/$H441)*100,1),")")</f>
        <v>(31.8)</v>
      </c>
      <c r="F440" s="302">
        <f>'Ind T6'!X179</f>
        <v>5.3432834921265853</v>
      </c>
      <c r="G440" s="299" t="str">
        <f>CONCATENATE("(",ROUND((F440/$H441)*100,1),")")</f>
        <v>(3.7)</v>
      </c>
      <c r="H440" s="302">
        <f t="shared" ref="H440" si="330">SUM(B440,D440,F440)</f>
        <v>113.88222633861859</v>
      </c>
      <c r="I440" s="299" t="str">
        <f>CONCATENATE("(",ROUND((H440/$H441)*100,1),")")</f>
        <v>(79.2)</v>
      </c>
      <c r="K440" s="302">
        <f t="shared" ref="K440:K441" si="331">B440-B430</f>
        <v>10.251603238429254</v>
      </c>
      <c r="L440" s="302">
        <f t="shared" ref="L440:L441" si="332">D440-D430</f>
        <v>-0.3849370156744456</v>
      </c>
      <c r="M440" s="302">
        <f t="shared" ref="M440:M441" si="333">F440-F430</f>
        <v>1.1136730054219113</v>
      </c>
      <c r="N440" s="302">
        <f t="shared" ref="N440:N441" si="334">SUM(K440:M440)</f>
        <v>10.980339228176721</v>
      </c>
    </row>
    <row r="441" spans="1:14" x14ac:dyDescent="0.2">
      <c r="A441" s="282" t="s">
        <v>363</v>
      </c>
      <c r="B441" s="302">
        <f>SUM(B439:B440)</f>
        <v>82.293909296661667</v>
      </c>
      <c r="C441" s="299" t="str">
        <f>CONCATENATE("(",ROUND((B441/$H441)*100,1),")")</f>
        <v>(57.2)</v>
      </c>
      <c r="D441" s="302">
        <f>SUM(D439:D440)</f>
        <v>51.894542768943033</v>
      </c>
      <c r="E441" s="299" t="str">
        <f>CONCATENATE("(",ROUND((D441/$H441)*100,1),")")</f>
        <v>(36.1)</v>
      </c>
      <c r="F441" s="302">
        <f>SUM(F439:F440)</f>
        <v>9.6885479343953556</v>
      </c>
      <c r="G441" s="299" t="str">
        <f>CONCATENATE("(",ROUND((F441/$H441)*100,1),")")</f>
        <v>(6.7)</v>
      </c>
      <c r="H441" s="302">
        <f>SUM(H439:H440)</f>
        <v>143.87700000000007</v>
      </c>
      <c r="I441" s="299" t="str">
        <f>CONCATENATE("(",ROUND((H441/$H441)*100,1),")")</f>
        <v>(100)</v>
      </c>
      <c r="K441" s="302">
        <f t="shared" si="331"/>
        <v>12.084993519234644</v>
      </c>
      <c r="L441" s="302">
        <f t="shared" si="332"/>
        <v>0.53523959553356093</v>
      </c>
      <c r="M441" s="302">
        <f t="shared" si="333"/>
        <v>0.83976688523157605</v>
      </c>
      <c r="N441" s="302">
        <f t="shared" si="334"/>
        <v>13.459999999999781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4.5088981051021033</v>
      </c>
      <c r="C450" s="299" t="str">
        <f>CONCATENATE("(",ROUND((B450/$H452)*100,1),")")</f>
        <v>(18.6)</v>
      </c>
      <c r="D450" s="302">
        <f>'Ind T6'!M189</f>
        <v>3.4549581207705886</v>
      </c>
      <c r="E450" s="299" t="str">
        <f>CONCATENATE("(",ROUND((D450/$H452)*100,1),")")</f>
        <v>(14.2)</v>
      </c>
      <c r="F450" s="302">
        <f>'Ind T6'!N189</f>
        <v>4.2335356807271145</v>
      </c>
      <c r="G450" s="299" t="str">
        <f>CONCATENATE("(",ROUND((F450/$H452)*100,1),")")</f>
        <v>(17.4)</v>
      </c>
      <c r="H450" s="302">
        <f>SUM(B450,D450,F450)</f>
        <v>12.197391906599806</v>
      </c>
      <c r="I450" s="299" t="str">
        <f>CONCATENATE("(",ROUND((H450/$H452)*100,1),")")</f>
        <v>(50.3)</v>
      </c>
      <c r="K450" s="302">
        <f>B455-B450</f>
        <v>-0.18223236136663346</v>
      </c>
      <c r="L450" s="302">
        <f>D455-D450</f>
        <v>-3.0335076016084983E-2</v>
      </c>
      <c r="M450" s="302">
        <f>F455-F450</f>
        <v>-0.58564425446643931</v>
      </c>
      <c r="N450" s="302">
        <f>SUM(K450:M450)</f>
        <v>-0.79821169184915775</v>
      </c>
    </row>
    <row r="451" spans="1:14" x14ac:dyDescent="0.2">
      <c r="A451" s="282" t="s">
        <v>365</v>
      </c>
      <c r="B451" s="302">
        <f>'Ind T6'!L188</f>
        <v>4.0767859434709246</v>
      </c>
      <c r="C451" s="299" t="str">
        <f>CONCATENATE("(",ROUND((B451/$H452)*100,1),")")</f>
        <v>(16.8)</v>
      </c>
      <c r="D451" s="302">
        <f>'Ind T6'!M188</f>
        <v>6.0369656443712358</v>
      </c>
      <c r="E451" s="299" t="str">
        <f>CONCATENATE("(",ROUND((D451/$H452)*100,1),")")</f>
        <v>(24.9)</v>
      </c>
      <c r="F451" s="302">
        <f>'Ind T6'!N188</f>
        <v>1.9598565055580119</v>
      </c>
      <c r="G451" s="299" t="str">
        <f>CONCATENATE("(",ROUND((F451/$H452)*100,1),")")</f>
        <v>(8.1)</v>
      </c>
      <c r="H451" s="302">
        <f t="shared" ref="H451" si="335">SUM(B451,D451,F451)</f>
        <v>12.073608093400171</v>
      </c>
      <c r="I451" s="299" t="str">
        <f>CONCATENATE("(",ROUND((H451/$H452)*100,1),")")</f>
        <v>(49.7)</v>
      </c>
      <c r="K451" s="302">
        <f t="shared" ref="K451:K452" si="336">B456-B451</f>
        <v>-0.42024567059538986</v>
      </c>
      <c r="L451" s="302">
        <f t="shared" ref="L451:L452" si="337">D456-D451</f>
        <v>-0.25120739584524987</v>
      </c>
      <c r="M451" s="302">
        <f t="shared" ref="M451:M452" si="338">F456-F451</f>
        <v>-0.3553352417101745</v>
      </c>
      <c r="N451" s="302">
        <f t="shared" ref="N451:N452" si="339">SUM(K451:M451)</f>
        <v>-1.0267883081508142</v>
      </c>
    </row>
    <row r="452" spans="1:14" x14ac:dyDescent="0.2">
      <c r="A452" s="282" t="s">
        <v>363</v>
      </c>
      <c r="B452" s="302">
        <f>SUM(B450:B451)</f>
        <v>8.5856840485730288</v>
      </c>
      <c r="C452" s="299" t="str">
        <f>CONCATENATE("(",ROUND((B452/$H452)*100,1),")")</f>
        <v>(35.4)</v>
      </c>
      <c r="D452" s="302">
        <f>SUM(D450:D451)</f>
        <v>9.4919237651418236</v>
      </c>
      <c r="E452" s="299" t="str">
        <f>CONCATENATE("(",ROUND((D452/$H452)*100,1),")")</f>
        <v>(39.1)</v>
      </c>
      <c r="F452" s="302">
        <f>SUM(F450:F451)</f>
        <v>6.1933921862851262</v>
      </c>
      <c r="G452" s="299" t="str">
        <f>CONCATENATE("(",ROUND((F452/$H452)*100,1),")")</f>
        <v>(25.5)</v>
      </c>
      <c r="H452" s="302">
        <f>SUM(H450:H451)</f>
        <v>24.270999999999979</v>
      </c>
      <c r="I452" s="299" t="str">
        <f>CONCATENATE("(",ROUND((H452/$H452)*100,1),")")</f>
        <v>(100)</v>
      </c>
      <c r="K452" s="302">
        <f t="shared" si="336"/>
        <v>-0.60247803196202376</v>
      </c>
      <c r="L452" s="302">
        <f t="shared" si="337"/>
        <v>-0.28154247186133396</v>
      </c>
      <c r="M452" s="302">
        <f t="shared" si="338"/>
        <v>-0.94097949617661403</v>
      </c>
      <c r="N452" s="302">
        <f t="shared" si="339"/>
        <v>-1.8249999999999718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4.3266657437354699</v>
      </c>
      <c r="C455" s="299" t="str">
        <f>CONCATENATE("(",ROUND((B455/$H457)*100,1),")")</f>
        <v>(19.3)</v>
      </c>
      <c r="D455" s="302">
        <f>'Ind T6'!R189</f>
        <v>3.4246230447545036</v>
      </c>
      <c r="E455" s="299" t="str">
        <f>CONCATENATE("(",ROUND((D455/$H457)*100,1),")")</f>
        <v>(15.3)</v>
      </c>
      <c r="F455" s="302">
        <f>'Ind T6'!S189</f>
        <v>3.6478914262606752</v>
      </c>
      <c r="G455" s="299" t="str">
        <f>CONCATENATE("(",ROUND((F455/$H457)*100,1),")")</f>
        <v>(16.3)</v>
      </c>
      <c r="H455" s="302">
        <f>SUM(B455,D455,F455)</f>
        <v>11.399180214750649</v>
      </c>
      <c r="I455" s="299" t="str">
        <f>CONCATENATE("(",ROUND((H455/$H457)*100,1),")")</f>
        <v>(50.8)</v>
      </c>
      <c r="K455" s="302">
        <f>B460-B455</f>
        <v>0.25264690571591064</v>
      </c>
      <c r="L455" s="302">
        <f>D460-D455</f>
        <v>0.32560824550607315</v>
      </c>
      <c r="M455" s="302">
        <f>F460-F455</f>
        <v>0.19491484327822706</v>
      </c>
      <c r="N455" s="302">
        <f>SUM(K455:M455)</f>
        <v>0.77316999450021084</v>
      </c>
    </row>
    <row r="456" spans="1:14" x14ac:dyDescent="0.2">
      <c r="A456" s="282" t="s">
        <v>365</v>
      </c>
      <c r="B456" s="302">
        <f>'Ind T6'!Q188</f>
        <v>3.6565402728755347</v>
      </c>
      <c r="C456" s="299" t="str">
        <f>CONCATENATE("(",ROUND((B456/$H457)*100,1),")")</f>
        <v>(16.3)</v>
      </c>
      <c r="D456" s="302">
        <f>'Ind T6'!R188</f>
        <v>5.785758248525986</v>
      </c>
      <c r="E456" s="299" t="str">
        <f>CONCATENATE("(",ROUND((D456/$H457)*100,1),")")</f>
        <v>(25.8)</v>
      </c>
      <c r="F456" s="302">
        <f>'Ind T6'!S188</f>
        <v>1.6045212638478374</v>
      </c>
      <c r="G456" s="299" t="str">
        <f>CONCATENATE("(",ROUND((F456/$H457)*100,1),")")</f>
        <v>(7.1)</v>
      </c>
      <c r="H456" s="302">
        <f t="shared" ref="H456" si="340">SUM(B456,D456,F456)</f>
        <v>11.046819785249358</v>
      </c>
      <c r="I456" s="299" t="str">
        <f>CONCATENATE("(",ROUND((H456/$H457)*100,1),")")</f>
        <v>(49.2)</v>
      </c>
      <c r="K456" s="302">
        <f t="shared" ref="K456:K457" si="341">B461-B456</f>
        <v>-5.2728592150493192E-2</v>
      </c>
      <c r="L456" s="302">
        <f t="shared" ref="L456:L457" si="342">D461-D456</f>
        <v>0.27003085092179013</v>
      </c>
      <c r="M456" s="302">
        <f t="shared" ref="M456:M457" si="343">F461-F456</f>
        <v>0.12952774672847034</v>
      </c>
      <c r="N456" s="302">
        <f t="shared" ref="N456:N457" si="344">SUM(K456:M456)</f>
        <v>0.34683000549976728</v>
      </c>
    </row>
    <row r="457" spans="1:14" x14ac:dyDescent="0.2">
      <c r="A457" s="282" t="s">
        <v>363</v>
      </c>
      <c r="B457" s="302">
        <f>SUM(B455:B456)</f>
        <v>7.983206016611005</v>
      </c>
      <c r="C457" s="299" t="str">
        <f>CONCATENATE("(",ROUND((B457/$H457)*100,1),")")</f>
        <v>(35.6)</v>
      </c>
      <c r="D457" s="302">
        <f>SUM(D455:D456)</f>
        <v>9.2103812932804896</v>
      </c>
      <c r="E457" s="299" t="str">
        <f>CONCATENATE("(",ROUND((D457/$H457)*100,1),")")</f>
        <v>(41)</v>
      </c>
      <c r="F457" s="302">
        <f>SUM(F455:F456)</f>
        <v>5.2524126901085122</v>
      </c>
      <c r="G457" s="299" t="str">
        <f>CONCATENATE("(",ROUND((F457/$H457)*100,1),")")</f>
        <v>(23.4)</v>
      </c>
      <c r="H457" s="302">
        <f>SUM(H455:H456)</f>
        <v>22.446000000000005</v>
      </c>
      <c r="I457" s="299" t="str">
        <f>CONCATENATE("(",ROUND((H457/$H457)*100,1),")")</f>
        <v>(100)</v>
      </c>
      <c r="K457" s="302">
        <f t="shared" si="341"/>
        <v>0.19991831356541745</v>
      </c>
      <c r="L457" s="302">
        <f t="shared" si="342"/>
        <v>0.59563909642786328</v>
      </c>
      <c r="M457" s="302">
        <f t="shared" si="343"/>
        <v>0.32444259000669806</v>
      </c>
      <c r="N457" s="302">
        <f t="shared" si="344"/>
        <v>1.1199999999999788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4.5793126494513805</v>
      </c>
      <c r="C460" s="299" t="str">
        <f>CONCATENATE("(",ROUND((B460/$H462)*100,1),")")</f>
        <v>(19.4)</v>
      </c>
      <c r="D460" s="302">
        <f>'Ind T6'!W189</f>
        <v>3.7502312902605768</v>
      </c>
      <c r="E460" s="299" t="str">
        <f>CONCATENATE("(",ROUND((D460/$H462)*100,1),")")</f>
        <v>(15.9)</v>
      </c>
      <c r="F460" s="302">
        <f>'Ind T6'!X189</f>
        <v>3.8428062695389023</v>
      </c>
      <c r="G460" s="299" t="str">
        <f>CONCATENATE("(",ROUND((F460/$H462)*100,1),")")</f>
        <v>(16.3)</v>
      </c>
      <c r="H460" s="302">
        <f>SUM(B460,D460,F460)</f>
        <v>12.17235020925086</v>
      </c>
      <c r="I460" s="299" t="str">
        <f>CONCATENATE("(",ROUND((H460/$H462)*100,1),")")</f>
        <v>(51.7)</v>
      </c>
      <c r="K460" s="302">
        <f>B460-B450</f>
        <v>7.0414544349277186E-2</v>
      </c>
      <c r="L460" s="302">
        <f>D460-D450</f>
        <v>0.29527316948998816</v>
      </c>
      <c r="M460" s="302">
        <f>F460-F450</f>
        <v>-0.39072941118821225</v>
      </c>
      <c r="N460" s="302">
        <f>SUM(K460:M460)</f>
        <v>-2.5041697348946901E-2</v>
      </c>
    </row>
    <row r="461" spans="1:14" x14ac:dyDescent="0.2">
      <c r="A461" s="282" t="s">
        <v>365</v>
      </c>
      <c r="B461" s="302">
        <f>'Ind T6'!V188</f>
        <v>3.6038116807250415</v>
      </c>
      <c r="C461" s="299" t="str">
        <f>CONCATENATE("(",ROUND((B461/$H462)*100,1),")")</f>
        <v>(15.3)</v>
      </c>
      <c r="D461" s="302">
        <f>'Ind T6'!W188</f>
        <v>6.0557890994477761</v>
      </c>
      <c r="E461" s="299" t="str">
        <f>CONCATENATE("(",ROUND((D461/$H462)*100,1),")")</f>
        <v>(25.7)</v>
      </c>
      <c r="F461" s="302">
        <f>'Ind T6'!X188</f>
        <v>1.7340490105763078</v>
      </c>
      <c r="G461" s="299" t="str">
        <f>CONCATENATE("(",ROUND((F461/$H462)*100,1),")")</f>
        <v>(7.4)</v>
      </c>
      <c r="H461" s="302">
        <f t="shared" ref="H461" si="345">SUM(B461,D461,F461)</f>
        <v>11.393649790749127</v>
      </c>
      <c r="I461" s="299" t="str">
        <f>CONCATENATE("(",ROUND((H461/$H462)*100,1),")")</f>
        <v>(48.3)</v>
      </c>
      <c r="K461" s="302">
        <f t="shared" ref="K461:K462" si="346">B461-B451</f>
        <v>-0.47297426274588306</v>
      </c>
      <c r="L461" s="302">
        <f t="shared" ref="L461:L462" si="347">D461-D451</f>
        <v>1.8823455076540263E-2</v>
      </c>
      <c r="M461" s="302">
        <f t="shared" ref="M461:M462" si="348">F461-F451</f>
        <v>-0.22580749498170416</v>
      </c>
      <c r="N461" s="302">
        <f t="shared" ref="N461:N462" si="349">SUM(K461:M461)</f>
        <v>-0.67995830265104695</v>
      </c>
    </row>
    <row r="462" spans="1:14" x14ac:dyDescent="0.2">
      <c r="A462" s="282" t="s">
        <v>363</v>
      </c>
      <c r="B462" s="302">
        <f>SUM(B460:B461)</f>
        <v>8.1831243301764225</v>
      </c>
      <c r="C462" s="299" t="str">
        <f>CONCATENATE("(",ROUND((B462/$H462)*100,1),")")</f>
        <v>(34.7)</v>
      </c>
      <c r="D462" s="302">
        <f>SUM(D460:D461)</f>
        <v>9.8060203897083529</v>
      </c>
      <c r="E462" s="299" t="str">
        <f>CONCATENATE("(",ROUND((D462/$H462)*100,1),")")</f>
        <v>(41.6)</v>
      </c>
      <c r="F462" s="302">
        <f>SUM(F460:F461)</f>
        <v>5.5768552801152103</v>
      </c>
      <c r="G462" s="299" t="str">
        <f>CONCATENATE("(",ROUND((F462/$H462)*100,1),")")</f>
        <v>(23.7)</v>
      </c>
      <c r="H462" s="302">
        <f>SUM(H460:H461)</f>
        <v>23.565999999999988</v>
      </c>
      <c r="I462" s="299" t="str">
        <f>CONCATENATE("(",ROUND((H462/$H462)*100,1),")")</f>
        <v>(100)</v>
      </c>
      <c r="K462" s="302">
        <f t="shared" si="346"/>
        <v>-0.40255971839660631</v>
      </c>
      <c r="L462" s="302">
        <f t="shared" si="347"/>
        <v>0.31409662456652931</v>
      </c>
      <c r="M462" s="302">
        <f t="shared" si="348"/>
        <v>-0.61653690616991597</v>
      </c>
      <c r="N462" s="302">
        <f t="shared" si="349"/>
        <v>-0.70499999999999297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5.4319612072998815</v>
      </c>
      <c r="C471" s="299" t="str">
        <f>CONCATENATE("(",ROUND((B471/$H473)*100,1),")")</f>
        <v>(20.4)</v>
      </c>
      <c r="D471" s="302">
        <f>'Ind T6'!M198</f>
        <v>2.3425504952532448</v>
      </c>
      <c r="E471" s="299" t="str">
        <f>CONCATENATE("(",ROUND((D471/$H473)*100,1),")")</f>
        <v>(8.8)</v>
      </c>
      <c r="F471" s="302">
        <f>'Ind T6'!N198</f>
        <v>1.3965734864834822</v>
      </c>
      <c r="G471" s="299" t="str">
        <f>CONCATENATE("(",ROUND((F471/$H473)*100,1),")")</f>
        <v>(5.2)</v>
      </c>
      <c r="H471" s="302">
        <f>SUM(B471,D471,F471)</f>
        <v>9.1710851890366083</v>
      </c>
      <c r="I471" s="299" t="str">
        <f>CONCATENATE("(",ROUND((H471/$H473)*100,1),")")</f>
        <v>(34.4)</v>
      </c>
      <c r="K471" s="302">
        <f>B476-B471</f>
        <v>6.7318126914769572E-2</v>
      </c>
      <c r="L471" s="302">
        <f>D476-D471</f>
        <v>-5.4698206595783283E-2</v>
      </c>
      <c r="M471" s="302">
        <f>F476-F471</f>
        <v>1.5749289172280134E-2</v>
      </c>
      <c r="N471" s="302">
        <f>SUM(K471:M471)</f>
        <v>2.8369209491266423E-2</v>
      </c>
    </row>
    <row r="472" spans="1:14" x14ac:dyDescent="0.2">
      <c r="A472" s="282" t="s">
        <v>365</v>
      </c>
      <c r="B472" s="302">
        <f>'Ind T6'!L197</f>
        <v>6.1447166446480823</v>
      </c>
      <c r="C472" s="299" t="str">
        <f>CONCATENATE("(",ROUND((B472/$H473)*100,1),")")</f>
        <v>(23.1)</v>
      </c>
      <c r="D472" s="302">
        <f>'Ind T6'!M197</f>
        <v>5.1570560167500483</v>
      </c>
      <c r="E472" s="299" t="str">
        <f>CONCATENATE("(",ROUND((D472/$H473)*100,1),")")</f>
        <v>(19.4)</v>
      </c>
      <c r="F472" s="302">
        <f>'Ind T6'!N197</f>
        <v>6.1681421495652575</v>
      </c>
      <c r="G472" s="299" t="str">
        <f>CONCATENATE("(",ROUND((F472/$H473)*100,1),")")</f>
        <v>(23.2)</v>
      </c>
      <c r="H472" s="302">
        <f t="shared" ref="H472" si="350">SUM(B472,D472,F472)</f>
        <v>17.469914810963388</v>
      </c>
      <c r="I472" s="299" t="str">
        <f>CONCATENATE("(",ROUND((H472/$H473)*100,1),")")</f>
        <v>(65.6)</v>
      </c>
      <c r="K472" s="302">
        <f t="shared" ref="K472:K473" si="351">B477-B472</f>
        <v>-0.30981190289715954</v>
      </c>
      <c r="L472" s="302">
        <f t="shared" ref="L472:L473" si="352">D477-D472</f>
        <v>-0.17417664021826251</v>
      </c>
      <c r="M472" s="302">
        <f t="shared" ref="M472:M473" si="353">F477-F472</f>
        <v>-0.10338066637583765</v>
      </c>
      <c r="N472" s="302">
        <f t="shared" ref="N472:N473" si="354">SUM(K472:M472)</f>
        <v>-0.5873692094912597</v>
      </c>
    </row>
    <row r="473" spans="1:14" x14ac:dyDescent="0.2">
      <c r="A473" s="282" t="s">
        <v>363</v>
      </c>
      <c r="B473" s="302">
        <f>SUM(B471:B472)</f>
        <v>11.576677851947963</v>
      </c>
      <c r="C473" s="299" t="str">
        <f>CONCATENATE("(",ROUND((B473/$H473)*100,1),")")</f>
        <v>(43.5)</v>
      </c>
      <c r="D473" s="302">
        <f>SUM(D471:D472)</f>
        <v>7.4996065120032931</v>
      </c>
      <c r="E473" s="299" t="str">
        <f>CONCATENATE("(",ROUND((D473/$H473)*100,1),")")</f>
        <v>(28.2)</v>
      </c>
      <c r="F473" s="302">
        <f>SUM(F471:F472)</f>
        <v>7.5647156360487395</v>
      </c>
      <c r="G473" s="299" t="str">
        <f>CONCATENATE("(",ROUND((F473/$H473)*100,1),")")</f>
        <v>(28.4)</v>
      </c>
      <c r="H473" s="302">
        <f>SUM(H471:H472)</f>
        <v>26.640999999999998</v>
      </c>
      <c r="I473" s="299" t="str">
        <f>CONCATENATE("(",ROUND((H473/$H473)*100,1),")")</f>
        <v>(100)</v>
      </c>
      <c r="K473" s="302">
        <f t="shared" si="351"/>
        <v>-0.24249377598238908</v>
      </c>
      <c r="L473" s="302">
        <f t="shared" si="352"/>
        <v>-0.2288748468140458</v>
      </c>
      <c r="M473" s="302">
        <f t="shared" si="353"/>
        <v>-8.7631377203557292E-2</v>
      </c>
      <c r="N473" s="302">
        <f t="shared" si="354"/>
        <v>-0.55899999999999217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5.4992793342146511</v>
      </c>
      <c r="C476" s="299" t="str">
        <f>CONCATENATE("(",ROUND((B476/$H478)*100,1),")")</f>
        <v>(21.1)</v>
      </c>
      <c r="D476" s="302">
        <f>'Ind T6'!R198</f>
        <v>2.2878522886574615</v>
      </c>
      <c r="E476" s="299" t="str">
        <f>CONCATENATE("(",ROUND((D476/$H478)*100,1),")")</f>
        <v>(8.8)</v>
      </c>
      <c r="F476" s="302">
        <f>'Ind T6'!S198</f>
        <v>1.4123227756557624</v>
      </c>
      <c r="G476" s="299" t="str">
        <f>CONCATENATE("(",ROUND((F476/$H478)*100,1),")")</f>
        <v>(5.4)</v>
      </c>
      <c r="H476" s="302">
        <f>SUM(B476,D476,F476)</f>
        <v>9.1994543985278749</v>
      </c>
      <c r="I476" s="299" t="str">
        <f>CONCATENATE("(",ROUND((H476/$H478)*100,1),")")</f>
        <v>(35.3)</v>
      </c>
      <c r="K476" s="302">
        <f>B481-B476</f>
        <v>0.30221032454249652</v>
      </c>
      <c r="L476" s="302">
        <f>D481-D476</f>
        <v>2.3341172468096971E-2</v>
      </c>
      <c r="M476" s="302">
        <f>F481-F476</f>
        <v>7.1666684277048143E-2</v>
      </c>
      <c r="N476" s="302">
        <f>SUM(K476:M476)</f>
        <v>0.39721818128764164</v>
      </c>
    </row>
    <row r="477" spans="1:14" x14ac:dyDescent="0.2">
      <c r="A477" s="282" t="s">
        <v>365</v>
      </c>
      <c r="B477" s="302">
        <f>'Ind T6'!Q197</f>
        <v>5.8349047417509228</v>
      </c>
      <c r="C477" s="299" t="str">
        <f>CONCATENATE("(",ROUND((B477/$H478)*100,1),")")</f>
        <v>(22.4)</v>
      </c>
      <c r="D477" s="302">
        <f>'Ind T6'!R197</f>
        <v>4.9828793765317858</v>
      </c>
      <c r="E477" s="299" t="str">
        <f>CONCATENATE("(",ROUND((D477/$H478)*100,1),")")</f>
        <v>(19.1)</v>
      </c>
      <c r="F477" s="302">
        <f>'Ind T6'!S197</f>
        <v>6.0647614831894199</v>
      </c>
      <c r="G477" s="299" t="str">
        <f>CONCATENATE("(",ROUND((F477/$H478)*100,1),")")</f>
        <v>(23.3)</v>
      </c>
      <c r="H477" s="302">
        <f t="shared" ref="H477" si="355">SUM(B477,D477,F477)</f>
        <v>16.882545601472131</v>
      </c>
      <c r="I477" s="299" t="str">
        <f>CONCATENATE("(",ROUND((H477/$H478)*100,1),")")</f>
        <v>(64.7)</v>
      </c>
      <c r="K477" s="302">
        <f t="shared" ref="K477:K478" si="356">B482-B477</f>
        <v>-0.22664827849968638</v>
      </c>
      <c r="L477" s="302">
        <f t="shared" ref="L477:L478" si="357">D482-D477</f>
        <v>-0.12612374855798958</v>
      </c>
      <c r="M477" s="302">
        <f t="shared" ref="M477:M478" si="358">F482-F477</f>
        <v>-5.3446154229985332E-2</v>
      </c>
      <c r="N477" s="302">
        <f t="shared" ref="N477:N478" si="359">SUM(K477:M477)</f>
        <v>-0.4062181812876613</v>
      </c>
    </row>
    <row r="478" spans="1:14" x14ac:dyDescent="0.2">
      <c r="A478" s="282" t="s">
        <v>363</v>
      </c>
      <c r="B478" s="302">
        <f>SUM(B476:B477)</f>
        <v>11.334184075965574</v>
      </c>
      <c r="C478" s="299" t="str">
        <f>CONCATENATE("(",ROUND((B478/$H478)*100,1),")")</f>
        <v>(43.5)</v>
      </c>
      <c r="D478" s="302">
        <f>SUM(D476:D477)</f>
        <v>7.2707316651892473</v>
      </c>
      <c r="E478" s="299" t="str">
        <f>CONCATENATE("(",ROUND((D478/$H478)*100,1),")")</f>
        <v>(27.9)</v>
      </c>
      <c r="F478" s="302">
        <f>SUM(F476:F477)</f>
        <v>7.4770842588451822</v>
      </c>
      <c r="G478" s="299" t="str">
        <f>CONCATENATE("(",ROUND((F478/$H478)*100,1),")")</f>
        <v>(28.7)</v>
      </c>
      <c r="H478" s="302">
        <f>SUM(H476:H477)</f>
        <v>26.082000000000008</v>
      </c>
      <c r="I478" s="299" t="str">
        <f>CONCATENATE("(",ROUND((H478/$H478)*100,1),")")</f>
        <v>(100)</v>
      </c>
      <c r="K478" s="302">
        <f t="shared" si="356"/>
        <v>7.5562046042810138E-2</v>
      </c>
      <c r="L478" s="302">
        <f t="shared" si="357"/>
        <v>-0.10278257608989261</v>
      </c>
      <c r="M478" s="302">
        <f t="shared" si="358"/>
        <v>1.8220530047062589E-2</v>
      </c>
      <c r="N478" s="302">
        <f t="shared" si="359"/>
        <v>-9.000000000019881E-3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5.8014896587571476</v>
      </c>
      <c r="C481" s="299" t="str">
        <f>CONCATENATE("(",ROUND((B481/$H483)*100,1),")")</f>
        <v>(22.3)</v>
      </c>
      <c r="D481" s="302">
        <f>'Ind T6'!W198</f>
        <v>2.3111934611255585</v>
      </c>
      <c r="E481" s="299" t="str">
        <f>CONCATENATE("(",ROUND((D481/$H483)*100,1),")")</f>
        <v>(8.9)</v>
      </c>
      <c r="F481" s="302">
        <f>'Ind T6'!X198</f>
        <v>1.4839894599328105</v>
      </c>
      <c r="G481" s="299" t="str">
        <f>CONCATENATE("(",ROUND((F481/$H483)*100,1),")")</f>
        <v>(5.7)</v>
      </c>
      <c r="H481" s="302">
        <f>SUM(B481,D481,F481)</f>
        <v>9.5966725798155181</v>
      </c>
      <c r="I481" s="299" t="str">
        <f>CONCATENATE("(",ROUND((H481/$H483)*100,1),")")</f>
        <v>(36.8)</v>
      </c>
      <c r="K481" s="302">
        <f>B481-B471</f>
        <v>0.36952845145726609</v>
      </c>
      <c r="L481" s="302">
        <f>D481-D471</f>
        <v>-3.1357034127686312E-2</v>
      </c>
      <c r="M481" s="302">
        <f>F481-F471</f>
        <v>8.7415973449328277E-2</v>
      </c>
      <c r="N481" s="302">
        <f>SUM(K481:M481)</f>
        <v>0.42558739077890806</v>
      </c>
    </row>
    <row r="482" spans="1:14" x14ac:dyDescent="0.2">
      <c r="A482" s="282" t="s">
        <v>365</v>
      </c>
      <c r="B482" s="302">
        <f>'Ind T6'!V197</f>
        <v>5.6082564632512364</v>
      </c>
      <c r="C482" s="299" t="str">
        <f>CONCATENATE("(",ROUND((B482/$H483)*100,1),")")</f>
        <v>(21.5)</v>
      </c>
      <c r="D482" s="302">
        <f>'Ind T6'!W197</f>
        <v>4.8567556279737962</v>
      </c>
      <c r="E482" s="299" t="str">
        <f>CONCATENATE("(",ROUND((D482/$H483)*100,1),")")</f>
        <v>(18.6)</v>
      </c>
      <c r="F482" s="302">
        <f>'Ind T6'!X197</f>
        <v>6.0113153289594345</v>
      </c>
      <c r="G482" s="299" t="str">
        <f>CONCATENATE("(",ROUND((F482/$H483)*100,1),")")</f>
        <v>(23.1)</v>
      </c>
      <c r="H482" s="302">
        <f t="shared" ref="H482" si="360">SUM(B482,D482,F482)</f>
        <v>16.476327420184468</v>
      </c>
      <c r="I482" s="299" t="str">
        <f>CONCATENATE("(",ROUND((H482/$H483)*100,1),")")</f>
        <v>(63.2)</v>
      </c>
      <c r="K482" s="302">
        <f t="shared" ref="K482:K483" si="361">B482-B472</f>
        <v>-0.53646018139684593</v>
      </c>
      <c r="L482" s="302">
        <f t="shared" ref="L482:L483" si="362">D482-D472</f>
        <v>-0.30030038877625209</v>
      </c>
      <c r="M482" s="302">
        <f t="shared" ref="M482:M483" si="363">F482-F472</f>
        <v>-0.15682682060582298</v>
      </c>
      <c r="N482" s="302">
        <f t="shared" ref="N482:N483" si="364">SUM(K482:M482)</f>
        <v>-0.993587390778921</v>
      </c>
    </row>
    <row r="483" spans="1:14" x14ac:dyDescent="0.2">
      <c r="A483" s="282" t="s">
        <v>363</v>
      </c>
      <c r="B483" s="302">
        <f>SUM(B481:B482)</f>
        <v>11.409746122008384</v>
      </c>
      <c r="C483" s="299" t="str">
        <f>CONCATENATE("(",ROUND((B483/$H483)*100,1),")")</f>
        <v>(43.8)</v>
      </c>
      <c r="D483" s="302">
        <f>SUM(D481:D482)</f>
        <v>7.1679490890993547</v>
      </c>
      <c r="E483" s="299" t="str">
        <f>CONCATENATE("(",ROUND((D483/$H483)*100,1),")")</f>
        <v>(27.5)</v>
      </c>
      <c r="F483" s="302">
        <f>SUM(F481:F482)</f>
        <v>7.4953047888922448</v>
      </c>
      <c r="G483" s="299" t="str">
        <f>CONCATENATE("(",ROUND((F483/$H483)*100,1),")")</f>
        <v>(28.7)</v>
      </c>
      <c r="H483" s="302">
        <f>SUM(H481:H482)</f>
        <v>26.072999999999986</v>
      </c>
      <c r="I483" s="299" t="str">
        <f>CONCATENATE("(",ROUND((H483/$H483)*100,1),")")</f>
        <v>(100)</v>
      </c>
      <c r="K483" s="302">
        <f t="shared" si="361"/>
        <v>-0.16693172993957894</v>
      </c>
      <c r="L483" s="302">
        <f t="shared" si="362"/>
        <v>-0.3316574229039384</v>
      </c>
      <c r="M483" s="302">
        <f t="shared" si="363"/>
        <v>-6.9410847156494704E-2</v>
      </c>
      <c r="N483" s="302">
        <f t="shared" si="364"/>
        <v>-0.56800000000001205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Greater Birmingham and Solihull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0.88660271935904567</v>
      </c>
      <c r="C8" s="300">
        <v>0.60045154609291651</v>
      </c>
      <c r="D8" s="300">
        <v>0.48630168865194517</v>
      </c>
      <c r="E8" s="300">
        <f>SUM(B8:D8)</f>
        <v>1.9733559541039074</v>
      </c>
      <c r="F8" s="300"/>
      <c r="G8" s="300">
        <v>0.59986665886077339</v>
      </c>
      <c r="H8" s="300">
        <v>0.40032867419246904</v>
      </c>
      <c r="I8" s="300">
        <v>0.63333177380660655</v>
      </c>
      <c r="J8" s="300">
        <f>SUM(G8:I8)</f>
        <v>1.6335271068598489</v>
      </c>
      <c r="K8" s="300"/>
      <c r="L8" s="300">
        <v>0.64313179760431349</v>
      </c>
      <c r="M8" s="300">
        <v>3.1072141381993702E-2</v>
      </c>
      <c r="N8" s="300">
        <v>0.47731116190461964</v>
      </c>
      <c r="O8" s="300">
        <f>SUM(L8:N8)</f>
        <v>1.1515151008909268</v>
      </c>
      <c r="P8" s="300"/>
      <c r="Q8" s="300">
        <v>0.68360307074708804</v>
      </c>
      <c r="R8" s="300">
        <v>3.2068336270523475E-2</v>
      </c>
      <c r="S8" s="300">
        <v>0.51465768940323398</v>
      </c>
      <c r="T8" s="300">
        <f>SUM(Q8:S8)</f>
        <v>1.2303290964208455</v>
      </c>
      <c r="U8" s="300"/>
      <c r="V8" s="300">
        <v>0.67940077919380892</v>
      </c>
      <c r="W8" s="300">
        <v>2.9579992459608104E-2</v>
      </c>
      <c r="X8" s="300">
        <v>0.52727510368103769</v>
      </c>
      <c r="Y8" s="300">
        <f>SUM(V8:X8)</f>
        <v>1.2362558753344546</v>
      </c>
    </row>
    <row r="9" spans="1:25" x14ac:dyDescent="0.2">
      <c r="A9" s="260" t="s">
        <v>364</v>
      </c>
      <c r="B9" s="300">
        <v>2.4709173225338246</v>
      </c>
      <c r="C9" s="300">
        <v>0.6120994907292493</v>
      </c>
      <c r="D9" s="300">
        <v>2.9106272326330069</v>
      </c>
      <c r="E9" s="300">
        <f t="shared" ref="E9:E10" si="0">SUM(B9:D9)</f>
        <v>5.9936440458960814</v>
      </c>
      <c r="F9" s="300"/>
      <c r="G9" s="300">
        <v>2.4909140885355727</v>
      </c>
      <c r="H9" s="300">
        <v>0.29205918474758108</v>
      </c>
      <c r="I9" s="300">
        <v>1.7034996198569994</v>
      </c>
      <c r="J9" s="300">
        <f t="shared" ref="J9:J10" si="1">SUM(G9:I9)</f>
        <v>4.486472893140153</v>
      </c>
      <c r="K9" s="300"/>
      <c r="L9" s="300">
        <v>1.136594320147114</v>
      </c>
      <c r="M9" s="300">
        <v>2.876480415037563E-2</v>
      </c>
      <c r="N9" s="300">
        <v>1.1821257748115823</v>
      </c>
      <c r="O9" s="300">
        <f t="shared" ref="O9:O10" si="2">SUM(L9:N9)</f>
        <v>2.3474848991090722</v>
      </c>
      <c r="P9" s="300"/>
      <c r="Q9" s="300">
        <v>1.2489443745493058</v>
      </c>
      <c r="R9" s="300">
        <v>3.0816889001020555E-2</v>
      </c>
      <c r="S9" s="300">
        <v>1.2189096400288255</v>
      </c>
      <c r="T9" s="300">
        <f t="shared" ref="T9:T10" si="3">SUM(Q9:S9)</f>
        <v>2.4986709035791517</v>
      </c>
      <c r="U9" s="300"/>
      <c r="V9" s="300">
        <v>1.3467504503557524</v>
      </c>
      <c r="W9" s="300">
        <v>3.0832055632546394E-2</v>
      </c>
      <c r="X9" s="300">
        <v>1.1221616186772458</v>
      </c>
      <c r="Y9" s="300">
        <f t="shared" ref="Y9:Y10" si="4">SUM(V9:X9)</f>
        <v>2.4997441246655443</v>
      </c>
    </row>
    <row r="10" spans="1:25" x14ac:dyDescent="0.2">
      <c r="A10" s="264" t="s">
        <v>363</v>
      </c>
      <c r="B10" s="301">
        <f>SUM(B8:B9)</f>
        <v>3.3575200418928701</v>
      </c>
      <c r="C10" s="301">
        <f t="shared" ref="C10:D10" si="5">SUM(C8:C9)</f>
        <v>1.2125510368221657</v>
      </c>
      <c r="D10" s="301">
        <f t="shared" si="5"/>
        <v>3.3969289212849523</v>
      </c>
      <c r="E10" s="301">
        <f t="shared" si="0"/>
        <v>7.9669999999999881</v>
      </c>
      <c r="F10" s="301"/>
      <c r="G10" s="301">
        <f>SUM(G8:G9)</f>
        <v>3.0907807473963462</v>
      </c>
      <c r="H10" s="301">
        <f t="shared" ref="H10" si="6">SUM(H8:H9)</f>
        <v>0.69238785894005006</v>
      </c>
      <c r="I10" s="301">
        <f t="shared" ref="I10" si="7">SUM(I8:I9)</f>
        <v>2.3368313936636058</v>
      </c>
      <c r="J10" s="301">
        <f t="shared" si="1"/>
        <v>6.1200000000000019</v>
      </c>
      <c r="K10" s="301"/>
      <c r="L10" s="301">
        <f>SUM(L8:L9)</f>
        <v>1.7797261177514274</v>
      </c>
      <c r="M10" s="301">
        <f t="shared" ref="M10" si="8">SUM(M8:M9)</f>
        <v>5.9836945532369332E-2</v>
      </c>
      <c r="N10" s="301">
        <f t="shared" ref="N10" si="9">SUM(N8:N9)</f>
        <v>1.6594369367162018</v>
      </c>
      <c r="O10" s="301">
        <f t="shared" si="2"/>
        <v>3.4989999999999988</v>
      </c>
      <c r="P10" s="301"/>
      <c r="Q10" s="301">
        <f>SUM(Q8:Q9)</f>
        <v>1.932547445296394</v>
      </c>
      <c r="R10" s="301">
        <f t="shared" ref="R10" si="10">SUM(R8:R9)</f>
        <v>6.2885225271544026E-2</v>
      </c>
      <c r="S10" s="301">
        <f t="shared" ref="S10" si="11">SUM(S8:S9)</f>
        <v>1.7335673294320595</v>
      </c>
      <c r="T10" s="301">
        <f t="shared" si="3"/>
        <v>3.7289999999999974</v>
      </c>
      <c r="U10" s="301"/>
      <c r="V10" s="301">
        <f>SUM(V8:V9)</f>
        <v>2.0261512295495612</v>
      </c>
      <c r="W10" s="301">
        <f t="shared" ref="W10" si="12">SUM(W8:W9)</f>
        <v>6.0412048092154502E-2</v>
      </c>
      <c r="X10" s="301">
        <f t="shared" ref="X10" si="13">SUM(X8:X9)</f>
        <v>1.6494367223582835</v>
      </c>
      <c r="Y10" s="301">
        <f t="shared" si="4"/>
        <v>3.7359999999999993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2.3478260869502523E-2</v>
      </c>
      <c r="C17" s="300">
        <v>3.4683794466739007E-3</v>
      </c>
      <c r="D17" s="300">
        <v>2.6679841897518246E-4</v>
      </c>
      <c r="E17" s="300">
        <f>SUM(B17:D17)</f>
        <v>2.7213438735151606E-2</v>
      </c>
      <c r="F17" s="300"/>
      <c r="G17" s="300">
        <v>4.2330976580068978E-2</v>
      </c>
      <c r="H17" s="300">
        <v>1.9719399027866485E-2</v>
      </c>
      <c r="I17" s="300">
        <v>2.6292532037662237E-4</v>
      </c>
      <c r="J17" s="300">
        <f>SUM(G17:I17)</f>
        <v>6.2313300928312089E-2</v>
      </c>
      <c r="K17" s="300"/>
      <c r="L17" s="300">
        <v>8.9718592965878238E-2</v>
      </c>
      <c r="M17" s="300">
        <v>1.3762144053664854E-2</v>
      </c>
      <c r="N17" s="300">
        <v>0</v>
      </c>
      <c r="O17" s="300">
        <f>SUM(L17:N17)</f>
        <v>0.10348073701954309</v>
      </c>
      <c r="P17" s="300"/>
      <c r="Q17" s="300">
        <v>6.5194522081641934E-2</v>
      </c>
      <c r="R17" s="300">
        <v>1.030743432086682E-2</v>
      </c>
      <c r="S17" s="300">
        <v>0</v>
      </c>
      <c r="T17" s="300">
        <f>SUM(Q17:S17)</f>
        <v>7.5501956402508758E-2</v>
      </c>
      <c r="U17" s="300"/>
      <c r="V17" s="300">
        <v>3.8917606245382694E-2</v>
      </c>
      <c r="W17" s="300">
        <v>6.6504770164485562E-3</v>
      </c>
      <c r="X17" s="300">
        <v>0</v>
      </c>
      <c r="Y17" s="300">
        <f>SUM(V17:X17)</f>
        <v>4.5568083261831246E-2</v>
      </c>
    </row>
    <row r="18" spans="1:25" x14ac:dyDescent="0.2">
      <c r="A18" s="260" t="s">
        <v>364</v>
      </c>
      <c r="B18" s="300">
        <v>0.16301383399285019</v>
      </c>
      <c r="C18" s="300">
        <v>5.3359683794836879E-4</v>
      </c>
      <c r="D18" s="300">
        <v>0.21423913043405041</v>
      </c>
      <c r="E18" s="300">
        <f t="shared" ref="E18:E19" si="14">SUM(B18:D18)</f>
        <v>0.377786561264849</v>
      </c>
      <c r="F18" s="300"/>
      <c r="G18" s="300">
        <v>0.34048828987894175</v>
      </c>
      <c r="H18" s="300">
        <v>4.9955810870577835E-3</v>
      </c>
      <c r="I18" s="300">
        <v>0.18720282810568864</v>
      </c>
      <c r="J18" s="300">
        <f t="shared" ref="J18:J19" si="15">SUM(G18:I18)</f>
        <v>0.5326866990716882</v>
      </c>
      <c r="K18" s="300"/>
      <c r="L18" s="300">
        <v>0.51978559463870244</v>
      </c>
      <c r="M18" s="300">
        <v>8.7336683417536323E-3</v>
      </c>
      <c r="N18" s="300">
        <v>0</v>
      </c>
      <c r="O18" s="300">
        <f t="shared" ref="O18:O19" si="16">SUM(L18:N18)</f>
        <v>0.52851926298045604</v>
      </c>
      <c r="P18" s="300"/>
      <c r="Q18" s="300">
        <v>0.37905589714697552</v>
      </c>
      <c r="R18" s="300">
        <v>6.4421464505154099E-3</v>
      </c>
      <c r="S18" s="300">
        <v>0</v>
      </c>
      <c r="T18" s="300">
        <f t="shared" ref="T18:T19" si="17">SUM(Q18:S18)</f>
        <v>0.3854980435974909</v>
      </c>
      <c r="U18" s="300"/>
      <c r="V18" s="300">
        <v>0.23399826539385166</v>
      </c>
      <c r="W18" s="300">
        <v>4.4336513443168704E-3</v>
      </c>
      <c r="X18" s="300">
        <v>0</v>
      </c>
      <c r="Y18" s="300">
        <f t="shared" ref="Y18:Y19" si="18">SUM(V18:X18)</f>
        <v>0.23843191673816852</v>
      </c>
    </row>
    <row r="19" spans="1:25" x14ac:dyDescent="0.2">
      <c r="A19" s="264" t="s">
        <v>363</v>
      </c>
      <c r="B19" s="301">
        <f>SUM(B17:B18)</f>
        <v>0.18649209486235271</v>
      </c>
      <c r="C19" s="301">
        <f t="shared" ref="C19" si="19">SUM(C17:C18)</f>
        <v>4.0019762846222693E-3</v>
      </c>
      <c r="D19" s="301">
        <f t="shared" ref="D19" si="20">SUM(D17:D18)</f>
        <v>0.21450592885302558</v>
      </c>
      <c r="E19" s="301">
        <f t="shared" si="14"/>
        <v>0.40500000000000058</v>
      </c>
      <c r="F19" s="301"/>
      <c r="G19" s="301">
        <f>SUM(G17:G18)</f>
        <v>0.38281926645901071</v>
      </c>
      <c r="H19" s="301">
        <f t="shared" ref="H19" si="21">SUM(H17:H18)</f>
        <v>2.4714980114924269E-2</v>
      </c>
      <c r="I19" s="301">
        <f t="shared" ref="I19" si="22">SUM(I17:I18)</f>
        <v>0.18746575342606525</v>
      </c>
      <c r="J19" s="301">
        <f t="shared" si="15"/>
        <v>0.5950000000000002</v>
      </c>
      <c r="K19" s="301"/>
      <c r="L19" s="301">
        <f>SUM(L17:L18)</f>
        <v>0.60950418760458069</v>
      </c>
      <c r="M19" s="301">
        <f t="shared" ref="M19" si="23">SUM(M17:M18)</f>
        <v>2.2495812395418487E-2</v>
      </c>
      <c r="N19" s="301">
        <f t="shared" ref="N19" si="24">SUM(N17:N18)</f>
        <v>0</v>
      </c>
      <c r="O19" s="301">
        <f t="shared" si="16"/>
        <v>0.63199999999999923</v>
      </c>
      <c r="P19" s="301"/>
      <c r="Q19" s="301">
        <f>SUM(Q17:Q18)</f>
        <v>0.44425041922861747</v>
      </c>
      <c r="R19" s="301">
        <f t="shared" ref="R19" si="25">SUM(R17:R18)</f>
        <v>1.6749580771382229E-2</v>
      </c>
      <c r="S19" s="301">
        <f t="shared" ref="S19" si="26">SUM(S17:S18)</f>
        <v>0</v>
      </c>
      <c r="T19" s="301">
        <f t="shared" si="17"/>
        <v>0.46099999999999969</v>
      </c>
      <c r="U19" s="301"/>
      <c r="V19" s="301">
        <f>SUM(V17:V18)</f>
        <v>0.27291587163923436</v>
      </c>
      <c r="W19" s="301">
        <f t="shared" ref="W19" si="27">SUM(W17:W18)</f>
        <v>1.1084128360765427E-2</v>
      </c>
      <c r="X19" s="301">
        <f t="shared" ref="X19" si="28">SUM(X17:X18)</f>
        <v>0</v>
      </c>
      <c r="Y19" s="301">
        <f t="shared" si="18"/>
        <v>0.28399999999999981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2.5235737483993907</v>
      </c>
      <c r="C26" s="300">
        <v>0.66985900392567033</v>
      </c>
      <c r="D26" s="300">
        <v>0.17625044676550994</v>
      </c>
      <c r="E26" s="300">
        <f>SUM(B26:D26)</f>
        <v>3.3696831990905709</v>
      </c>
      <c r="F26" s="300"/>
      <c r="G26" s="300">
        <v>2.0183243933474007</v>
      </c>
      <c r="H26" s="300">
        <v>0.53172924649924558</v>
      </c>
      <c r="I26" s="300">
        <v>0.14205970626277914</v>
      </c>
      <c r="J26" s="300">
        <f>SUM(G26:I26)</f>
        <v>2.6921133461094251</v>
      </c>
      <c r="K26" s="300"/>
      <c r="L26" s="300">
        <v>2.0846707852667463</v>
      </c>
      <c r="M26" s="300">
        <v>0.51223739534021784</v>
      </c>
      <c r="N26" s="300">
        <v>0.13051080400630624</v>
      </c>
      <c r="O26" s="300">
        <f>SUM(L26:N26)</f>
        <v>2.7274189846132701</v>
      </c>
      <c r="P26" s="300"/>
      <c r="Q26" s="300">
        <v>2.1810074014299441</v>
      </c>
      <c r="R26" s="300">
        <v>0.51567271356433586</v>
      </c>
      <c r="S26" s="300">
        <v>0.13518544103618785</v>
      </c>
      <c r="T26" s="300">
        <f>SUM(Q26:S26)</f>
        <v>2.831865556030468</v>
      </c>
      <c r="U26" s="300"/>
      <c r="V26" s="300">
        <v>2.2251114334536162</v>
      </c>
      <c r="W26" s="300">
        <v>0.48892583066580447</v>
      </c>
      <c r="X26" s="300">
        <v>0.13458803122415597</v>
      </c>
      <c r="Y26" s="300">
        <f>SUM(V26:X26)</f>
        <v>2.8486252953435769</v>
      </c>
    </row>
    <row r="27" spans="1:25" x14ac:dyDescent="0.2">
      <c r="A27" s="260" t="s">
        <v>364</v>
      </c>
      <c r="B27" s="300">
        <v>6.2760718448089392</v>
      </c>
      <c r="C27" s="300">
        <v>0.38254663179254761</v>
      </c>
      <c r="D27" s="300">
        <v>0.32969832430792601</v>
      </c>
      <c r="E27" s="300">
        <f t="shared" ref="E27:E28" si="29">SUM(B27:D27)</f>
        <v>6.9883168009094128</v>
      </c>
      <c r="F27" s="300"/>
      <c r="G27" s="300">
        <v>4.9468138569500351</v>
      </c>
      <c r="H27" s="300">
        <v>0.37188282248201521</v>
      </c>
      <c r="I27" s="300">
        <v>5.2189974458519875E-2</v>
      </c>
      <c r="J27" s="300">
        <f t="shared" ref="J27:J28" si="30">SUM(G27:I27)</f>
        <v>5.3708866538905697</v>
      </c>
      <c r="K27" s="300"/>
      <c r="L27" s="300">
        <v>4.7240708555213375</v>
      </c>
      <c r="M27" s="300">
        <v>0.44102845933119955</v>
      </c>
      <c r="N27" s="300">
        <v>8.1481700534192555E-2</v>
      </c>
      <c r="O27" s="300">
        <f t="shared" ref="O27:O28" si="31">SUM(L27:N27)</f>
        <v>5.2465810153867301</v>
      </c>
      <c r="P27" s="300"/>
      <c r="Q27" s="300">
        <v>4.712512930607712</v>
      </c>
      <c r="R27" s="300">
        <v>0.44491707543261899</v>
      </c>
      <c r="S27" s="300">
        <v>8.2704437929202443E-2</v>
      </c>
      <c r="T27" s="300">
        <f t="shared" ref="T27:T28" si="32">SUM(Q27:S27)</f>
        <v>5.2401344439695334</v>
      </c>
      <c r="U27" s="300"/>
      <c r="V27" s="300">
        <v>4.4035811526018787</v>
      </c>
      <c r="W27" s="300">
        <v>0.42488049167213182</v>
      </c>
      <c r="X27" s="300">
        <v>8.191306038240663E-2</v>
      </c>
      <c r="Y27" s="300">
        <f t="shared" ref="Y27:Y28" si="33">SUM(V27:X27)</f>
        <v>4.9103747046564177</v>
      </c>
    </row>
    <row r="28" spans="1:25" x14ac:dyDescent="0.2">
      <c r="A28" s="264" t="s">
        <v>363</v>
      </c>
      <c r="B28" s="301">
        <f>SUM(B26:B27)</f>
        <v>8.7996455932083304</v>
      </c>
      <c r="C28" s="301">
        <f t="shared" ref="C28" si="34">SUM(C26:C27)</f>
        <v>1.0524056357182179</v>
      </c>
      <c r="D28" s="301">
        <f t="shared" ref="D28" si="35">SUM(D26:D27)</f>
        <v>0.50594877107343594</v>
      </c>
      <c r="E28" s="301">
        <f t="shared" si="29"/>
        <v>10.357999999999985</v>
      </c>
      <c r="F28" s="301"/>
      <c r="G28" s="301">
        <f>SUM(G26:G27)</f>
        <v>6.9651382502974357</v>
      </c>
      <c r="H28" s="301">
        <f t="shared" ref="H28" si="36">SUM(H26:H27)</f>
        <v>0.90361206898126079</v>
      </c>
      <c r="I28" s="301">
        <f t="shared" ref="I28" si="37">SUM(I26:I27)</f>
        <v>0.194249680721299</v>
      </c>
      <c r="J28" s="301">
        <f t="shared" si="30"/>
        <v>8.0629999999999953</v>
      </c>
      <c r="K28" s="301"/>
      <c r="L28" s="301">
        <f>SUM(L26:L27)</f>
        <v>6.8087416407880834</v>
      </c>
      <c r="M28" s="301">
        <f t="shared" ref="M28" si="38">SUM(M26:M27)</f>
        <v>0.95326585467141745</v>
      </c>
      <c r="N28" s="301">
        <f t="shared" ref="N28" si="39">SUM(N26:N27)</f>
        <v>0.21199250454049878</v>
      </c>
      <c r="O28" s="301">
        <f t="shared" si="31"/>
        <v>7.9739999999999993</v>
      </c>
      <c r="P28" s="301"/>
      <c r="Q28" s="301">
        <f>SUM(Q26:Q27)</f>
        <v>6.8935203320376566</v>
      </c>
      <c r="R28" s="301">
        <f t="shared" ref="R28" si="40">SUM(R26:R27)</f>
        <v>0.9605897889969548</v>
      </c>
      <c r="S28" s="301">
        <f t="shared" ref="S28" si="41">SUM(S26:S27)</f>
        <v>0.2178898789653903</v>
      </c>
      <c r="T28" s="301">
        <f t="shared" si="32"/>
        <v>8.072000000000001</v>
      </c>
      <c r="U28" s="301"/>
      <c r="V28" s="301">
        <f>SUM(V26:V27)</f>
        <v>6.6286925860554948</v>
      </c>
      <c r="W28" s="301">
        <f t="shared" ref="W28" si="42">SUM(W26:W27)</f>
        <v>0.91380632233793624</v>
      </c>
      <c r="X28" s="301">
        <f t="shared" ref="X28" si="43">SUM(X26:X27)</f>
        <v>0.21650109160656261</v>
      </c>
      <c r="Y28" s="301">
        <f t="shared" si="33"/>
        <v>7.7589999999999932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1.8353867081348458</v>
      </c>
      <c r="C35" s="300">
        <v>0.53076960932890438</v>
      </c>
      <c r="D35" s="300">
        <v>7.1382158361415829E-2</v>
      </c>
      <c r="E35" s="300">
        <f>SUM(B35:D35)</f>
        <v>2.4375384758251659</v>
      </c>
      <c r="F35" s="300"/>
      <c r="G35" s="300">
        <v>2.2860232879014721</v>
      </c>
      <c r="H35" s="300">
        <v>0.60248820598883812</v>
      </c>
      <c r="I35" s="300">
        <v>0.31300152052173502</v>
      </c>
      <c r="J35" s="300">
        <f>SUM(G35:I35)</f>
        <v>3.2015130144120452</v>
      </c>
      <c r="K35" s="300"/>
      <c r="L35" s="300">
        <v>2.4785455264316312</v>
      </c>
      <c r="M35" s="300">
        <v>0.63485662192805348</v>
      </c>
      <c r="N35" s="300">
        <v>0.20523787975133032</v>
      </c>
      <c r="O35" s="300">
        <f>SUM(L35:N35)</f>
        <v>3.3186400281110151</v>
      </c>
      <c r="P35" s="300"/>
      <c r="Q35" s="300">
        <v>2.6683687367263804</v>
      </c>
      <c r="R35" s="300">
        <v>0.68251082426631837</v>
      </c>
      <c r="S35" s="300">
        <v>0.22498627909162758</v>
      </c>
      <c r="T35" s="300">
        <f>SUM(Q35:S35)</f>
        <v>3.5758658400843264</v>
      </c>
      <c r="U35" s="300"/>
      <c r="V35" s="300">
        <v>2.3056055879727766</v>
      </c>
      <c r="W35" s="300">
        <v>0.59692653374622873</v>
      </c>
      <c r="X35" s="300">
        <v>0.2086465030060195</v>
      </c>
      <c r="Y35" s="300">
        <f>SUM(V35:X35)</f>
        <v>3.1111786247250248</v>
      </c>
    </row>
    <row r="36" spans="1:25" x14ac:dyDescent="0.2">
      <c r="A36" s="260" t="s">
        <v>364</v>
      </c>
      <c r="B36" s="300">
        <v>8.4103864992168607</v>
      </c>
      <c r="C36" s="300">
        <v>0.22604350147500327</v>
      </c>
      <c r="D36" s="300">
        <v>0.57403152348298059</v>
      </c>
      <c r="E36" s="300">
        <f t="shared" ref="E36:E37" si="44">SUM(B36:D36)</f>
        <v>9.2104615241748444</v>
      </c>
      <c r="F36" s="300"/>
      <c r="G36" s="300">
        <v>11.485090310708895</v>
      </c>
      <c r="H36" s="300">
        <v>0.27836480403575303</v>
      </c>
      <c r="I36" s="300">
        <v>0.9180318708433165</v>
      </c>
      <c r="J36" s="300">
        <f t="shared" ref="J36:J37" si="45">SUM(G36:I36)</f>
        <v>12.681486985587965</v>
      </c>
      <c r="K36" s="300"/>
      <c r="L36" s="300">
        <v>10.195050458015375</v>
      </c>
      <c r="M36" s="300">
        <v>0.38913604112448175</v>
      </c>
      <c r="N36" s="300">
        <v>0.38317347274915486</v>
      </c>
      <c r="O36" s="300">
        <f t="shared" ref="O36:O37" si="46">SUM(L36:N36)</f>
        <v>10.967359971889012</v>
      </c>
      <c r="P36" s="300"/>
      <c r="Q36" s="300">
        <v>11.041634312375718</v>
      </c>
      <c r="R36" s="300">
        <v>0.43990324220247856</v>
      </c>
      <c r="S36" s="300">
        <v>0.42259660533750143</v>
      </c>
      <c r="T36" s="300">
        <f t="shared" ref="T36:T37" si="47">SUM(Q36:S36)</f>
        <v>11.904134159915698</v>
      </c>
      <c r="U36" s="300"/>
      <c r="V36" s="300">
        <v>9.7387915818828947</v>
      </c>
      <c r="W36" s="300">
        <v>0.41544111398016542</v>
      </c>
      <c r="X36" s="300">
        <v>0.38858867941188946</v>
      </c>
      <c r="Y36" s="300">
        <f t="shared" ref="Y36:Y37" si="48">SUM(V36:X36)</f>
        <v>10.542821375274949</v>
      </c>
    </row>
    <row r="37" spans="1:25" x14ac:dyDescent="0.2">
      <c r="A37" s="264" t="s">
        <v>363</v>
      </c>
      <c r="B37" s="301">
        <f>SUM(B35:B36)</f>
        <v>10.245773207351707</v>
      </c>
      <c r="C37" s="301">
        <f t="shared" ref="C37" si="49">SUM(C35:C36)</f>
        <v>0.75681311080390767</v>
      </c>
      <c r="D37" s="301">
        <f t="shared" ref="D37" si="50">SUM(D35:D36)</f>
        <v>0.6454136818443964</v>
      </c>
      <c r="E37" s="301">
        <f t="shared" si="44"/>
        <v>11.64800000000001</v>
      </c>
      <c r="F37" s="301"/>
      <c r="G37" s="301">
        <f>SUM(G35:G36)</f>
        <v>13.771113598610366</v>
      </c>
      <c r="H37" s="301">
        <f t="shared" ref="H37" si="51">SUM(H35:H36)</f>
        <v>0.88085301002459115</v>
      </c>
      <c r="I37" s="301">
        <f t="shared" ref="I37" si="52">SUM(I35:I36)</f>
        <v>1.2310333913650515</v>
      </c>
      <c r="J37" s="301">
        <f t="shared" si="45"/>
        <v>15.88300000000001</v>
      </c>
      <c r="K37" s="301"/>
      <c r="L37" s="301">
        <f>SUM(L35:L36)</f>
        <v>12.673595984447006</v>
      </c>
      <c r="M37" s="301">
        <f t="shared" ref="M37" si="53">SUM(M35:M36)</f>
        <v>1.0239926630525353</v>
      </c>
      <c r="N37" s="301">
        <f t="shared" ref="N37" si="54">SUM(N35:N36)</f>
        <v>0.58841135250048515</v>
      </c>
      <c r="O37" s="301">
        <f t="shared" si="46"/>
        <v>14.286000000000026</v>
      </c>
      <c r="P37" s="301"/>
      <c r="Q37" s="301">
        <f>SUM(Q35:Q36)</f>
        <v>13.710003049102099</v>
      </c>
      <c r="R37" s="301">
        <f t="shared" ref="R37" si="55">SUM(R35:R36)</f>
        <v>1.1224140664687969</v>
      </c>
      <c r="S37" s="301">
        <f t="shared" ref="S37" si="56">SUM(S35:S36)</f>
        <v>0.64758288442912904</v>
      </c>
      <c r="T37" s="301">
        <f t="shared" si="47"/>
        <v>15.480000000000025</v>
      </c>
      <c r="U37" s="301"/>
      <c r="V37" s="301">
        <f>SUM(V35:V36)</f>
        <v>12.044397169855671</v>
      </c>
      <c r="W37" s="301">
        <f t="shared" ref="W37" si="57">SUM(W35:W36)</f>
        <v>1.0123676477263941</v>
      </c>
      <c r="X37" s="301">
        <f t="shared" ref="X37" si="58">SUM(X35:X36)</f>
        <v>0.59723518241790896</v>
      </c>
      <c r="Y37" s="301">
        <f t="shared" si="48"/>
        <v>13.653999999999975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10.105303708937315</v>
      </c>
      <c r="C44" s="300">
        <v>2.5213745393137184</v>
      </c>
      <c r="D44" s="300">
        <v>0.75580541745938812</v>
      </c>
      <c r="E44" s="300">
        <f>SUM(B44:D44)</f>
        <v>13.382483665710422</v>
      </c>
      <c r="F44" s="300"/>
      <c r="G44" s="300">
        <v>10.660708327936987</v>
      </c>
      <c r="H44" s="300">
        <v>3.1018401183325328</v>
      </c>
      <c r="I44" s="300">
        <v>1.0863286369672096</v>
      </c>
      <c r="J44" s="300">
        <f>SUM(G44:I44)</f>
        <v>14.848877083236729</v>
      </c>
      <c r="K44" s="300"/>
      <c r="L44" s="300">
        <v>10.798874294547712</v>
      </c>
      <c r="M44" s="300">
        <v>3.1526956518176363</v>
      </c>
      <c r="N44" s="300">
        <v>1.0821205242551546</v>
      </c>
      <c r="O44" s="300">
        <f>SUM(L44:N44)</f>
        <v>15.033690470620503</v>
      </c>
      <c r="P44" s="300"/>
      <c r="Q44" s="300">
        <v>10.643889796401407</v>
      </c>
      <c r="R44" s="300">
        <v>3.0252322751905441</v>
      </c>
      <c r="S44" s="300">
        <v>0.99173770849766929</v>
      </c>
      <c r="T44" s="300">
        <f>SUM(Q44:S44)</f>
        <v>14.66085978008962</v>
      </c>
      <c r="U44" s="300"/>
      <c r="V44" s="300">
        <v>10.057306141349773</v>
      </c>
      <c r="W44" s="300">
        <v>2.7843638156261292</v>
      </c>
      <c r="X44" s="300">
        <v>0.88314079104431609</v>
      </c>
      <c r="Y44" s="300">
        <f>SUM(V44:X44)</f>
        <v>13.724810748020218</v>
      </c>
    </row>
    <row r="45" spans="1:25" x14ac:dyDescent="0.2">
      <c r="A45" s="260" t="s">
        <v>364</v>
      </c>
      <c r="B45" s="300">
        <v>55.646253720546795</v>
      </c>
      <c r="C45" s="300">
        <v>1.1547914556607128</v>
      </c>
      <c r="D45" s="300">
        <v>5.8234711580820067</v>
      </c>
      <c r="E45" s="300">
        <f t="shared" ref="E45:E46" si="59">SUM(B45:D45)</f>
        <v>62.624516334289517</v>
      </c>
      <c r="F45" s="300"/>
      <c r="G45" s="300">
        <v>55.197381824474483</v>
      </c>
      <c r="H45" s="300">
        <v>1.8179123165354059</v>
      </c>
      <c r="I45" s="300">
        <v>3.2518287757534865</v>
      </c>
      <c r="J45" s="300">
        <f t="shared" ref="J45:J46" si="60">SUM(G45:I45)</f>
        <v>60.267122916763377</v>
      </c>
      <c r="K45" s="300"/>
      <c r="L45" s="300">
        <v>49.06357408235715</v>
      </c>
      <c r="M45" s="300">
        <v>2.7553908677258265</v>
      </c>
      <c r="N45" s="300">
        <v>2.8853445792966141</v>
      </c>
      <c r="O45" s="300">
        <f t="shared" ref="O45:O46" si="61">SUM(L45:N45)</f>
        <v>54.704309529379593</v>
      </c>
      <c r="P45" s="300"/>
      <c r="Q45" s="300">
        <v>47.871105086449958</v>
      </c>
      <c r="R45" s="300">
        <v>2.600687023229586</v>
      </c>
      <c r="S45" s="300">
        <v>2.7473481102307238</v>
      </c>
      <c r="T45" s="300">
        <f t="shared" ref="T45:T46" si="62">SUM(Q45:S45)</f>
        <v>53.219140219910265</v>
      </c>
      <c r="U45" s="300"/>
      <c r="V45" s="300">
        <v>44.130174779419775</v>
      </c>
      <c r="W45" s="300">
        <v>2.4280195943810408</v>
      </c>
      <c r="X45" s="300">
        <v>2.6589948781789321</v>
      </c>
      <c r="Y45" s="300">
        <f t="shared" ref="Y45:Y46" si="63">SUM(V45:X45)</f>
        <v>49.217189251979747</v>
      </c>
    </row>
    <row r="46" spans="1:25" x14ac:dyDescent="0.2">
      <c r="A46" s="264" t="s">
        <v>363</v>
      </c>
      <c r="B46" s="301">
        <f>SUM(B44:B45)</f>
        <v>65.751557429484109</v>
      </c>
      <c r="C46" s="301">
        <f t="shared" ref="C46" si="64">SUM(C44:C45)</f>
        <v>3.676165994974431</v>
      </c>
      <c r="D46" s="301">
        <f t="shared" ref="D46" si="65">SUM(D44:D45)</f>
        <v>6.5792765755413951</v>
      </c>
      <c r="E46" s="301">
        <f t="shared" si="59"/>
        <v>76.006999999999934</v>
      </c>
      <c r="F46" s="301"/>
      <c r="G46" s="301">
        <f>SUM(G44:G45)</f>
        <v>65.858090152411478</v>
      </c>
      <c r="H46" s="301">
        <f t="shared" ref="H46" si="66">SUM(H44:H45)</f>
        <v>4.9197524348679389</v>
      </c>
      <c r="I46" s="301">
        <f t="shared" ref="I46" si="67">SUM(I44:I45)</f>
        <v>4.3381574127206957</v>
      </c>
      <c r="J46" s="301">
        <f t="shared" si="60"/>
        <v>75.116000000000113</v>
      </c>
      <c r="K46" s="301"/>
      <c r="L46" s="301">
        <f>SUM(L44:L45)</f>
        <v>59.862448376904865</v>
      </c>
      <c r="M46" s="301">
        <f t="shared" ref="M46" si="68">SUM(M44:M45)</f>
        <v>5.9080865195434633</v>
      </c>
      <c r="N46" s="301">
        <f t="shared" ref="N46" si="69">SUM(N44:N45)</f>
        <v>3.9674651035517687</v>
      </c>
      <c r="O46" s="301">
        <f t="shared" si="61"/>
        <v>69.738000000000099</v>
      </c>
      <c r="P46" s="301"/>
      <c r="Q46" s="301">
        <f>SUM(Q44:Q45)</f>
        <v>58.514994882851369</v>
      </c>
      <c r="R46" s="301">
        <f t="shared" ref="R46" si="70">SUM(R44:R45)</f>
        <v>5.6259192984201301</v>
      </c>
      <c r="S46" s="301">
        <f t="shared" ref="S46" si="71">SUM(S44:S45)</f>
        <v>3.7390858187283929</v>
      </c>
      <c r="T46" s="301">
        <f t="shared" si="62"/>
        <v>67.879999999999896</v>
      </c>
      <c r="U46" s="301"/>
      <c r="V46" s="301">
        <f>SUM(V44:V45)</f>
        <v>54.187480920769545</v>
      </c>
      <c r="W46" s="301">
        <f t="shared" ref="W46" si="72">SUM(W44:W45)</f>
        <v>5.2123834100071704</v>
      </c>
      <c r="X46" s="301">
        <f t="shared" ref="X46" si="73">SUM(X44:X45)</f>
        <v>3.5421356692232484</v>
      </c>
      <c r="Y46" s="301">
        <f t="shared" si="63"/>
        <v>62.941999999999965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0.38256063862508816</v>
      </c>
      <c r="C53" s="300">
        <v>0.10039914031473163</v>
      </c>
      <c r="D53" s="300">
        <v>1.5351550506798175E-4</v>
      </c>
      <c r="E53" s="300">
        <f>SUM(B53:D53)</f>
        <v>0.48311329444488776</v>
      </c>
      <c r="F53" s="300"/>
      <c r="G53" s="300">
        <v>0.38907605984399257</v>
      </c>
      <c r="H53" s="300">
        <v>8.4759351620963444E-2</v>
      </c>
      <c r="I53" s="300">
        <v>1.4588528678517501E-4</v>
      </c>
      <c r="J53" s="300">
        <f>SUM(G53:I53)</f>
        <v>0.47398129675174117</v>
      </c>
      <c r="K53" s="300"/>
      <c r="L53" s="300">
        <v>0.39312619336354138</v>
      </c>
      <c r="M53" s="300">
        <v>8.8040270786395064E-2</v>
      </c>
      <c r="N53" s="300">
        <v>0</v>
      </c>
      <c r="O53" s="300">
        <f>SUM(L53:N53)</f>
        <v>0.48116646414993647</v>
      </c>
      <c r="P53" s="300"/>
      <c r="Q53" s="300">
        <v>0.39036018526911154</v>
      </c>
      <c r="R53" s="300">
        <v>8.6604032330827974E-2</v>
      </c>
      <c r="S53" s="300">
        <v>0</v>
      </c>
      <c r="T53" s="300">
        <f>SUM(Q53:S53)</f>
        <v>0.47696421759993951</v>
      </c>
      <c r="U53" s="300"/>
      <c r="V53" s="300">
        <v>0.39658091285719249</v>
      </c>
      <c r="W53" s="300">
        <v>8.6307053940642628E-2</v>
      </c>
      <c r="X53" s="300">
        <v>0</v>
      </c>
      <c r="Y53" s="300">
        <f>SUM(V53:X53)</f>
        <v>0.48288796679783513</v>
      </c>
    </row>
    <row r="54" spans="1:25" x14ac:dyDescent="0.2">
      <c r="A54" s="260" t="s">
        <v>364</v>
      </c>
      <c r="B54" s="300">
        <v>1.3810254835717837</v>
      </c>
      <c r="C54" s="300">
        <v>3.1317163033703285E-2</v>
      </c>
      <c r="D54" s="300">
        <v>0.10454405894962281</v>
      </c>
      <c r="E54" s="300">
        <f t="shared" ref="E54:E55" si="74">SUM(B54:D54)</f>
        <v>1.5168867055551096</v>
      </c>
      <c r="F54" s="300"/>
      <c r="G54" s="300">
        <v>1.0222182044950905</v>
      </c>
      <c r="H54" s="300">
        <v>2.4800498753169493E-2</v>
      </c>
      <c r="I54" s="300">
        <v>0</v>
      </c>
      <c r="J54" s="300">
        <f t="shared" ref="J54:J55" si="75">SUM(G54:I54)</f>
        <v>1.0470187032482601</v>
      </c>
      <c r="K54" s="300"/>
      <c r="L54" s="300">
        <v>1.1000867904934106</v>
      </c>
      <c r="M54" s="300">
        <v>1.8746745356652043E-2</v>
      </c>
      <c r="N54" s="300">
        <v>0</v>
      </c>
      <c r="O54" s="300">
        <f t="shared" ref="O54:O55" si="76">SUM(L54:N54)</f>
        <v>1.1188335358500627</v>
      </c>
      <c r="P54" s="300"/>
      <c r="Q54" s="300">
        <v>1.0753452910734169</v>
      </c>
      <c r="R54" s="300">
        <v>1.8690491326644295E-2</v>
      </c>
      <c r="S54" s="300">
        <v>0</v>
      </c>
      <c r="T54" s="300">
        <f t="shared" ref="T54:T55" si="77">SUM(Q54:S54)</f>
        <v>1.0940357824000613</v>
      </c>
      <c r="U54" s="300"/>
      <c r="V54" s="300">
        <v>1.0579806362450266</v>
      </c>
      <c r="W54" s="300">
        <v>1.91313969571376E-2</v>
      </c>
      <c r="X54" s="300">
        <v>0</v>
      </c>
      <c r="Y54" s="300">
        <f t="shared" ref="Y54:Y55" si="78">SUM(V54:X54)</f>
        <v>1.0771120332021642</v>
      </c>
    </row>
    <row r="55" spans="1:25" x14ac:dyDescent="0.2">
      <c r="A55" s="264" t="s">
        <v>363</v>
      </c>
      <c r="B55" s="301">
        <f>SUM(B53:B54)</f>
        <v>1.7635861221968718</v>
      </c>
      <c r="C55" s="301">
        <f t="shared" ref="C55" si="79">SUM(C53:C54)</f>
        <v>0.13171630334843493</v>
      </c>
      <c r="D55" s="301">
        <f t="shared" ref="D55" si="80">SUM(D53:D54)</f>
        <v>0.10469757445469079</v>
      </c>
      <c r="E55" s="301">
        <f t="shared" si="74"/>
        <v>1.9999999999999976</v>
      </c>
      <c r="F55" s="301"/>
      <c r="G55" s="301">
        <f>SUM(G53:G54)</f>
        <v>1.4112942643390831</v>
      </c>
      <c r="H55" s="301">
        <f t="shared" ref="H55" si="81">SUM(H53:H54)</f>
        <v>0.10955985037413293</v>
      </c>
      <c r="I55" s="301">
        <f t="shared" ref="I55" si="82">SUM(I53:I54)</f>
        <v>1.4588528678517501E-4</v>
      </c>
      <c r="J55" s="301">
        <f t="shared" si="75"/>
        <v>1.5210000000000012</v>
      </c>
      <c r="K55" s="301"/>
      <c r="L55" s="301">
        <f>SUM(L53:L54)</f>
        <v>1.4932129838569521</v>
      </c>
      <c r="M55" s="301">
        <f t="shared" ref="M55" si="83">SUM(M53:M54)</f>
        <v>0.10678701614304711</v>
      </c>
      <c r="N55" s="301">
        <f t="shared" ref="N55" si="84">SUM(N53:N54)</f>
        <v>0</v>
      </c>
      <c r="O55" s="301">
        <f t="shared" si="76"/>
        <v>1.5999999999999992</v>
      </c>
      <c r="P55" s="301"/>
      <c r="Q55" s="301">
        <f>SUM(Q53:Q54)</f>
        <v>1.4657054763425283</v>
      </c>
      <c r="R55" s="301">
        <f t="shared" ref="R55" si="85">SUM(R53:R54)</f>
        <v>0.10529452365747227</v>
      </c>
      <c r="S55" s="301">
        <f t="shared" ref="S55" si="86">SUM(S53:S54)</f>
        <v>0</v>
      </c>
      <c r="T55" s="301">
        <f t="shared" si="77"/>
        <v>1.5710000000000006</v>
      </c>
      <c r="U55" s="301"/>
      <c r="V55" s="301">
        <f>SUM(V53:V54)</f>
        <v>1.454561549102219</v>
      </c>
      <c r="W55" s="301">
        <f t="shared" ref="W55" si="87">SUM(W53:W54)</f>
        <v>0.10543845089778023</v>
      </c>
      <c r="X55" s="301">
        <f t="shared" ref="X55" si="88">SUM(X53:X54)</f>
        <v>0</v>
      </c>
      <c r="Y55" s="301">
        <f t="shared" si="78"/>
        <v>1.5599999999999992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0.82222405763855355</v>
      </c>
      <c r="C62" s="300">
        <v>0.36249835792485063</v>
      </c>
      <c r="D62" s="300">
        <v>0.17878221655896676</v>
      </c>
      <c r="E62" s="300">
        <f>SUM(B62:D62)</f>
        <v>1.3635046321223709</v>
      </c>
      <c r="F62" s="300"/>
      <c r="G62" s="300">
        <v>1.0385586018782829</v>
      </c>
      <c r="H62" s="300">
        <v>0.42822331129889385</v>
      </c>
      <c r="I62" s="300">
        <v>0</v>
      </c>
      <c r="J62" s="300">
        <f>SUM(G62:I62)</f>
        <v>1.4667819131771767</v>
      </c>
      <c r="K62" s="300"/>
      <c r="L62" s="300">
        <v>0.86205458059585527</v>
      </c>
      <c r="M62" s="300">
        <v>0.44918818552631357</v>
      </c>
      <c r="N62" s="300">
        <v>2.0904627598671909E-2</v>
      </c>
      <c r="O62" s="300">
        <f>SUM(L62:N62)</f>
        <v>1.3321473937208408</v>
      </c>
      <c r="P62" s="300"/>
      <c r="Q62" s="300">
        <v>0.91250043182189777</v>
      </c>
      <c r="R62" s="300">
        <v>0.46314142748437975</v>
      </c>
      <c r="S62" s="300">
        <v>2.0803657607617154E-2</v>
      </c>
      <c r="T62" s="300">
        <f>SUM(Q62:S62)</f>
        <v>1.3964455169138947</v>
      </c>
      <c r="U62" s="300"/>
      <c r="V62" s="300">
        <v>1.0013336928871197</v>
      </c>
      <c r="W62" s="300">
        <v>0.48209496960262566</v>
      </c>
      <c r="X62" s="300">
        <v>2.0893361443572268E-2</v>
      </c>
      <c r="Y62" s="300">
        <f>SUM(V62:X62)</f>
        <v>1.5043220239333175</v>
      </c>
    </row>
    <row r="63" spans="1:25" x14ac:dyDescent="0.2">
      <c r="A63" s="260" t="s">
        <v>364</v>
      </c>
      <c r="B63" s="300">
        <v>4.3137014362087296</v>
      </c>
      <c r="C63" s="300">
        <v>9.6937110926972075E-2</v>
      </c>
      <c r="D63" s="300">
        <v>0.1468568207419105</v>
      </c>
      <c r="E63" s="300">
        <f t="shared" ref="E63:E64" si="89">SUM(B63:D63)</f>
        <v>4.5574953678776122</v>
      </c>
      <c r="F63" s="300"/>
      <c r="G63" s="300">
        <v>3.6854261408203421</v>
      </c>
      <c r="H63" s="300">
        <v>0.28435484765889502</v>
      </c>
      <c r="I63" s="300">
        <v>0.19043709834358177</v>
      </c>
      <c r="J63" s="300">
        <f t="shared" ref="J63:J64" si="90">SUM(G63:I63)</f>
        <v>4.1602180868228187</v>
      </c>
      <c r="K63" s="300"/>
      <c r="L63" s="300">
        <v>2.7719536195494361</v>
      </c>
      <c r="M63" s="300">
        <v>0.89889898672972723</v>
      </c>
      <c r="N63" s="300">
        <v>0</v>
      </c>
      <c r="O63" s="300">
        <f t="shared" ref="O63:O64" si="91">SUM(L63:N63)</f>
        <v>3.6708526062791633</v>
      </c>
      <c r="P63" s="300"/>
      <c r="Q63" s="300">
        <v>2.8032928625708924</v>
      </c>
      <c r="R63" s="300">
        <v>0.91926162051521954</v>
      </c>
      <c r="S63" s="300">
        <v>0</v>
      </c>
      <c r="T63" s="300">
        <f t="shared" ref="T63:T64" si="92">SUM(Q63:S63)</f>
        <v>3.7225544830861121</v>
      </c>
      <c r="U63" s="300"/>
      <c r="V63" s="300">
        <v>2.818024367517812</v>
      </c>
      <c r="W63" s="300">
        <v>0.93865360854887037</v>
      </c>
      <c r="X63" s="300">
        <v>0</v>
      </c>
      <c r="Y63" s="300">
        <f t="shared" ref="Y63:Y64" si="93">SUM(V63:X63)</f>
        <v>3.7566779760666824</v>
      </c>
    </row>
    <row r="64" spans="1:25" x14ac:dyDescent="0.2">
      <c r="A64" s="264" t="s">
        <v>363</v>
      </c>
      <c r="B64" s="301">
        <f>SUM(B62:B63)</f>
        <v>5.1359254938472834</v>
      </c>
      <c r="C64" s="301">
        <f t="shared" ref="C64" si="94">SUM(C62:C63)</f>
        <v>0.45943546885182274</v>
      </c>
      <c r="D64" s="301">
        <f t="shared" ref="D64" si="95">SUM(D62:D63)</f>
        <v>0.32563903730087729</v>
      </c>
      <c r="E64" s="301">
        <f t="shared" si="89"/>
        <v>5.9209999999999834</v>
      </c>
      <c r="F64" s="301"/>
      <c r="G64" s="301">
        <f>SUM(G62:G63)</f>
        <v>4.723984742698625</v>
      </c>
      <c r="H64" s="301">
        <f t="shared" ref="H64" si="96">SUM(H62:H63)</f>
        <v>0.71257815895778887</v>
      </c>
      <c r="I64" s="301">
        <f t="shared" ref="I64" si="97">SUM(I62:I63)</f>
        <v>0.19043709834358177</v>
      </c>
      <c r="J64" s="301">
        <f t="shared" si="90"/>
        <v>5.6269999999999953</v>
      </c>
      <c r="K64" s="301"/>
      <c r="L64" s="301">
        <f>SUM(L62:L63)</f>
        <v>3.6340082001452911</v>
      </c>
      <c r="M64" s="301">
        <f t="shared" ref="M64" si="98">SUM(M62:M63)</f>
        <v>1.3480871722560408</v>
      </c>
      <c r="N64" s="301">
        <f t="shared" ref="N64" si="99">SUM(N62:N63)</f>
        <v>2.0904627598671909E-2</v>
      </c>
      <c r="O64" s="301">
        <f t="shared" si="91"/>
        <v>5.0030000000000037</v>
      </c>
      <c r="P64" s="301"/>
      <c r="Q64" s="301">
        <f>SUM(Q62:Q63)</f>
        <v>3.7157932943927903</v>
      </c>
      <c r="R64" s="301">
        <f t="shared" ref="R64" si="100">SUM(R62:R63)</f>
        <v>1.3824030479995992</v>
      </c>
      <c r="S64" s="301">
        <f t="shared" ref="S64" si="101">SUM(S62:S63)</f>
        <v>2.0803657607617154E-2</v>
      </c>
      <c r="T64" s="301">
        <f t="shared" si="92"/>
        <v>5.1190000000000069</v>
      </c>
      <c r="U64" s="301"/>
      <c r="V64" s="301">
        <f>SUM(V62:V63)</f>
        <v>3.819358060404932</v>
      </c>
      <c r="W64" s="301">
        <f t="shared" ref="W64" si="102">SUM(W62:W63)</f>
        <v>1.4207485781514961</v>
      </c>
      <c r="X64" s="301">
        <f t="shared" ref="X64" si="103">SUM(X62:X63)</f>
        <v>2.0893361443572268E-2</v>
      </c>
      <c r="Y64" s="301">
        <f t="shared" si="93"/>
        <v>5.2610000000000001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4.8828605572290638</v>
      </c>
      <c r="C71" s="300">
        <v>3.7696332485780029</v>
      </c>
      <c r="D71" s="300">
        <v>1.6925184985821122</v>
      </c>
      <c r="E71" s="300">
        <f>SUM(B71:D71)</f>
        <v>10.345012304389179</v>
      </c>
      <c r="F71" s="300"/>
      <c r="G71" s="300">
        <v>5.431772971080564</v>
      </c>
      <c r="H71" s="300">
        <v>3.0641129195825716</v>
      </c>
      <c r="I71" s="300">
        <v>1.4831089690836838</v>
      </c>
      <c r="J71" s="300">
        <f>SUM(G71:I71)</f>
        <v>9.9789948597468197</v>
      </c>
      <c r="K71" s="300"/>
      <c r="L71" s="300">
        <v>5.3153860882908548</v>
      </c>
      <c r="M71" s="300">
        <v>3.3214997119438245</v>
      </c>
      <c r="N71" s="300">
        <v>1.5161146982400746</v>
      </c>
      <c r="O71" s="300">
        <f>SUM(L71:N71)</f>
        <v>10.153000498474753</v>
      </c>
      <c r="P71" s="300"/>
      <c r="Q71" s="300">
        <v>5.3602775422444227</v>
      </c>
      <c r="R71" s="300">
        <v>3.3716279940734561</v>
      </c>
      <c r="S71" s="300">
        <v>1.5358971557753949</v>
      </c>
      <c r="T71" s="300">
        <f>SUM(Q71:S71)</f>
        <v>10.267802692093273</v>
      </c>
      <c r="U71" s="300"/>
      <c r="V71" s="300">
        <v>5.5510967541844698</v>
      </c>
      <c r="W71" s="300">
        <v>3.5304593569958045</v>
      </c>
      <c r="X71" s="300">
        <v>1.6353164099174518</v>
      </c>
      <c r="Y71" s="300">
        <f>SUM(V71:X71)</f>
        <v>10.716872521097727</v>
      </c>
    </row>
    <row r="72" spans="1:25" x14ac:dyDescent="0.2">
      <c r="A72" s="260" t="s">
        <v>364</v>
      </c>
      <c r="B72" s="300">
        <v>34.368818992730851</v>
      </c>
      <c r="C72" s="300">
        <v>2.5243968717156</v>
      </c>
      <c r="D72" s="300">
        <v>18.392771831164321</v>
      </c>
      <c r="E72" s="300">
        <f t="shared" ref="E72:E73" si="104">SUM(B72:D72)</f>
        <v>55.285987695610771</v>
      </c>
      <c r="F72" s="300"/>
      <c r="G72" s="300">
        <v>31.283390198835022</v>
      </c>
      <c r="H72" s="300">
        <v>1.3638868666489687</v>
      </c>
      <c r="I72" s="300">
        <v>32.599728074769025</v>
      </c>
      <c r="J72" s="300">
        <f t="shared" ref="J72:J73" si="105">SUM(G72:I72)</f>
        <v>65.247005140253009</v>
      </c>
      <c r="K72" s="300"/>
      <c r="L72" s="300">
        <v>28.955218661663171</v>
      </c>
      <c r="M72" s="300">
        <v>1.8413235912314687</v>
      </c>
      <c r="N72" s="300">
        <v>31.19045724863064</v>
      </c>
      <c r="O72" s="300">
        <f t="shared" ref="O72:O73" si="106">SUM(L72:N72)</f>
        <v>61.986999501525275</v>
      </c>
      <c r="P72" s="300"/>
      <c r="Q72" s="300">
        <v>28.706338102675243</v>
      </c>
      <c r="R72" s="300">
        <v>1.882701250273767</v>
      </c>
      <c r="S72" s="300">
        <v>31.630157954957674</v>
      </c>
      <c r="T72" s="300">
        <f t="shared" ref="T72:T73" si="107">SUM(Q72:S72)</f>
        <v>62.219197307906683</v>
      </c>
      <c r="U72" s="300"/>
      <c r="V72" s="300">
        <v>28.400631294752625</v>
      </c>
      <c r="W72" s="300">
        <v>1.9934174741517274</v>
      </c>
      <c r="X72" s="300">
        <v>33.029078709997926</v>
      </c>
      <c r="Y72" s="300">
        <f t="shared" ref="Y72:Y73" si="108">SUM(V72:X72)</f>
        <v>63.423127478902273</v>
      </c>
    </row>
    <row r="73" spans="1:25" x14ac:dyDescent="0.2">
      <c r="A73" s="264" t="s">
        <v>363</v>
      </c>
      <c r="B73" s="301">
        <f>SUM(B71:B72)</f>
        <v>39.251679549959917</v>
      </c>
      <c r="C73" s="301">
        <f t="shared" ref="C73" si="109">SUM(C71:C72)</f>
        <v>6.2940301202936029</v>
      </c>
      <c r="D73" s="301">
        <f t="shared" ref="D73" si="110">SUM(D71:D72)</f>
        <v>20.085290329746435</v>
      </c>
      <c r="E73" s="301">
        <f t="shared" si="104"/>
        <v>65.630999999999958</v>
      </c>
      <c r="F73" s="301"/>
      <c r="G73" s="301">
        <f>SUM(G71:G72)</f>
        <v>36.715163169915584</v>
      </c>
      <c r="H73" s="301">
        <f t="shared" ref="H73" si="111">SUM(H71:H72)</f>
        <v>4.4279997862315401</v>
      </c>
      <c r="I73" s="301">
        <f t="shared" ref="I73" si="112">SUM(I71:I72)</f>
        <v>34.082837043852706</v>
      </c>
      <c r="J73" s="301">
        <f t="shared" si="105"/>
        <v>75.225999999999829</v>
      </c>
      <c r="K73" s="301"/>
      <c r="L73" s="301">
        <f>SUM(L71:L72)</f>
        <v>34.270604749954025</v>
      </c>
      <c r="M73" s="301">
        <f t="shared" ref="M73" si="113">SUM(M71:M72)</f>
        <v>5.1628233031752933</v>
      </c>
      <c r="N73" s="301">
        <f t="shared" ref="N73" si="114">SUM(N71:N72)</f>
        <v>32.706571946870717</v>
      </c>
      <c r="O73" s="301">
        <f t="shared" si="106"/>
        <v>72.140000000000043</v>
      </c>
      <c r="P73" s="301"/>
      <c r="Q73" s="301">
        <f>SUM(Q71:Q72)</f>
        <v>34.066615644919665</v>
      </c>
      <c r="R73" s="301">
        <f t="shared" ref="R73" si="115">SUM(R71:R72)</f>
        <v>5.2543292443472236</v>
      </c>
      <c r="S73" s="301">
        <f t="shared" ref="S73" si="116">SUM(S71:S72)</f>
        <v>33.166055110733069</v>
      </c>
      <c r="T73" s="301">
        <f t="shared" si="107"/>
        <v>72.486999999999966</v>
      </c>
      <c r="U73" s="301"/>
      <c r="V73" s="301">
        <f>SUM(V71:V72)</f>
        <v>33.951728048937092</v>
      </c>
      <c r="W73" s="301">
        <f t="shared" ref="W73" si="117">SUM(W71:W72)</f>
        <v>5.5238768311475317</v>
      </c>
      <c r="X73" s="301">
        <f t="shared" ref="X73" si="118">SUM(X71:X72)</f>
        <v>34.664395119915376</v>
      </c>
      <c r="Y73" s="301">
        <f t="shared" si="108"/>
        <v>74.14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27.076500588611946</v>
      </c>
      <c r="C80" s="300">
        <v>38.586673445401971</v>
      </c>
      <c r="D80" s="300">
        <v>1.9849770055860769</v>
      </c>
      <c r="E80" s="300">
        <f>SUM(B80:D80)</f>
        <v>67.648151039599995</v>
      </c>
      <c r="F80" s="300"/>
      <c r="G80" s="300">
        <v>28.432641373809673</v>
      </c>
      <c r="H80" s="300">
        <v>36.738957370683764</v>
      </c>
      <c r="I80" s="300">
        <v>2.1216639263988197</v>
      </c>
      <c r="J80" s="300">
        <f>SUM(G80:I80)</f>
        <v>67.293262670892261</v>
      </c>
      <c r="K80" s="300"/>
      <c r="L80" s="300">
        <v>28.128184146489644</v>
      </c>
      <c r="M80" s="300">
        <v>36.449667692605985</v>
      </c>
      <c r="N80" s="300">
        <v>4.2542707248598566</v>
      </c>
      <c r="O80" s="300">
        <f>SUM(L80:N80)</f>
        <v>68.83212256395548</v>
      </c>
      <c r="P80" s="300"/>
      <c r="Q80" s="300">
        <v>29.443577622472286</v>
      </c>
      <c r="R80" s="300">
        <v>35.194692126562217</v>
      </c>
      <c r="S80" s="300">
        <v>4.3934188424024319</v>
      </c>
      <c r="T80" s="300">
        <f>SUM(Q80:S80)</f>
        <v>69.031688591436932</v>
      </c>
      <c r="U80" s="300"/>
      <c r="V80" s="300">
        <v>31.786415544341693</v>
      </c>
      <c r="W80" s="300">
        <v>32.873139459850528</v>
      </c>
      <c r="X80" s="300">
        <v>4.6946335031097082</v>
      </c>
      <c r="Y80" s="300">
        <f>SUM(V80:X80)</f>
        <v>69.354188507301927</v>
      </c>
    </row>
    <row r="81" spans="1:25" x14ac:dyDescent="0.2">
      <c r="A81" s="260" t="s">
        <v>364</v>
      </c>
      <c r="B81" s="300">
        <v>60.27023226478773</v>
      </c>
      <c r="C81" s="300">
        <v>17.628414109082293</v>
      </c>
      <c r="D81" s="300">
        <v>8.7972025865300321</v>
      </c>
      <c r="E81" s="300">
        <f t="shared" ref="E81:E82" si="119">SUM(B81:D81)</f>
        <v>86.695848960400056</v>
      </c>
      <c r="F81" s="300"/>
      <c r="G81" s="300">
        <v>61.024130239679167</v>
      </c>
      <c r="H81" s="300">
        <v>17.186753629393603</v>
      </c>
      <c r="I81" s="300">
        <v>10.023853460034768</v>
      </c>
      <c r="J81" s="300">
        <f t="shared" ref="J81:J82" si="120">SUM(G81:I81)</f>
        <v>88.234737329107546</v>
      </c>
      <c r="K81" s="300"/>
      <c r="L81" s="300">
        <v>58.270093317596448</v>
      </c>
      <c r="M81" s="300">
        <v>20.977800645918375</v>
      </c>
      <c r="N81" s="300">
        <v>4.8489834725296239</v>
      </c>
      <c r="O81" s="300">
        <f t="shared" ref="O81:O82" si="121">SUM(L81:N81)</f>
        <v>84.096877436044451</v>
      </c>
      <c r="P81" s="300"/>
      <c r="Q81" s="300">
        <v>59.228566114837527</v>
      </c>
      <c r="R81" s="300">
        <v>21.052748903012162</v>
      </c>
      <c r="S81" s="300">
        <v>4.9279963907132824</v>
      </c>
      <c r="T81" s="300">
        <f t="shared" ref="T81:T82" si="122">SUM(Q81:S81)</f>
        <v>85.209311408562968</v>
      </c>
      <c r="U81" s="300"/>
      <c r="V81" s="300">
        <v>59.963885539720764</v>
      </c>
      <c r="W81" s="300">
        <v>21.26795018930753</v>
      </c>
      <c r="X81" s="300">
        <v>5.0309757636697503</v>
      </c>
      <c r="Y81" s="300">
        <f t="shared" ref="Y81:Y82" si="123">SUM(V81:X81)</f>
        <v>86.262811492698034</v>
      </c>
    </row>
    <row r="82" spans="1:25" x14ac:dyDescent="0.2">
      <c r="A82" s="264" t="s">
        <v>363</v>
      </c>
      <c r="B82" s="301">
        <f>SUM(B80:B81)</f>
        <v>87.346732853399672</v>
      </c>
      <c r="C82" s="301">
        <f t="shared" ref="C82" si="124">SUM(C80:C81)</f>
        <v>56.215087554484263</v>
      </c>
      <c r="D82" s="301">
        <f t="shared" ref="D82" si="125">SUM(D80:D81)</f>
        <v>10.782179592116108</v>
      </c>
      <c r="E82" s="301">
        <f t="shared" si="119"/>
        <v>154.34400000000005</v>
      </c>
      <c r="F82" s="301"/>
      <c r="G82" s="301">
        <f>SUM(G80:G81)</f>
        <v>89.45677161348884</v>
      </c>
      <c r="H82" s="301">
        <f t="shared" ref="H82" si="126">SUM(H80:H81)</f>
        <v>53.925711000077371</v>
      </c>
      <c r="I82" s="301">
        <f t="shared" ref="I82" si="127">SUM(I80:I81)</f>
        <v>12.145517386433589</v>
      </c>
      <c r="J82" s="301">
        <f t="shared" si="120"/>
        <v>155.52799999999979</v>
      </c>
      <c r="K82" s="301"/>
      <c r="L82" s="301">
        <f>SUM(L80:L81)</f>
        <v>86.398277464086092</v>
      </c>
      <c r="M82" s="301">
        <f t="shared" ref="M82" si="128">SUM(M80:M81)</f>
        <v>57.427468338524363</v>
      </c>
      <c r="N82" s="301">
        <f t="shared" ref="N82" si="129">SUM(N80:N81)</f>
        <v>9.1032541973894805</v>
      </c>
      <c r="O82" s="301">
        <f t="shared" si="121"/>
        <v>152.92899999999995</v>
      </c>
      <c r="P82" s="301"/>
      <c r="Q82" s="301">
        <f>SUM(Q80:Q81)</f>
        <v>88.67214373730981</v>
      </c>
      <c r="R82" s="301">
        <f t="shared" ref="R82" si="130">SUM(R80:R81)</f>
        <v>56.247441029574375</v>
      </c>
      <c r="S82" s="301">
        <f t="shared" ref="S82" si="131">SUM(S80:S81)</f>
        <v>9.3214152331157152</v>
      </c>
      <c r="T82" s="301">
        <f t="shared" si="122"/>
        <v>154.2409999999999</v>
      </c>
      <c r="U82" s="301"/>
      <c r="V82" s="301">
        <f>SUM(V80:V81)</f>
        <v>91.750301084062457</v>
      </c>
      <c r="W82" s="301">
        <f t="shared" ref="W82" si="132">SUM(W80:W81)</f>
        <v>54.141089649158062</v>
      </c>
      <c r="X82" s="301">
        <f t="shared" ref="X82" si="133">SUM(X80:X81)</f>
        <v>9.7256092667794576</v>
      </c>
      <c r="Y82" s="301">
        <f t="shared" si="123"/>
        <v>155.61699999999999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6.9792634207300601</v>
      </c>
      <c r="C89" s="300">
        <v>4.0101475195437999</v>
      </c>
      <c r="D89" s="300">
        <v>0.43080633202628987</v>
      </c>
      <c r="E89" s="300">
        <f>SUM(B89:D89)</f>
        <v>11.42021727230015</v>
      </c>
      <c r="F89" s="300"/>
      <c r="G89" s="300">
        <v>9.2774927572168711</v>
      </c>
      <c r="H89" s="300">
        <v>5.6105263688363829</v>
      </c>
      <c r="I89" s="300">
        <v>1.0658001948564433</v>
      </c>
      <c r="J89" s="300">
        <f>SUM(G89:I89)</f>
        <v>15.953819320909698</v>
      </c>
      <c r="K89" s="300"/>
      <c r="L89" s="300">
        <v>8.4296025902414105</v>
      </c>
      <c r="M89" s="300">
        <v>5.6631196532480175</v>
      </c>
      <c r="N89" s="300">
        <v>0.28176147787895622</v>
      </c>
      <c r="O89" s="300">
        <f>SUM(L89:N89)</f>
        <v>14.374483721368383</v>
      </c>
      <c r="P89" s="300"/>
      <c r="Q89" s="300">
        <v>9.4597320112020586</v>
      </c>
      <c r="R89" s="300">
        <v>6.4473972677279505</v>
      </c>
      <c r="S89" s="300">
        <v>0.29530605706601909</v>
      </c>
      <c r="T89" s="300">
        <f>SUM(Q89:S89)</f>
        <v>16.202435335996029</v>
      </c>
      <c r="U89" s="300"/>
      <c r="V89" s="300">
        <v>10.249896787122609</v>
      </c>
      <c r="W89" s="300">
        <v>7.2581953613846455</v>
      </c>
      <c r="X89" s="300">
        <v>0.29839326069435895</v>
      </c>
      <c r="Y89" s="300">
        <f>SUM(V89:X89)</f>
        <v>17.80648540920161</v>
      </c>
    </row>
    <row r="90" spans="1:25" x14ac:dyDescent="0.2">
      <c r="A90" s="260" t="s">
        <v>364</v>
      </c>
      <c r="B90" s="300">
        <v>33.675197057935755</v>
      </c>
      <c r="C90" s="300">
        <v>3.0571516941395713</v>
      </c>
      <c r="D90" s="300">
        <v>7.7354339756245158</v>
      </c>
      <c r="E90" s="300">
        <f t="shared" ref="E90:E91" si="134">SUM(B90:D90)</f>
        <v>44.467782727699841</v>
      </c>
      <c r="F90" s="300"/>
      <c r="G90" s="300">
        <v>35.792260911832848</v>
      </c>
      <c r="H90" s="300">
        <v>4.1333208761326228</v>
      </c>
      <c r="I90" s="300">
        <v>12.252598891124858</v>
      </c>
      <c r="J90" s="300">
        <f t="shared" ref="J90:J91" si="135">SUM(G90:I90)</f>
        <v>52.178180679090332</v>
      </c>
      <c r="K90" s="300"/>
      <c r="L90" s="300">
        <v>35.322448418787104</v>
      </c>
      <c r="M90" s="300">
        <v>6.5384395742801802</v>
      </c>
      <c r="N90" s="300">
        <v>9.4186282855642798</v>
      </c>
      <c r="O90" s="300">
        <f t="shared" ref="O90:O91" si="136">SUM(L90:N90)</f>
        <v>51.279516278631569</v>
      </c>
      <c r="P90" s="300"/>
      <c r="Q90" s="300">
        <v>38.086317853301374</v>
      </c>
      <c r="R90" s="300">
        <v>7.0962187487888997</v>
      </c>
      <c r="S90" s="300">
        <v>10.193028061913832</v>
      </c>
      <c r="T90" s="300">
        <f t="shared" ref="T90:T91" si="137">SUM(Q90:S90)</f>
        <v>55.375564664004102</v>
      </c>
      <c r="U90" s="300"/>
      <c r="V90" s="300">
        <v>38.737448416796802</v>
      </c>
      <c r="W90" s="300">
        <v>7.6021421495124111</v>
      </c>
      <c r="X90" s="300">
        <v>10.856924024489148</v>
      </c>
      <c r="Y90" s="300">
        <f t="shared" ref="Y90:Y91" si="138">SUM(V90:X90)</f>
        <v>57.196514590798358</v>
      </c>
    </row>
    <row r="91" spans="1:25" x14ac:dyDescent="0.2">
      <c r="A91" s="264" t="s">
        <v>363</v>
      </c>
      <c r="B91" s="301">
        <f>SUM(B89:B90)</f>
        <v>40.654460478665811</v>
      </c>
      <c r="C91" s="301">
        <f t="shared" ref="C91" si="139">SUM(C89:C90)</f>
        <v>7.0672992136833717</v>
      </c>
      <c r="D91" s="301">
        <f t="shared" ref="D91" si="140">SUM(D89:D90)</f>
        <v>8.1662403076508063</v>
      </c>
      <c r="E91" s="301">
        <f t="shared" si="134"/>
        <v>55.887999999999991</v>
      </c>
      <c r="F91" s="301"/>
      <c r="G91" s="301">
        <f>SUM(G89:G90)</f>
        <v>45.069753669049717</v>
      </c>
      <c r="H91" s="301">
        <f t="shared" ref="H91" si="141">SUM(H89:H90)</f>
        <v>9.7438472449690057</v>
      </c>
      <c r="I91" s="301">
        <f t="shared" ref="I91" si="142">SUM(I89:I90)</f>
        <v>13.318399085981302</v>
      </c>
      <c r="J91" s="301">
        <f t="shared" si="135"/>
        <v>68.132000000000019</v>
      </c>
      <c r="K91" s="301"/>
      <c r="L91" s="301">
        <f>SUM(L89:L90)</f>
        <v>43.752051009028513</v>
      </c>
      <c r="M91" s="301">
        <f t="shared" ref="M91" si="143">SUM(M89:M90)</f>
        <v>12.201559227528197</v>
      </c>
      <c r="N91" s="301">
        <f t="shared" ref="N91" si="144">SUM(N89:N90)</f>
        <v>9.7003897634432352</v>
      </c>
      <c r="O91" s="301">
        <f t="shared" si="136"/>
        <v>65.653999999999954</v>
      </c>
      <c r="P91" s="301"/>
      <c r="Q91" s="301">
        <f>SUM(Q89:Q90)</f>
        <v>47.546049864503431</v>
      </c>
      <c r="R91" s="301">
        <f t="shared" ref="R91" si="145">SUM(R89:R90)</f>
        <v>13.54361601651685</v>
      </c>
      <c r="S91" s="301">
        <f t="shared" ref="S91" si="146">SUM(S89:S90)</f>
        <v>10.488334118979852</v>
      </c>
      <c r="T91" s="301">
        <f t="shared" si="137"/>
        <v>71.578000000000131</v>
      </c>
      <c r="U91" s="301"/>
      <c r="V91" s="301">
        <f>SUM(V89:V90)</f>
        <v>48.987345203919411</v>
      </c>
      <c r="W91" s="301">
        <f t="shared" ref="W91" si="147">SUM(W89:W90)</f>
        <v>14.860337510897057</v>
      </c>
      <c r="X91" s="301">
        <f t="shared" ref="X91" si="148">SUM(X89:X90)</f>
        <v>11.155317285183507</v>
      </c>
      <c r="Y91" s="301">
        <f t="shared" si="138"/>
        <v>75.002999999999986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10.655244722722374</v>
      </c>
      <c r="C98" s="300">
        <v>21.677505611698916</v>
      </c>
      <c r="D98" s="300">
        <v>2.1180954328732975</v>
      </c>
      <c r="E98" s="300">
        <f>SUM(B98:D98)</f>
        <v>34.450845767294588</v>
      </c>
      <c r="F98" s="300"/>
      <c r="G98" s="300">
        <v>10.418751681533506</v>
      </c>
      <c r="H98" s="300">
        <v>23.59913602006548</v>
      </c>
      <c r="I98" s="300">
        <v>1.2169024653537881</v>
      </c>
      <c r="J98" s="300">
        <f>SUM(G98:I98)</f>
        <v>35.234790166952777</v>
      </c>
      <c r="K98" s="300"/>
      <c r="L98" s="300">
        <v>12.143184624709175</v>
      </c>
      <c r="M98" s="300">
        <v>23.027445296336122</v>
      </c>
      <c r="N98" s="300">
        <v>2.1640545620779936</v>
      </c>
      <c r="O98" s="300">
        <f>SUM(L98:N98)</f>
        <v>37.33468448312329</v>
      </c>
      <c r="P98" s="300"/>
      <c r="Q98" s="300">
        <v>12.980712123808443</v>
      </c>
      <c r="R98" s="300">
        <v>24.51398838757045</v>
      </c>
      <c r="S98" s="300">
        <v>2.2523950411810354</v>
      </c>
      <c r="T98" s="300">
        <f>SUM(Q98:S98)</f>
        <v>39.747095552559927</v>
      </c>
      <c r="U98" s="300"/>
      <c r="V98" s="300">
        <v>15.560894276788593</v>
      </c>
      <c r="W98" s="300">
        <v>28.875734945329295</v>
      </c>
      <c r="X98" s="300">
        <v>2.6529555602884747</v>
      </c>
      <c r="Y98" s="300">
        <f>SUM(V98:X98)</f>
        <v>47.089584782406362</v>
      </c>
    </row>
    <row r="99" spans="1:25" x14ac:dyDescent="0.2">
      <c r="A99" s="260" t="s">
        <v>364</v>
      </c>
      <c r="B99" s="300">
        <v>13.979586868843999</v>
      </c>
      <c r="C99" s="300">
        <v>14.356023770512515</v>
      </c>
      <c r="D99" s="300">
        <v>2.0945435933488055</v>
      </c>
      <c r="E99" s="300">
        <f t="shared" ref="E99:E100" si="149">SUM(B99:D99)</f>
        <v>30.43015423270532</v>
      </c>
      <c r="F99" s="300"/>
      <c r="G99" s="300">
        <v>14.445606082807567</v>
      </c>
      <c r="H99" s="300">
        <v>14.155690406925384</v>
      </c>
      <c r="I99" s="300">
        <v>1.9729133433142747</v>
      </c>
      <c r="J99" s="300">
        <f t="shared" ref="J99:J100" si="150">SUM(G99:I99)</f>
        <v>30.574209833047227</v>
      </c>
      <c r="K99" s="300"/>
      <c r="L99" s="300">
        <v>14.264828628173433</v>
      </c>
      <c r="M99" s="300">
        <v>15.175911595579091</v>
      </c>
      <c r="N99" s="300">
        <v>1.3805752931242263</v>
      </c>
      <c r="O99" s="300">
        <f t="shared" ref="O99:O100" si="151">SUM(L99:N99)</f>
        <v>30.821315516876751</v>
      </c>
      <c r="P99" s="300"/>
      <c r="Q99" s="300">
        <v>15.256585141003917</v>
      </c>
      <c r="R99" s="300">
        <v>16.273591439214531</v>
      </c>
      <c r="S99" s="300">
        <v>1.4407278672215704</v>
      </c>
      <c r="T99" s="300">
        <f t="shared" ref="T99:T100" si="152">SUM(Q99:S99)</f>
        <v>32.97090444744002</v>
      </c>
      <c r="U99" s="300"/>
      <c r="V99" s="300">
        <v>18.415983369487911</v>
      </c>
      <c r="W99" s="300">
        <v>19.300929243817134</v>
      </c>
      <c r="X99" s="300">
        <v>1.6995026042886401</v>
      </c>
      <c r="Y99" s="300">
        <f t="shared" ref="Y99:Y100" si="153">SUM(V99:X99)</f>
        <v>39.416415217593681</v>
      </c>
    </row>
    <row r="100" spans="1:25" x14ac:dyDescent="0.2">
      <c r="A100" s="264" t="s">
        <v>363</v>
      </c>
      <c r="B100" s="301">
        <f>SUM(B98:B99)</f>
        <v>24.634831591566375</v>
      </c>
      <c r="C100" s="301">
        <f t="shared" ref="C100" si="154">SUM(C98:C99)</f>
        <v>36.033529382211427</v>
      </c>
      <c r="D100" s="301">
        <f t="shared" ref="D100" si="155">SUM(D98:D99)</f>
        <v>4.212639026222103</v>
      </c>
      <c r="E100" s="301">
        <f t="shared" si="149"/>
        <v>64.880999999999901</v>
      </c>
      <c r="F100" s="301"/>
      <c r="G100" s="301">
        <f>SUM(G98:G99)</f>
        <v>24.864357764341072</v>
      </c>
      <c r="H100" s="301">
        <f t="shared" ref="H100" si="156">SUM(H98:H99)</f>
        <v>37.75482642699086</v>
      </c>
      <c r="I100" s="301">
        <f t="shared" ref="I100" si="157">SUM(I98:I99)</f>
        <v>3.1898158086680626</v>
      </c>
      <c r="J100" s="301">
        <f t="shared" si="150"/>
        <v>65.808999999999997</v>
      </c>
      <c r="K100" s="301"/>
      <c r="L100" s="301">
        <f>SUM(L98:L99)</f>
        <v>26.408013252882608</v>
      </c>
      <c r="M100" s="301">
        <f t="shared" ref="M100" si="158">SUM(M98:M99)</f>
        <v>38.203356891915213</v>
      </c>
      <c r="N100" s="301">
        <f t="shared" ref="N100" si="159">SUM(N98:N99)</f>
        <v>3.5446298552022197</v>
      </c>
      <c r="O100" s="301">
        <f t="shared" si="151"/>
        <v>68.156000000000034</v>
      </c>
      <c r="P100" s="301"/>
      <c r="Q100" s="301">
        <f>SUM(Q98:Q99)</f>
        <v>28.237297264812362</v>
      </c>
      <c r="R100" s="301">
        <f t="shared" ref="R100" si="160">SUM(R98:R99)</f>
        <v>40.787579826784977</v>
      </c>
      <c r="S100" s="301">
        <f t="shared" ref="S100" si="161">SUM(S98:S99)</f>
        <v>3.6931229084026058</v>
      </c>
      <c r="T100" s="301">
        <f t="shared" si="152"/>
        <v>72.717999999999947</v>
      </c>
      <c r="U100" s="301"/>
      <c r="V100" s="301">
        <f>SUM(V98:V99)</f>
        <v>33.976877646276506</v>
      </c>
      <c r="W100" s="301">
        <f t="shared" ref="W100" si="162">SUM(W98:W99)</f>
        <v>48.176664189146429</v>
      </c>
      <c r="X100" s="301">
        <f t="shared" ref="X100" si="163">SUM(X98:X99)</f>
        <v>4.352458164577115</v>
      </c>
      <c r="Y100" s="301">
        <f t="shared" si="153"/>
        <v>86.506000000000057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0.69410247700185723</v>
      </c>
      <c r="C107" s="300">
        <v>0.66089528622536309</v>
      </c>
      <c r="D107" s="300">
        <v>0.34217844420961752</v>
      </c>
      <c r="E107" s="300">
        <f>SUM(B107:D107)</f>
        <v>1.6971762074368377</v>
      </c>
      <c r="F107" s="300"/>
      <c r="G107" s="300">
        <v>0.6100290185007049</v>
      </c>
      <c r="H107" s="300">
        <v>0.71914972082214512</v>
      </c>
      <c r="I107" s="300">
        <v>0.68291037320782155</v>
      </c>
      <c r="J107" s="300">
        <f>SUM(G107:I107)</f>
        <v>2.0120891125306715</v>
      </c>
      <c r="K107" s="300"/>
      <c r="L107" s="300">
        <v>0.6398932184203161</v>
      </c>
      <c r="M107" s="300">
        <v>0.87773660545321586</v>
      </c>
      <c r="N107" s="300">
        <v>0.86592319217987024</v>
      </c>
      <c r="O107" s="300">
        <f>SUM(L107:N107)</f>
        <v>2.3835530160534022</v>
      </c>
      <c r="P107" s="300"/>
      <c r="Q107" s="300">
        <v>0.62583791679131229</v>
      </c>
      <c r="R107" s="300">
        <v>0.8712800253741152</v>
      </c>
      <c r="S107" s="300">
        <v>0.83852810413947687</v>
      </c>
      <c r="T107" s="300">
        <f>SUM(Q107:S107)</f>
        <v>2.3356460463049045</v>
      </c>
      <c r="U107" s="300"/>
      <c r="V107" s="300">
        <v>0.63692184567780141</v>
      </c>
      <c r="W107" s="300">
        <v>0.88177066397466197</v>
      </c>
      <c r="X107" s="300">
        <v>0.81012679753590922</v>
      </c>
      <c r="Y107" s="300">
        <f>SUM(V107:X107)</f>
        <v>2.3288193071883727</v>
      </c>
    </row>
    <row r="108" spans="1:25" x14ac:dyDescent="0.2">
      <c r="A108" s="260" t="s">
        <v>364</v>
      </c>
      <c r="B108" s="300">
        <v>1.1463699776181466</v>
      </c>
      <c r="C108" s="300">
        <v>0.26096520586431854</v>
      </c>
      <c r="D108" s="300">
        <v>1.2524886090806915</v>
      </c>
      <c r="E108" s="300">
        <f t="shared" ref="E108:E109" si="164">SUM(B108:D108)</f>
        <v>2.6598237925631567</v>
      </c>
      <c r="F108" s="300"/>
      <c r="G108" s="300">
        <v>1.0352373640895904</v>
      </c>
      <c r="H108" s="300">
        <v>0.65995878635537886</v>
      </c>
      <c r="I108" s="300">
        <v>1.7737147370243542</v>
      </c>
      <c r="J108" s="300">
        <f t="shared" ref="J108:J109" si="165">SUM(G108:I108)</f>
        <v>3.4689108874693235</v>
      </c>
      <c r="K108" s="300"/>
      <c r="L108" s="300">
        <v>1.0439119520383158</v>
      </c>
      <c r="M108" s="300">
        <v>0.60917834393719916</v>
      </c>
      <c r="N108" s="300">
        <v>2.2693566879710882</v>
      </c>
      <c r="O108" s="300">
        <f t="shared" ref="O108:O109" si="166">SUM(L108:N108)</f>
        <v>3.9224469839466032</v>
      </c>
      <c r="P108" s="300"/>
      <c r="Q108" s="300">
        <v>1.0164933629559019</v>
      </c>
      <c r="R108" s="300">
        <v>0.62465411239368696</v>
      </c>
      <c r="S108" s="300">
        <v>2.2362064783455109</v>
      </c>
      <c r="T108" s="300">
        <f t="shared" ref="T108:T109" si="167">SUM(Q108:S108)</f>
        <v>3.8773539536950996</v>
      </c>
      <c r="U108" s="300"/>
      <c r="V108" s="300">
        <v>1.0152172064446858</v>
      </c>
      <c r="W108" s="300">
        <v>0.67274377890238979</v>
      </c>
      <c r="X108" s="300">
        <v>2.2792197074645477</v>
      </c>
      <c r="Y108" s="300">
        <f t="shared" ref="Y108:Y109" si="168">SUM(V108:X108)</f>
        <v>3.9671806928116231</v>
      </c>
    </row>
    <row r="109" spans="1:25" x14ac:dyDescent="0.2">
      <c r="A109" s="264" t="s">
        <v>363</v>
      </c>
      <c r="B109" s="301">
        <f>SUM(B107:B108)</f>
        <v>1.840472454620004</v>
      </c>
      <c r="C109" s="301">
        <f t="shared" ref="C109" si="169">SUM(C107:C108)</f>
        <v>0.92186049208968157</v>
      </c>
      <c r="D109" s="301">
        <f t="shared" ref="D109" si="170">SUM(D107:D108)</f>
        <v>1.5946670532903089</v>
      </c>
      <c r="E109" s="301">
        <f t="shared" si="164"/>
        <v>4.356999999999994</v>
      </c>
      <c r="F109" s="301"/>
      <c r="G109" s="301">
        <f>SUM(G107:G108)</f>
        <v>1.6452663825902953</v>
      </c>
      <c r="H109" s="301">
        <f t="shared" ref="H109" si="171">SUM(H107:H108)</f>
        <v>1.379108507177524</v>
      </c>
      <c r="I109" s="301">
        <f t="shared" ref="I109" si="172">SUM(I107:I108)</f>
        <v>2.4566251102321757</v>
      </c>
      <c r="J109" s="301">
        <f t="shared" si="165"/>
        <v>5.4809999999999945</v>
      </c>
      <c r="K109" s="301"/>
      <c r="L109" s="301">
        <f>SUM(L107:L108)</f>
        <v>1.6838051704586319</v>
      </c>
      <c r="M109" s="301">
        <f t="shared" ref="M109" si="173">SUM(M107:M108)</f>
        <v>1.486914949390415</v>
      </c>
      <c r="N109" s="301">
        <f t="shared" ref="N109" si="174">SUM(N107:N108)</f>
        <v>3.1352798801509585</v>
      </c>
      <c r="O109" s="301">
        <f t="shared" si="166"/>
        <v>6.3060000000000054</v>
      </c>
      <c r="P109" s="301"/>
      <c r="Q109" s="301">
        <f>SUM(Q107:Q108)</f>
        <v>1.6423312797472143</v>
      </c>
      <c r="R109" s="301">
        <f t="shared" ref="R109" si="175">SUM(R107:R108)</f>
        <v>1.4959341377678022</v>
      </c>
      <c r="S109" s="301">
        <f t="shared" ref="S109" si="176">SUM(S107:S108)</f>
        <v>3.0747345824849877</v>
      </c>
      <c r="T109" s="301">
        <f t="shared" si="167"/>
        <v>6.2130000000000045</v>
      </c>
      <c r="U109" s="301"/>
      <c r="V109" s="301">
        <f>SUM(V107:V108)</f>
        <v>1.6521390521224872</v>
      </c>
      <c r="W109" s="301">
        <f t="shared" ref="W109" si="177">SUM(W107:W108)</f>
        <v>1.5545144428770516</v>
      </c>
      <c r="X109" s="301">
        <f t="shared" ref="X109" si="178">SUM(X107:X108)</f>
        <v>3.0893465050004569</v>
      </c>
      <c r="Y109" s="301">
        <f t="shared" si="168"/>
        <v>6.2959999999999958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4.569599812194844</v>
      </c>
      <c r="C116" s="300">
        <v>2.2144661140570863</v>
      </c>
      <c r="D116" s="300">
        <v>0.38388145582357547</v>
      </c>
      <c r="E116" s="300">
        <f>SUM(B116:D116)</f>
        <v>7.1679473820755053</v>
      </c>
      <c r="F116" s="300"/>
      <c r="G116" s="300">
        <v>4.9888825982008909</v>
      </c>
      <c r="H116" s="300">
        <v>1.4894709766605523</v>
      </c>
      <c r="I116" s="300">
        <v>0.16392435927085108</v>
      </c>
      <c r="J116" s="300">
        <f>SUM(G116:I116)</f>
        <v>6.6422779341322942</v>
      </c>
      <c r="K116" s="300"/>
      <c r="L116" s="300">
        <v>6.232719288227468</v>
      </c>
      <c r="M116" s="300">
        <v>1.3218734125374152</v>
      </c>
      <c r="N116" s="300">
        <v>0.61585918007131635</v>
      </c>
      <c r="O116" s="300">
        <f>SUM(L116:N116)</f>
        <v>8.1704518808361986</v>
      </c>
      <c r="P116" s="300"/>
      <c r="Q116" s="300">
        <v>6.7419140955594266</v>
      </c>
      <c r="R116" s="300">
        <v>1.377766657395219</v>
      </c>
      <c r="S116" s="300">
        <v>0.66113636182314917</v>
      </c>
      <c r="T116" s="300">
        <f>SUM(Q116:S116)</f>
        <v>8.7808171147777934</v>
      </c>
      <c r="U116" s="300"/>
      <c r="V116" s="300">
        <v>7.3544095807044414</v>
      </c>
      <c r="W116" s="300">
        <v>1.3919968063689703</v>
      </c>
      <c r="X116" s="300">
        <v>0.69441117763681326</v>
      </c>
      <c r="Y116" s="300">
        <f>SUM(V116:X116)</f>
        <v>9.4408175647102244</v>
      </c>
    </row>
    <row r="117" spans="1:25" x14ac:dyDescent="0.2">
      <c r="A117" s="260" t="s">
        <v>364</v>
      </c>
      <c r="B117" s="300">
        <v>13.927996891435566</v>
      </c>
      <c r="C117" s="300">
        <v>0.39074328919046042</v>
      </c>
      <c r="D117" s="300">
        <v>2.0593124372984861</v>
      </c>
      <c r="E117" s="300">
        <f t="shared" ref="E117:E118" si="179">SUM(B117:D117)</f>
        <v>16.378052617924514</v>
      </c>
      <c r="F117" s="300"/>
      <c r="G117" s="300">
        <v>16.184877026215517</v>
      </c>
      <c r="H117" s="300">
        <v>0.78856658199336571</v>
      </c>
      <c r="I117" s="300">
        <v>1.9222784576588634</v>
      </c>
      <c r="J117" s="300">
        <f t="shared" ref="J117:J118" si="180">SUM(G117:I117)</f>
        <v>18.895722065867744</v>
      </c>
      <c r="K117" s="300"/>
      <c r="L117" s="300">
        <v>15.56276548776842</v>
      </c>
      <c r="M117" s="300">
        <v>0.82662165809918531</v>
      </c>
      <c r="N117" s="300">
        <v>3.9311609732961372</v>
      </c>
      <c r="O117" s="300">
        <f t="shared" ref="O117:O118" si="181">SUM(L117:N117)</f>
        <v>20.320548119163742</v>
      </c>
      <c r="P117" s="300"/>
      <c r="Q117" s="300">
        <v>16.32958905303396</v>
      </c>
      <c r="R117" s="300">
        <v>0.87991820135607213</v>
      </c>
      <c r="S117" s="300">
        <v>4.2506756308321743</v>
      </c>
      <c r="T117" s="300">
        <f t="shared" ref="T117:T118" si="182">SUM(Q117:S117)</f>
        <v>21.460182885222206</v>
      </c>
      <c r="U117" s="300"/>
      <c r="V117" s="300">
        <v>16.894825548980499</v>
      </c>
      <c r="W117" s="300">
        <v>0.92773333332073937</v>
      </c>
      <c r="X117" s="300">
        <v>4.5446235529885479</v>
      </c>
      <c r="Y117" s="300">
        <f t="shared" ref="Y117:Y118" si="183">SUM(V117:X117)</f>
        <v>22.367182435289784</v>
      </c>
    </row>
    <row r="118" spans="1:25" x14ac:dyDescent="0.2">
      <c r="A118" s="264" t="s">
        <v>363</v>
      </c>
      <c r="B118" s="301">
        <f>SUM(B116:B117)</f>
        <v>18.497596703630411</v>
      </c>
      <c r="C118" s="301">
        <f t="shared" ref="C118" si="184">SUM(C116:C117)</f>
        <v>2.6052094032475468</v>
      </c>
      <c r="D118" s="301">
        <f t="shared" ref="D118" si="185">SUM(D116:D117)</f>
        <v>2.4431938931220616</v>
      </c>
      <c r="E118" s="301">
        <f t="shared" si="179"/>
        <v>23.546000000000017</v>
      </c>
      <c r="F118" s="301"/>
      <c r="G118" s="301">
        <f>SUM(G116:G117)</f>
        <v>21.173759624416409</v>
      </c>
      <c r="H118" s="301">
        <f t="shared" ref="H118" si="186">SUM(H116:H117)</f>
        <v>2.2780375586539181</v>
      </c>
      <c r="I118" s="301">
        <f t="shared" ref="I118" si="187">SUM(I116:I117)</f>
        <v>2.0862028169297147</v>
      </c>
      <c r="J118" s="301">
        <f t="shared" si="180"/>
        <v>25.538000000000039</v>
      </c>
      <c r="K118" s="301"/>
      <c r="L118" s="301">
        <f>SUM(L116:L117)</f>
        <v>21.795484775995888</v>
      </c>
      <c r="M118" s="301">
        <f t="shared" ref="M118" si="188">SUM(M116:M117)</f>
        <v>2.1484950706366006</v>
      </c>
      <c r="N118" s="301">
        <f t="shared" ref="N118" si="189">SUM(N116:N117)</f>
        <v>4.5470201533674537</v>
      </c>
      <c r="O118" s="301">
        <f t="shared" si="181"/>
        <v>28.490999999999943</v>
      </c>
      <c r="P118" s="301"/>
      <c r="Q118" s="301">
        <f>SUM(Q116:Q117)</f>
        <v>23.071503148593386</v>
      </c>
      <c r="R118" s="301">
        <f t="shared" ref="R118" si="190">SUM(R116:R117)</f>
        <v>2.2576848587512912</v>
      </c>
      <c r="S118" s="301">
        <f t="shared" ref="S118" si="191">SUM(S116:S117)</f>
        <v>4.9118119926553234</v>
      </c>
      <c r="T118" s="301">
        <f t="shared" si="182"/>
        <v>30.241</v>
      </c>
      <c r="U118" s="301"/>
      <c r="V118" s="301">
        <f>SUM(V116:V117)</f>
        <v>24.249235129684941</v>
      </c>
      <c r="W118" s="301">
        <f t="shared" ref="W118" si="192">SUM(W116:W117)</f>
        <v>2.3197301396897094</v>
      </c>
      <c r="X118" s="301">
        <f t="shared" ref="X118" si="193">SUM(X116:X117)</f>
        <v>5.2390347306253613</v>
      </c>
      <c r="Y118" s="301">
        <f t="shared" si="183"/>
        <v>31.808000000000014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10.54269720126528</v>
      </c>
      <c r="C125" s="300">
        <v>4.021110712071521</v>
      </c>
      <c r="D125" s="300">
        <v>1.6326034710966313</v>
      </c>
      <c r="E125" s="300">
        <f>SUM(B125:D125)</f>
        <v>16.196411384433432</v>
      </c>
      <c r="F125" s="300"/>
      <c r="G125" s="300">
        <v>12.287639347376857</v>
      </c>
      <c r="H125" s="300">
        <v>4.4490251557560176</v>
      </c>
      <c r="I125" s="300">
        <v>0.39021215863285952</v>
      </c>
      <c r="J125" s="300">
        <f>SUM(G125:I125)</f>
        <v>17.126876661765735</v>
      </c>
      <c r="K125" s="300"/>
      <c r="L125" s="300">
        <v>11.66401529513322</v>
      </c>
      <c r="M125" s="300">
        <v>5.2233713354681512</v>
      </c>
      <c r="N125" s="300">
        <v>0.48196324882225067</v>
      </c>
      <c r="O125" s="300">
        <f>SUM(L125:N125)</f>
        <v>17.36934987942362</v>
      </c>
      <c r="P125" s="300"/>
      <c r="Q125" s="300">
        <v>11.589037821488366</v>
      </c>
      <c r="R125" s="300">
        <v>5.1347032366824035</v>
      </c>
      <c r="S125" s="300">
        <v>0.50060202562564027</v>
      </c>
      <c r="T125" s="300">
        <f>SUM(Q125:S125)</f>
        <v>17.224343083796409</v>
      </c>
      <c r="U125" s="300"/>
      <c r="V125" s="300">
        <v>11.121824905681045</v>
      </c>
      <c r="W125" s="300">
        <v>4.8824557990921651</v>
      </c>
      <c r="X125" s="300">
        <v>0.48895494459723676</v>
      </c>
      <c r="Y125" s="300">
        <f>SUM(V125:X125)</f>
        <v>16.493235649370444</v>
      </c>
    </row>
    <row r="126" spans="1:25" x14ac:dyDescent="0.2">
      <c r="A126" s="260" t="s">
        <v>364</v>
      </c>
      <c r="B126" s="300">
        <v>13.066402965264428</v>
      </c>
      <c r="C126" s="300">
        <v>0.49805091661609358</v>
      </c>
      <c r="D126" s="300">
        <v>2.5771347336861554</v>
      </c>
      <c r="E126" s="300">
        <f t="shared" ref="E126:E127" si="194">SUM(B126:D126)</f>
        <v>16.141588615566679</v>
      </c>
      <c r="F126" s="300"/>
      <c r="G126" s="300">
        <v>14.795712833639097</v>
      </c>
      <c r="H126" s="300">
        <v>0.3886957901361428</v>
      </c>
      <c r="I126" s="300">
        <v>2.8917147144590754</v>
      </c>
      <c r="J126" s="300">
        <f t="shared" ref="J126:J127" si="195">SUM(G126:I126)</f>
        <v>18.076123338234318</v>
      </c>
      <c r="K126" s="300"/>
      <c r="L126" s="300">
        <v>14.578505098562312</v>
      </c>
      <c r="M126" s="300">
        <v>1.1425809375310829</v>
      </c>
      <c r="N126" s="300">
        <v>2.5445640844830355</v>
      </c>
      <c r="O126" s="300">
        <f t="shared" ref="O126:O127" si="196">SUM(L126:N126)</f>
        <v>18.265650120576431</v>
      </c>
      <c r="P126" s="300"/>
      <c r="Q126" s="300">
        <v>14.546727813504138</v>
      </c>
      <c r="R126" s="300">
        <v>1.1869112542984077</v>
      </c>
      <c r="S126" s="300">
        <v>2.6670178484010707</v>
      </c>
      <c r="T126" s="300">
        <f t="shared" ref="T126:T127" si="197">SUM(Q126:S126)</f>
        <v>18.400656916203616</v>
      </c>
      <c r="U126" s="300"/>
      <c r="V126" s="300">
        <v>14.005392356215573</v>
      </c>
      <c r="W126" s="300">
        <v>1.2206139497633437</v>
      </c>
      <c r="X126" s="300">
        <v>2.6707580446506287</v>
      </c>
      <c r="Y126" s="300">
        <f t="shared" ref="Y126:Y127" si="198">SUM(V126:X126)</f>
        <v>17.896764350629546</v>
      </c>
    </row>
    <row r="127" spans="1:25" x14ac:dyDescent="0.2">
      <c r="A127" s="264" t="s">
        <v>363</v>
      </c>
      <c r="B127" s="301">
        <f>SUM(B125:B126)</f>
        <v>23.609100166529707</v>
      </c>
      <c r="C127" s="301">
        <f t="shared" ref="C127" si="199">SUM(C125:C126)</f>
        <v>4.5191616286876144</v>
      </c>
      <c r="D127" s="301">
        <f t="shared" ref="D127" si="200">SUM(D125:D126)</f>
        <v>4.2097382047827869</v>
      </c>
      <c r="E127" s="301">
        <f t="shared" si="194"/>
        <v>32.338000000000108</v>
      </c>
      <c r="F127" s="301"/>
      <c r="G127" s="301">
        <f>SUM(G125:G126)</f>
        <v>27.083352181015954</v>
      </c>
      <c r="H127" s="301">
        <f t="shared" ref="H127" si="201">SUM(H125:H126)</f>
        <v>4.8377209458921602</v>
      </c>
      <c r="I127" s="301">
        <f t="shared" ref="I127" si="202">SUM(I125:I126)</f>
        <v>3.2819268730919351</v>
      </c>
      <c r="J127" s="301">
        <f t="shared" si="195"/>
        <v>35.203000000000046</v>
      </c>
      <c r="K127" s="301"/>
      <c r="L127" s="301">
        <f>SUM(L125:L126)</f>
        <v>26.242520393695532</v>
      </c>
      <c r="M127" s="301">
        <f t="shared" ref="M127" si="203">SUM(M125:M126)</f>
        <v>6.3659522729992339</v>
      </c>
      <c r="N127" s="301">
        <f t="shared" ref="N127" si="204">SUM(N125:N126)</f>
        <v>3.0265273333052862</v>
      </c>
      <c r="O127" s="301">
        <f t="shared" si="196"/>
        <v>35.635000000000055</v>
      </c>
      <c r="P127" s="301"/>
      <c r="Q127" s="301">
        <f>SUM(Q125:Q126)</f>
        <v>26.135765634992502</v>
      </c>
      <c r="R127" s="301">
        <f t="shared" ref="R127" si="205">SUM(R125:R126)</f>
        <v>6.321614490980811</v>
      </c>
      <c r="S127" s="301">
        <f t="shared" ref="S127" si="206">SUM(S125:S126)</f>
        <v>3.1676198740267107</v>
      </c>
      <c r="T127" s="301">
        <f t="shared" si="197"/>
        <v>35.625000000000028</v>
      </c>
      <c r="U127" s="301"/>
      <c r="V127" s="301">
        <f>SUM(V125:V126)</f>
        <v>25.127217261896618</v>
      </c>
      <c r="W127" s="301">
        <f t="shared" ref="W127" si="207">SUM(W125:W126)</f>
        <v>6.1030697488555088</v>
      </c>
      <c r="X127" s="301">
        <f t="shared" ref="X127" si="208">SUM(X125:X126)</f>
        <v>3.1597129892478657</v>
      </c>
      <c r="Y127" s="301">
        <f t="shared" si="198"/>
        <v>34.389999999999993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5.4986536989246488</v>
      </c>
      <c r="C134" s="300">
        <v>3.4649151245413714</v>
      </c>
      <c r="D134" s="300">
        <v>0.70457922466455747</v>
      </c>
      <c r="E134" s="300">
        <f>SUM(B134:D134)</f>
        <v>9.6681480481305773</v>
      </c>
      <c r="F134" s="300"/>
      <c r="G134" s="300">
        <v>5.8293485799769975</v>
      </c>
      <c r="H134" s="300">
        <v>3.480534691522065</v>
      </c>
      <c r="I134" s="300">
        <v>1.5327553062986141</v>
      </c>
      <c r="J134" s="300">
        <f>SUM(G134:I134)</f>
        <v>10.842638577797677</v>
      </c>
      <c r="K134" s="300"/>
      <c r="L134" s="300">
        <v>4.986865387994567</v>
      </c>
      <c r="M134" s="300">
        <v>3.6945057539110664</v>
      </c>
      <c r="N134" s="300">
        <v>0.66357627616007986</v>
      </c>
      <c r="O134" s="300">
        <f>SUM(L134:N134)</f>
        <v>9.3449474180657131</v>
      </c>
      <c r="P134" s="300"/>
      <c r="Q134" s="300">
        <v>5.1849183984438261</v>
      </c>
      <c r="R134" s="300">
        <v>3.5475946235507911</v>
      </c>
      <c r="S134" s="300">
        <v>0.67537364027098268</v>
      </c>
      <c r="T134" s="300">
        <f>SUM(Q134:S134)</f>
        <v>9.4078866622656001</v>
      </c>
      <c r="U134" s="300"/>
      <c r="V134" s="300">
        <v>6.1675639174643768</v>
      </c>
      <c r="W134" s="300">
        <v>3.6075646791591391</v>
      </c>
      <c r="X134" s="300">
        <v>0.75567968558960996</v>
      </c>
      <c r="Y134" s="300">
        <f>SUM(V134:X134)</f>
        <v>10.530808282213126</v>
      </c>
    </row>
    <row r="135" spans="1:25" x14ac:dyDescent="0.2">
      <c r="A135" s="260" t="s">
        <v>364</v>
      </c>
      <c r="B135" s="300">
        <v>4.4964631455377626</v>
      </c>
      <c r="C135" s="300">
        <v>0.62531406186552807</v>
      </c>
      <c r="D135" s="300">
        <v>1.5100747444661293</v>
      </c>
      <c r="E135" s="300">
        <f t="shared" ref="E135:E136" si="209">SUM(B135:D135)</f>
        <v>6.6318519518694199</v>
      </c>
      <c r="F135" s="300"/>
      <c r="G135" s="300">
        <v>5.4573693494180517</v>
      </c>
      <c r="H135" s="300">
        <v>1.3282922769101642</v>
      </c>
      <c r="I135" s="300">
        <v>0.47169979587411143</v>
      </c>
      <c r="J135" s="300">
        <f t="shared" ref="J135:J136" si="210">SUM(G135:I135)</f>
        <v>7.2573614222023277</v>
      </c>
      <c r="K135" s="300"/>
      <c r="L135" s="300">
        <v>5.6873867218012597</v>
      </c>
      <c r="M135" s="300">
        <v>1.8928064916052223</v>
      </c>
      <c r="N135" s="300">
        <v>1.308859368527816</v>
      </c>
      <c r="O135" s="300">
        <f t="shared" ref="O135:O136" si="211">SUM(L135:N135)</f>
        <v>8.8890525819342976</v>
      </c>
      <c r="P135" s="300"/>
      <c r="Q135" s="300">
        <v>5.7053470505875294</v>
      </c>
      <c r="R135" s="300">
        <v>1.9038148076054748</v>
      </c>
      <c r="S135" s="300">
        <v>1.3819514795413734</v>
      </c>
      <c r="T135" s="300">
        <f t="shared" ref="T135:T136" si="212">SUM(Q135:S135)</f>
        <v>8.9911133377343777</v>
      </c>
      <c r="U135" s="300"/>
      <c r="V135" s="300">
        <v>6.3358906721163333</v>
      </c>
      <c r="W135" s="300">
        <v>2.1527917489322572</v>
      </c>
      <c r="X135" s="300">
        <v>1.6675092967382799</v>
      </c>
      <c r="Y135" s="300">
        <f t="shared" ref="Y135:Y136" si="213">SUM(V135:X135)</f>
        <v>10.15619171778687</v>
      </c>
    </row>
    <row r="136" spans="1:25" x14ac:dyDescent="0.2">
      <c r="A136" s="264" t="s">
        <v>363</v>
      </c>
      <c r="B136" s="301">
        <f>SUM(B134:B135)</f>
        <v>9.9951168444624123</v>
      </c>
      <c r="C136" s="301">
        <f t="shared" ref="C136" si="214">SUM(C134:C135)</f>
        <v>4.0902291864068996</v>
      </c>
      <c r="D136" s="301">
        <f t="shared" ref="D136" si="215">SUM(D134:D135)</f>
        <v>2.214653969130687</v>
      </c>
      <c r="E136" s="301">
        <f t="shared" si="209"/>
        <v>16.299999999999997</v>
      </c>
      <c r="F136" s="301"/>
      <c r="G136" s="301">
        <f>SUM(G134:G135)</f>
        <v>11.286717929395049</v>
      </c>
      <c r="H136" s="301">
        <f t="shared" ref="H136" si="216">SUM(H134:H135)</f>
        <v>4.8088269684322293</v>
      </c>
      <c r="I136" s="301">
        <f t="shared" ref="I136" si="217">SUM(I134:I135)</f>
        <v>2.0044551021727255</v>
      </c>
      <c r="J136" s="301">
        <f t="shared" si="210"/>
        <v>18.100000000000001</v>
      </c>
      <c r="K136" s="301"/>
      <c r="L136" s="301">
        <f>SUM(L134:L135)</f>
        <v>10.674252109795827</v>
      </c>
      <c r="M136" s="301">
        <f t="shared" ref="M136" si="218">SUM(M134:M135)</f>
        <v>5.5873122455162889</v>
      </c>
      <c r="N136" s="301">
        <f t="shared" ref="N136" si="219">SUM(N134:N135)</f>
        <v>1.9724356446878959</v>
      </c>
      <c r="O136" s="301">
        <f t="shared" si="211"/>
        <v>18.234000000000012</v>
      </c>
      <c r="P136" s="301"/>
      <c r="Q136" s="301">
        <f>SUM(Q134:Q135)</f>
        <v>10.890265449031356</v>
      </c>
      <c r="R136" s="301">
        <f t="shared" ref="R136" si="220">SUM(R134:R135)</f>
        <v>5.4514094311562662</v>
      </c>
      <c r="S136" s="301">
        <f t="shared" ref="S136" si="221">SUM(S134:S135)</f>
        <v>2.0573251198123561</v>
      </c>
      <c r="T136" s="301">
        <f t="shared" si="212"/>
        <v>18.39899999999998</v>
      </c>
      <c r="U136" s="301"/>
      <c r="V136" s="301">
        <f>SUM(V134:V135)</f>
        <v>12.503454589580709</v>
      </c>
      <c r="W136" s="301">
        <f t="shared" ref="W136" si="222">SUM(W134:W135)</f>
        <v>5.7603564280913968</v>
      </c>
      <c r="X136" s="301">
        <f t="shared" ref="X136" si="223">SUM(X134:X135)</f>
        <v>2.4231889823278898</v>
      </c>
      <c r="Y136" s="301">
        <f t="shared" si="213"/>
        <v>20.686999999999994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17.961974843401279</v>
      </c>
      <c r="C143" s="300">
        <v>11.79146775426571</v>
      </c>
      <c r="D143" s="300">
        <v>6.8815202451745705</v>
      </c>
      <c r="E143" s="300">
        <f>SUM(B143:D143)</f>
        <v>36.63496284284156</v>
      </c>
      <c r="F143" s="300"/>
      <c r="G143" s="300">
        <v>19.958142427132742</v>
      </c>
      <c r="H143" s="300">
        <v>12.355430756978874</v>
      </c>
      <c r="I143" s="300">
        <v>7.3007501213842794</v>
      </c>
      <c r="J143" s="300">
        <f>SUM(G143:I143)</f>
        <v>39.614323305495901</v>
      </c>
      <c r="K143" s="300"/>
      <c r="L143" s="300">
        <v>17.63593504690947</v>
      </c>
      <c r="M143" s="300">
        <v>12.653395029480846</v>
      </c>
      <c r="N143" s="300">
        <v>3.9752395084923231</v>
      </c>
      <c r="O143" s="300">
        <f>SUM(L143:N143)</f>
        <v>34.264569584882636</v>
      </c>
      <c r="P143" s="300"/>
      <c r="Q143" s="300">
        <v>18.331289591673208</v>
      </c>
      <c r="R143" s="300">
        <v>13.242550686159426</v>
      </c>
      <c r="S143" s="300">
        <v>4.2047872250232947</v>
      </c>
      <c r="T143" s="300">
        <f>SUM(Q143:S143)</f>
        <v>35.778627502855926</v>
      </c>
      <c r="U143" s="300"/>
      <c r="V143" s="300">
        <v>19.422213511009165</v>
      </c>
      <c r="W143" s="300">
        <v>14.114761166401086</v>
      </c>
      <c r="X143" s="300">
        <v>4.6195019066656489</v>
      </c>
      <c r="Y143" s="300">
        <f>SUM(V143:X143)</f>
        <v>38.156476584075897</v>
      </c>
    </row>
    <row r="144" spans="1:25" x14ac:dyDescent="0.2">
      <c r="A144" s="260" t="s">
        <v>364</v>
      </c>
      <c r="B144" s="300">
        <v>31.807747049709501</v>
      </c>
      <c r="C144" s="300">
        <v>4.7528771492079835</v>
      </c>
      <c r="D144" s="300">
        <v>8.4654129582409361</v>
      </c>
      <c r="E144" s="300">
        <f t="shared" ref="E144:E145" si="224">SUM(B144:D144)</f>
        <v>45.026037157158427</v>
      </c>
      <c r="F144" s="300"/>
      <c r="G144" s="300">
        <v>32.036604383039219</v>
      </c>
      <c r="H144" s="300">
        <v>3.6186219805544302</v>
      </c>
      <c r="I144" s="300">
        <v>12.45745033091046</v>
      </c>
      <c r="J144" s="300">
        <f t="shared" ref="J144:J145" si="225">SUM(G144:I144)</f>
        <v>48.11267669450411</v>
      </c>
      <c r="K144" s="300"/>
      <c r="L144" s="300">
        <v>33.245004866105603</v>
      </c>
      <c r="M144" s="300">
        <v>5.1190815636967857</v>
      </c>
      <c r="N144" s="300">
        <v>15.083343985315022</v>
      </c>
      <c r="O144" s="300">
        <f t="shared" ref="O144:O145" si="226">SUM(L144:N144)</f>
        <v>53.44743041511741</v>
      </c>
      <c r="P144" s="300"/>
      <c r="Q144" s="300">
        <v>33.818188290407527</v>
      </c>
      <c r="R144" s="300">
        <v>5.4228212426127405</v>
      </c>
      <c r="S144" s="300">
        <v>15.56236296412383</v>
      </c>
      <c r="T144" s="300">
        <f t="shared" ref="T144:T145" si="227">SUM(Q144:S144)</f>
        <v>54.803372497144096</v>
      </c>
      <c r="U144" s="300"/>
      <c r="V144" s="300">
        <v>34.786981435441923</v>
      </c>
      <c r="W144" s="300">
        <v>5.9515428959736694</v>
      </c>
      <c r="X144" s="300">
        <v>16.416999084508557</v>
      </c>
      <c r="Y144" s="300">
        <f t="shared" ref="Y144:Y145" si="228">SUM(V144:X144)</f>
        <v>57.155523415924151</v>
      </c>
    </row>
    <row r="145" spans="1:25" x14ac:dyDescent="0.2">
      <c r="A145" s="264" t="s">
        <v>363</v>
      </c>
      <c r="B145" s="301">
        <f>SUM(B143:B144)</f>
        <v>49.769721893110784</v>
      </c>
      <c r="C145" s="301">
        <f t="shared" ref="C145" si="229">SUM(C143:C144)</f>
        <v>16.544344903473693</v>
      </c>
      <c r="D145" s="301">
        <f t="shared" ref="D145" si="230">SUM(D143:D144)</f>
        <v>15.346933203415507</v>
      </c>
      <c r="E145" s="301">
        <f t="shared" si="224"/>
        <v>81.660999999999987</v>
      </c>
      <c r="F145" s="301"/>
      <c r="G145" s="301">
        <f>SUM(G143:G144)</f>
        <v>51.994746810171961</v>
      </c>
      <c r="H145" s="301">
        <f t="shared" ref="H145" si="231">SUM(H143:H144)</f>
        <v>15.974052737533304</v>
      </c>
      <c r="I145" s="301">
        <f t="shared" ref="I145" si="232">SUM(I143:I144)</f>
        <v>19.758200452294737</v>
      </c>
      <c r="J145" s="301">
        <f t="shared" si="225"/>
        <v>87.727000000000004</v>
      </c>
      <c r="K145" s="301"/>
      <c r="L145" s="301">
        <f>SUM(L143:L144)</f>
        <v>50.880939913015069</v>
      </c>
      <c r="M145" s="301">
        <f t="shared" ref="M145" si="233">SUM(M143:M144)</f>
        <v>17.772476593177633</v>
      </c>
      <c r="N145" s="301">
        <f t="shared" ref="N145" si="234">SUM(N143:N144)</f>
        <v>19.058583493807344</v>
      </c>
      <c r="O145" s="301">
        <f t="shared" si="226"/>
        <v>87.712000000000046</v>
      </c>
      <c r="P145" s="301"/>
      <c r="Q145" s="301">
        <f>SUM(Q143:Q144)</f>
        <v>52.149477882080731</v>
      </c>
      <c r="R145" s="301">
        <f t="shared" ref="R145" si="235">SUM(R143:R144)</f>
        <v>18.665371928772167</v>
      </c>
      <c r="S145" s="301">
        <f t="shared" ref="S145" si="236">SUM(S143:S144)</f>
        <v>19.767150189147124</v>
      </c>
      <c r="T145" s="301">
        <f t="shared" si="227"/>
        <v>90.582000000000022</v>
      </c>
      <c r="U145" s="301"/>
      <c r="V145" s="301">
        <f>SUM(V143:V144)</f>
        <v>54.209194946451092</v>
      </c>
      <c r="W145" s="301">
        <f t="shared" ref="W145" si="237">SUM(W143:W144)</f>
        <v>20.066304062374755</v>
      </c>
      <c r="X145" s="301">
        <f t="shared" ref="X145" si="238">SUM(X143:X144)</f>
        <v>21.036500991174208</v>
      </c>
      <c r="Y145" s="301">
        <f t="shared" si="228"/>
        <v>95.312000000000054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15.330629715939276</v>
      </c>
      <c r="C152" s="300">
        <v>17.135896176373361</v>
      </c>
      <c r="D152" s="300">
        <v>3.2272671776907624</v>
      </c>
      <c r="E152" s="300">
        <f>SUM(B152:D152)</f>
        <v>35.693793070003402</v>
      </c>
      <c r="F152" s="300"/>
      <c r="G152" s="300">
        <v>26.365125800462412</v>
      </c>
      <c r="H152" s="300">
        <v>22.691444756979976</v>
      </c>
      <c r="I152" s="300">
        <v>6.71898211598955</v>
      </c>
      <c r="J152" s="300">
        <f>SUM(G152:I152)</f>
        <v>55.775552673431932</v>
      </c>
      <c r="K152" s="300"/>
      <c r="L152" s="300">
        <v>23.66852115024</v>
      </c>
      <c r="M152" s="300">
        <v>22.297268691279861</v>
      </c>
      <c r="N152" s="300">
        <v>5.2577709215977517</v>
      </c>
      <c r="O152" s="300">
        <f>SUM(L152:N152)</f>
        <v>51.223560763117618</v>
      </c>
      <c r="P152" s="300"/>
      <c r="Q152" s="300">
        <v>25.680280801511191</v>
      </c>
      <c r="R152" s="300">
        <v>23.317899882822541</v>
      </c>
      <c r="S152" s="300">
        <v>5.5102705682684574</v>
      </c>
      <c r="T152" s="300">
        <f>SUM(Q152:S152)</f>
        <v>54.508451252602192</v>
      </c>
      <c r="U152" s="300"/>
      <c r="V152" s="300">
        <v>27.969647673894734</v>
      </c>
      <c r="W152" s="300">
        <v>23.99331970993634</v>
      </c>
      <c r="X152" s="300">
        <v>5.9233508032951914</v>
      </c>
      <c r="Y152" s="300">
        <f>SUM(V152:X152)</f>
        <v>57.886318187126264</v>
      </c>
    </row>
    <row r="153" spans="1:25" x14ac:dyDescent="0.2">
      <c r="A153" s="260" t="s">
        <v>364</v>
      </c>
      <c r="B153" s="300">
        <v>33.426507631804533</v>
      </c>
      <c r="C153" s="300">
        <v>13.958304116120299</v>
      </c>
      <c r="D153" s="300">
        <v>5.8753951820717996</v>
      </c>
      <c r="E153" s="300">
        <f t="shared" ref="E153:E154" si="239">SUM(B153:D153)</f>
        <v>53.260206929996627</v>
      </c>
      <c r="F153" s="300"/>
      <c r="G153" s="300">
        <v>48.69310543439601</v>
      </c>
      <c r="H153" s="300">
        <v>17.100912077199087</v>
      </c>
      <c r="I153" s="300">
        <v>6.7814298149728991</v>
      </c>
      <c r="J153" s="300">
        <f t="shared" ref="J153:J154" si="240">SUM(G153:I153)</f>
        <v>72.575447326567996</v>
      </c>
      <c r="K153" s="300"/>
      <c r="L153" s="300">
        <v>46.229680193588244</v>
      </c>
      <c r="M153" s="300">
        <v>16.285944208513712</v>
      </c>
      <c r="N153" s="300">
        <v>4.4568148347801957</v>
      </c>
      <c r="O153" s="300">
        <f t="shared" ref="O153:O154" si="241">SUM(L153:N153)</f>
        <v>66.972439236882153</v>
      </c>
      <c r="P153" s="300"/>
      <c r="Q153" s="300">
        <v>49.271401112455315</v>
      </c>
      <c r="R153" s="300">
        <v>17.322175160309094</v>
      </c>
      <c r="S153" s="300">
        <v>4.6759724746333742</v>
      </c>
      <c r="T153" s="300">
        <f t="shared" ref="T153:T154" si="242">SUM(Q153:S153)</f>
        <v>71.269548747397778</v>
      </c>
      <c r="U153" s="300"/>
      <c r="V153" s="300">
        <v>52.49269002694345</v>
      </c>
      <c r="W153" s="300">
        <v>18.285655607662839</v>
      </c>
      <c r="X153" s="300">
        <v>4.9963361782673328</v>
      </c>
      <c r="Y153" s="300">
        <f t="shared" ref="Y153:Y154" si="243">SUM(V153:X153)</f>
        <v>75.774681812873624</v>
      </c>
    </row>
    <row r="154" spans="1:25" x14ac:dyDescent="0.2">
      <c r="A154" s="264" t="s">
        <v>363</v>
      </c>
      <c r="B154" s="301">
        <f>SUM(B152:B153)</f>
        <v>48.757137347743807</v>
      </c>
      <c r="C154" s="301">
        <f t="shared" ref="C154" si="244">SUM(C152:C153)</f>
        <v>31.09420029249366</v>
      </c>
      <c r="D154" s="301">
        <f t="shared" ref="D154" si="245">SUM(D152:D153)</f>
        <v>9.1026623597625616</v>
      </c>
      <c r="E154" s="301">
        <f t="shared" si="239"/>
        <v>88.954000000000022</v>
      </c>
      <c r="F154" s="301"/>
      <c r="G154" s="301">
        <f>SUM(G152:G153)</f>
        <v>75.058231234858425</v>
      </c>
      <c r="H154" s="301">
        <f t="shared" ref="H154" si="246">SUM(H152:H153)</f>
        <v>39.79235683417906</v>
      </c>
      <c r="I154" s="301">
        <f t="shared" ref="I154" si="247">SUM(I152:I153)</f>
        <v>13.50041193096245</v>
      </c>
      <c r="J154" s="301">
        <f t="shared" si="240"/>
        <v>128.35099999999994</v>
      </c>
      <c r="K154" s="301"/>
      <c r="L154" s="301">
        <f>SUM(L152:L153)</f>
        <v>69.898201343828248</v>
      </c>
      <c r="M154" s="301">
        <f t="shared" ref="M154" si="248">SUM(M152:M153)</f>
        <v>38.583212899793573</v>
      </c>
      <c r="N154" s="301">
        <f t="shared" ref="N154" si="249">SUM(N152:N153)</f>
        <v>9.7145857563779465</v>
      </c>
      <c r="O154" s="301">
        <f t="shared" si="241"/>
        <v>118.19599999999977</v>
      </c>
      <c r="P154" s="301"/>
      <c r="Q154" s="301">
        <f>SUM(Q152:Q153)</f>
        <v>74.95168191396651</v>
      </c>
      <c r="R154" s="301">
        <f t="shared" ref="R154" si="250">SUM(R152:R153)</f>
        <v>40.640075043131631</v>
      </c>
      <c r="S154" s="301">
        <f t="shared" ref="S154" si="251">SUM(S152:S153)</f>
        <v>10.186243042901832</v>
      </c>
      <c r="T154" s="301">
        <f t="shared" si="242"/>
        <v>125.77799999999998</v>
      </c>
      <c r="U154" s="301"/>
      <c r="V154" s="301">
        <f>SUM(V152:V153)</f>
        <v>80.462337700838191</v>
      </c>
      <c r="W154" s="301">
        <f t="shared" ref="W154" si="252">SUM(W152:W153)</f>
        <v>42.278975317599176</v>
      </c>
      <c r="X154" s="301">
        <f t="shared" ref="X154" si="253">SUM(X152:X153)</f>
        <v>10.919686981562524</v>
      </c>
      <c r="Y154" s="301">
        <f t="shared" si="243"/>
        <v>133.66099999999989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10.944053670487708</v>
      </c>
      <c r="C161" s="300">
        <v>11.059493961089421</v>
      </c>
      <c r="D161" s="300">
        <v>1.1567588301010194</v>
      </c>
      <c r="E161" s="300">
        <f>SUM(B161:D161)</f>
        <v>23.160306461678147</v>
      </c>
      <c r="F161" s="300"/>
      <c r="G161" s="300">
        <v>11.494685391781635</v>
      </c>
      <c r="H161" s="300">
        <v>10.287893197546838</v>
      </c>
      <c r="I161" s="300">
        <v>1.8924602516003517</v>
      </c>
      <c r="J161" s="300">
        <f>SUM(G161:I161)</f>
        <v>23.675038840928824</v>
      </c>
      <c r="K161" s="300"/>
      <c r="L161" s="300">
        <v>12.05764452896787</v>
      </c>
      <c r="M161" s="300">
        <v>10.53140209317792</v>
      </c>
      <c r="N161" s="300">
        <v>0.70631931496254119</v>
      </c>
      <c r="O161" s="300">
        <f>SUM(L161:N161)</f>
        <v>23.295365937108333</v>
      </c>
      <c r="P161" s="300"/>
      <c r="Q161" s="300">
        <v>12.180845001605938</v>
      </c>
      <c r="R161" s="300">
        <v>10.660536819531139</v>
      </c>
      <c r="S161" s="300">
        <v>0.71440500109053617</v>
      </c>
      <c r="T161" s="300">
        <f>SUM(Q161:S161)</f>
        <v>23.555786822227613</v>
      </c>
      <c r="U161" s="300"/>
      <c r="V161" s="300">
        <v>12.825267307748625</v>
      </c>
      <c r="W161" s="300">
        <v>11.229411893577153</v>
      </c>
      <c r="X161" s="300">
        <v>0.75871160111480684</v>
      </c>
      <c r="Y161" s="300">
        <f>SUM(V161:X161)</f>
        <v>24.813390802440583</v>
      </c>
    </row>
    <row r="162" spans="1:25" x14ac:dyDescent="0.2">
      <c r="A162" s="260" t="s">
        <v>364</v>
      </c>
      <c r="B162" s="300">
        <v>12.66859025634977</v>
      </c>
      <c r="C162" s="300">
        <v>2.0194197770958442</v>
      </c>
      <c r="D162" s="300">
        <v>1.7166835048761961</v>
      </c>
      <c r="E162" s="300">
        <f t="shared" ref="E162:E163" si="254">SUM(B162:D162)</f>
        <v>16.404693538321812</v>
      </c>
      <c r="F162" s="300"/>
      <c r="G162" s="300">
        <v>13.180337324590706</v>
      </c>
      <c r="H162" s="300">
        <v>1.9006669309055733</v>
      </c>
      <c r="I162" s="300">
        <v>0.58595690357488184</v>
      </c>
      <c r="J162" s="300">
        <f t="shared" ref="J162:J163" si="255">SUM(G162:I162)</f>
        <v>15.66696115907116</v>
      </c>
      <c r="K162" s="300"/>
      <c r="L162" s="300">
        <v>13.703253282662359</v>
      </c>
      <c r="M162" s="300">
        <v>1.9353807802292777</v>
      </c>
      <c r="N162" s="300">
        <v>0</v>
      </c>
      <c r="O162" s="300">
        <f t="shared" ref="O162:O163" si="256">SUM(L162:N162)</f>
        <v>15.638634062891636</v>
      </c>
      <c r="P162" s="300"/>
      <c r="Q162" s="300">
        <v>13.563706136085878</v>
      </c>
      <c r="R162" s="300">
        <v>2.0605070416865239</v>
      </c>
      <c r="S162" s="300">
        <v>0</v>
      </c>
      <c r="T162" s="300">
        <f t="shared" ref="T162:T163" si="257">SUM(Q162:S162)</f>
        <v>15.624213177772402</v>
      </c>
      <c r="U162" s="300"/>
      <c r="V162" s="300">
        <v>13.69922624068052</v>
      </c>
      <c r="W162" s="300">
        <v>2.3933829568789533</v>
      </c>
      <c r="X162" s="300">
        <v>0</v>
      </c>
      <c r="Y162" s="300">
        <f t="shared" ref="Y162:Y163" si="258">SUM(V162:X162)</f>
        <v>16.092609197559472</v>
      </c>
    </row>
    <row r="163" spans="1:25" x14ac:dyDescent="0.2">
      <c r="A163" s="264" t="s">
        <v>363</v>
      </c>
      <c r="B163" s="301">
        <f>SUM(B161:B162)</f>
        <v>23.612643926837478</v>
      </c>
      <c r="C163" s="301">
        <f t="shared" ref="C163" si="259">SUM(C161:C162)</f>
        <v>13.078913738185266</v>
      </c>
      <c r="D163" s="301">
        <f t="shared" ref="D163" si="260">SUM(D161:D162)</f>
        <v>2.8734423349772156</v>
      </c>
      <c r="E163" s="301">
        <f t="shared" si="254"/>
        <v>39.564999999999955</v>
      </c>
      <c r="F163" s="301"/>
      <c r="G163" s="301">
        <f>SUM(G161:G162)</f>
        <v>24.675022716372339</v>
      </c>
      <c r="H163" s="301">
        <f t="shared" ref="H163" si="261">SUM(H161:H162)</f>
        <v>12.188560128452412</v>
      </c>
      <c r="I163" s="301">
        <f t="shared" ref="I163" si="262">SUM(I161:I162)</f>
        <v>2.4784171551752334</v>
      </c>
      <c r="J163" s="301">
        <f t="shared" si="255"/>
        <v>39.341999999999985</v>
      </c>
      <c r="K163" s="301"/>
      <c r="L163" s="301">
        <f>SUM(L161:L162)</f>
        <v>25.76089781163023</v>
      </c>
      <c r="M163" s="301">
        <f t="shared" ref="M163" si="263">SUM(M161:M162)</f>
        <v>12.466782873407197</v>
      </c>
      <c r="N163" s="301">
        <f t="shared" ref="N163" si="264">SUM(N161:N162)</f>
        <v>0.70631931496254119</v>
      </c>
      <c r="O163" s="301">
        <f t="shared" si="256"/>
        <v>38.933999999999969</v>
      </c>
      <c r="P163" s="301"/>
      <c r="Q163" s="301">
        <f>SUM(Q161:Q162)</f>
        <v>25.744551137691815</v>
      </c>
      <c r="R163" s="301">
        <f t="shared" ref="R163" si="265">SUM(R161:R162)</f>
        <v>12.721043861217662</v>
      </c>
      <c r="S163" s="301">
        <f t="shared" ref="S163" si="266">SUM(S161:S162)</f>
        <v>0.71440500109053617</v>
      </c>
      <c r="T163" s="301">
        <f t="shared" si="257"/>
        <v>39.180000000000014</v>
      </c>
      <c r="U163" s="301"/>
      <c r="V163" s="301">
        <f>SUM(V161:V162)</f>
        <v>26.524493548429145</v>
      </c>
      <c r="W163" s="301">
        <f t="shared" ref="W163" si="267">SUM(W161:W162)</f>
        <v>13.622794850456106</v>
      </c>
      <c r="X163" s="301">
        <f t="shared" ref="X163" si="268">SUM(X161:X162)</f>
        <v>0.75871160111480684</v>
      </c>
      <c r="Y163" s="301">
        <f t="shared" si="258"/>
        <v>40.906000000000056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28.460981083573678</v>
      </c>
      <c r="C170" s="300">
        <v>37.241731186260203</v>
      </c>
      <c r="D170" s="300">
        <v>3.0377073405306141</v>
      </c>
      <c r="E170" s="300">
        <f>SUM(B170:D170)</f>
        <v>68.740419610364498</v>
      </c>
      <c r="F170" s="300"/>
      <c r="G170" s="300">
        <v>27.342295226619594</v>
      </c>
      <c r="H170" s="300">
        <v>32.150641141696809</v>
      </c>
      <c r="I170" s="300">
        <v>3.1161505888673484</v>
      </c>
      <c r="J170" s="300">
        <f>SUM(G170:I170)</f>
        <v>62.609086957183756</v>
      </c>
      <c r="K170" s="300"/>
      <c r="L170" s="300">
        <v>27.747616871850692</v>
      </c>
      <c r="M170" s="300">
        <v>32.554420142217118</v>
      </c>
      <c r="N170" s="300">
        <v>3.4619279262025509</v>
      </c>
      <c r="O170" s="300">
        <f>SUM(L170:N170)</f>
        <v>63.763964940270355</v>
      </c>
      <c r="P170" s="300"/>
      <c r="Q170" s="300">
        <v>29.314284718253493</v>
      </c>
      <c r="R170" s="300">
        <v>32.920585003472837</v>
      </c>
      <c r="S170" s="300">
        <v>3.6177807478484181</v>
      </c>
      <c r="T170" s="300">
        <f>SUM(Q170:S170)</f>
        <v>65.852650469574741</v>
      </c>
      <c r="U170" s="300"/>
      <c r="V170" s="300">
        <v>33.039758697164231</v>
      </c>
      <c r="W170" s="300">
        <v>33.918244927723549</v>
      </c>
      <c r="X170" s="300">
        <v>3.9022141474942407</v>
      </c>
      <c r="Y170" s="300">
        <f>SUM(V170:X170)</f>
        <v>70.860217772382015</v>
      </c>
    </row>
    <row r="171" spans="1:25" x14ac:dyDescent="0.2">
      <c r="A171" s="260" t="s">
        <v>364</v>
      </c>
      <c r="B171" s="300">
        <v>17.859849804552333</v>
      </c>
      <c r="C171" s="300">
        <v>5.9696089973591659</v>
      </c>
      <c r="D171" s="300">
        <v>3.0661215877242025</v>
      </c>
      <c r="E171" s="300">
        <f t="shared" ref="E171" si="269">SUM(B171:D171)</f>
        <v>26.895580389635704</v>
      </c>
      <c r="F171" s="300"/>
      <c r="G171" s="300">
        <v>16.601634697340543</v>
      </c>
      <c r="H171" s="300">
        <v>5.4646780014024987</v>
      </c>
      <c r="I171" s="300">
        <v>2.5786003440733674</v>
      </c>
      <c r="J171" s="300">
        <f t="shared" ref="J171:J172" si="270">SUM(G171:I171)</f>
        <v>24.644913042816409</v>
      </c>
      <c r="K171" s="300"/>
      <c r="L171" s="300">
        <v>17.211687520447683</v>
      </c>
      <c r="M171" s="300">
        <v>5.0373839747829532</v>
      </c>
      <c r="N171" s="300">
        <v>2.7619635644990415</v>
      </c>
      <c r="O171" s="300">
        <f t="shared" ref="O171:O172" si="271">SUM(L171:N171)</f>
        <v>25.011035059729679</v>
      </c>
      <c r="P171" s="300"/>
      <c r="Q171" s="300">
        <v>17.555779761789189</v>
      </c>
      <c r="R171" s="300">
        <v>5.2759900515283658</v>
      </c>
      <c r="S171" s="300">
        <v>2.9095797171076927</v>
      </c>
      <c r="T171" s="300">
        <f t="shared" ref="T171:T172" si="272">SUM(Q171:S171)</f>
        <v>25.74134953042525</v>
      </c>
      <c r="U171" s="300"/>
      <c r="V171" s="300">
        <v>18.432304106928559</v>
      </c>
      <c r="W171" s="300">
        <v>5.8059624986344218</v>
      </c>
      <c r="X171" s="300">
        <v>3.2305156220548108</v>
      </c>
      <c r="Y171" s="300">
        <f t="shared" ref="Y171:Y172" si="273">SUM(V171:X171)</f>
        <v>27.46878222761779</v>
      </c>
    </row>
    <row r="172" spans="1:25" x14ac:dyDescent="0.2">
      <c r="A172" s="264" t="s">
        <v>363</v>
      </c>
      <c r="B172" s="301">
        <f>SUM(B170:B171)</f>
        <v>46.320830888126011</v>
      </c>
      <c r="C172" s="301">
        <f t="shared" ref="C172" si="274">SUM(C170:C171)</f>
        <v>43.21134018361937</v>
      </c>
      <c r="D172" s="301">
        <f t="shared" ref="D172" si="275">SUM(D170:D171)</f>
        <v>6.103828928254817</v>
      </c>
      <c r="E172" s="301">
        <f>SUM(B172:D172)</f>
        <v>95.636000000000195</v>
      </c>
      <c r="F172" s="301"/>
      <c r="G172" s="301">
        <f>SUM(G170:G171)</f>
        <v>43.943929923960141</v>
      </c>
      <c r="H172" s="301">
        <f t="shared" ref="H172" si="276">SUM(H170:H171)</f>
        <v>37.615319143099306</v>
      </c>
      <c r="I172" s="301">
        <f t="shared" ref="I172" si="277">SUM(I170:I171)</f>
        <v>5.6947509329407158</v>
      </c>
      <c r="J172" s="301">
        <f t="shared" si="270"/>
        <v>87.254000000000175</v>
      </c>
      <c r="K172" s="301"/>
      <c r="L172" s="301">
        <f>SUM(L170:L171)</f>
        <v>44.959304392298378</v>
      </c>
      <c r="M172" s="301">
        <f t="shared" ref="M172" si="278">SUM(M170:M171)</f>
        <v>37.591804117000073</v>
      </c>
      <c r="N172" s="301">
        <f t="shared" ref="N172" si="279">SUM(N170:N171)</f>
        <v>6.2238914907015923</v>
      </c>
      <c r="O172" s="301">
        <f t="shared" si="271"/>
        <v>88.775000000000034</v>
      </c>
      <c r="P172" s="301"/>
      <c r="Q172" s="301">
        <f>SUM(Q170:Q171)</f>
        <v>46.870064480042686</v>
      </c>
      <c r="R172" s="301">
        <f t="shared" ref="R172" si="280">SUM(R170:R171)</f>
        <v>38.196575055001205</v>
      </c>
      <c r="S172" s="301">
        <f t="shared" ref="S172" si="281">SUM(S170:S171)</f>
        <v>6.5273604649561108</v>
      </c>
      <c r="T172" s="301">
        <f t="shared" si="272"/>
        <v>91.593999999999994</v>
      </c>
      <c r="U172" s="301"/>
      <c r="V172" s="301">
        <f>SUM(V170:V171)</f>
        <v>51.472062804092786</v>
      </c>
      <c r="W172" s="301">
        <f t="shared" ref="W172" si="282">SUM(W170:W171)</f>
        <v>39.724207426357971</v>
      </c>
      <c r="X172" s="301">
        <f t="shared" ref="X172" si="283">SUM(X170:X171)</f>
        <v>7.1327297695490515</v>
      </c>
      <c r="Y172" s="301">
        <f t="shared" si="273"/>
        <v>98.328999999999809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43.442571886690281</v>
      </c>
      <c r="C179" s="300">
        <v>40.835744826404614</v>
      </c>
      <c r="D179" s="300">
        <v>5.639208583302719</v>
      </c>
      <c r="E179" s="300">
        <f>SUM(B179:D179)</f>
        <v>89.917525296397613</v>
      </c>
      <c r="F179" s="300"/>
      <c r="G179" s="300">
        <v>51.581657194499783</v>
      </c>
      <c r="H179" s="300">
        <v>47.24309571820838</v>
      </c>
      <c r="I179" s="300">
        <v>6.0165109064759097</v>
      </c>
      <c r="J179" s="300">
        <f>SUM(G179:I179)</f>
        <v>104.84126381918408</v>
      </c>
      <c r="K179" s="300"/>
      <c r="L179" s="300">
        <v>52.60051729408665</v>
      </c>
      <c r="M179" s="300">
        <v>46.07175932965054</v>
      </c>
      <c r="N179" s="300">
        <v>4.229610486704674</v>
      </c>
      <c r="O179" s="300">
        <f>SUM(L179:N179)</f>
        <v>102.90188711044186</v>
      </c>
      <c r="P179" s="300"/>
      <c r="Q179" s="300">
        <v>56.802060721778112</v>
      </c>
      <c r="R179" s="300">
        <v>46.899635535950694</v>
      </c>
      <c r="S179" s="300">
        <v>4.7031156793377029</v>
      </c>
      <c r="T179" s="300">
        <f>SUM(Q179:S179)</f>
        <v>108.4048119370665</v>
      </c>
      <c r="U179" s="300"/>
      <c r="V179" s="300">
        <v>62.852120532515904</v>
      </c>
      <c r="W179" s="300">
        <v>45.686822313976094</v>
      </c>
      <c r="X179" s="300">
        <v>5.3432834921265853</v>
      </c>
      <c r="Y179" s="300">
        <f>SUM(V179:X179)</f>
        <v>113.88222633861859</v>
      </c>
    </row>
    <row r="180" spans="1:25" x14ac:dyDescent="0.2">
      <c r="A180" s="260" t="s">
        <v>364</v>
      </c>
      <c r="B180" s="300">
        <v>17.52011576097215</v>
      </c>
      <c r="C180" s="300">
        <v>4.3586987657951788</v>
      </c>
      <c r="D180" s="300">
        <v>1.9256601768352435</v>
      </c>
      <c r="E180" s="300">
        <f t="shared" ref="E180:E181" si="284">SUM(B180:D180)</f>
        <v>23.804474703602573</v>
      </c>
      <c r="F180" s="300"/>
      <c r="G180" s="300">
        <v>17.877743501814578</v>
      </c>
      <c r="H180" s="300">
        <v>5.3555112360878185</v>
      </c>
      <c r="I180" s="300">
        <v>3.974481442913516</v>
      </c>
      <c r="J180" s="300">
        <f t="shared" ref="J180:J181" si="285">SUM(G180:I180)</f>
        <v>27.20773618081591</v>
      </c>
      <c r="K180" s="300"/>
      <c r="L180" s="300">
        <v>17.608398483340366</v>
      </c>
      <c r="M180" s="300">
        <v>5.2875438437589333</v>
      </c>
      <c r="N180" s="300">
        <v>4.6191705624591064</v>
      </c>
      <c r="O180" s="300">
        <f t="shared" ref="O180:O181" si="286">SUM(L180:N180)</f>
        <v>27.515112889558406</v>
      </c>
      <c r="P180" s="300"/>
      <c r="Q180" s="300">
        <v>18.507220874469084</v>
      </c>
      <c r="R180" s="300">
        <v>5.6923383804547454</v>
      </c>
      <c r="S180" s="300">
        <v>4.6106288080095075</v>
      </c>
      <c r="T180" s="300">
        <f t="shared" ref="T180:T181" si="287">SUM(Q180:S180)</f>
        <v>28.810188062933339</v>
      </c>
      <c r="U180" s="300"/>
      <c r="V180" s="300">
        <v>19.441788764145766</v>
      </c>
      <c r="W180" s="300">
        <v>6.2077204549669416</v>
      </c>
      <c r="X180" s="300">
        <v>4.3452644422687694</v>
      </c>
      <c r="Y180" s="300">
        <f t="shared" ref="Y180:Y181" si="288">SUM(V180:X180)</f>
        <v>29.99477366138148</v>
      </c>
    </row>
    <row r="181" spans="1:25" x14ac:dyDescent="0.2">
      <c r="A181" s="264" t="s">
        <v>363</v>
      </c>
      <c r="B181" s="301">
        <f>SUM(B179:B180)</f>
        <v>60.962687647662435</v>
      </c>
      <c r="C181" s="301">
        <f t="shared" ref="C181" si="289">SUM(C179:C180)</f>
        <v>45.194443592199789</v>
      </c>
      <c r="D181" s="301">
        <f t="shared" ref="D181" si="290">SUM(D179:D180)</f>
        <v>7.5648687601379621</v>
      </c>
      <c r="E181" s="301">
        <f t="shared" si="284"/>
        <v>113.72200000000018</v>
      </c>
      <c r="F181" s="301"/>
      <c r="G181" s="301">
        <f>SUM(G179:G180)</f>
        <v>69.459400696314361</v>
      </c>
      <c r="H181" s="301">
        <f t="shared" ref="H181" si="291">SUM(H179:H180)</f>
        <v>52.598606954296201</v>
      </c>
      <c r="I181" s="301">
        <f t="shared" ref="I181" si="292">SUM(I179:I180)</f>
        <v>9.9909923493894262</v>
      </c>
      <c r="J181" s="301">
        <f t="shared" si="285"/>
        <v>132.04899999999998</v>
      </c>
      <c r="K181" s="301"/>
      <c r="L181" s="301">
        <f>SUM(L179:L180)</f>
        <v>70.208915777427023</v>
      </c>
      <c r="M181" s="301">
        <f t="shared" ref="M181" si="293">SUM(M179:M180)</f>
        <v>51.359303173409472</v>
      </c>
      <c r="N181" s="301">
        <f t="shared" ref="N181" si="294">SUM(N179:N180)</f>
        <v>8.8487810491637795</v>
      </c>
      <c r="O181" s="301">
        <f t="shared" si="286"/>
        <v>130.41700000000029</v>
      </c>
      <c r="P181" s="301"/>
      <c r="Q181" s="301">
        <f>SUM(Q179:Q180)</f>
        <v>75.309281596247189</v>
      </c>
      <c r="R181" s="301">
        <f t="shared" ref="R181" si="295">SUM(R179:R180)</f>
        <v>52.591973916405436</v>
      </c>
      <c r="S181" s="301">
        <f t="shared" ref="S181" si="296">SUM(S179:S180)</f>
        <v>9.3137444873472113</v>
      </c>
      <c r="T181" s="301">
        <f t="shared" si="287"/>
        <v>137.21499999999983</v>
      </c>
      <c r="U181" s="301"/>
      <c r="V181" s="301">
        <f>SUM(V179:V180)</f>
        <v>82.293909296661667</v>
      </c>
      <c r="W181" s="301">
        <f t="shared" ref="W181" si="297">SUM(W179:W180)</f>
        <v>51.894542768943033</v>
      </c>
      <c r="X181" s="301">
        <f t="shared" ref="X181" si="298">SUM(X179:X180)</f>
        <v>9.6885479343953556</v>
      </c>
      <c r="Y181" s="301">
        <f t="shared" si="288"/>
        <v>143.87700000000007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3.7772389177018892</v>
      </c>
      <c r="C188" s="300">
        <v>6.395803271173726</v>
      </c>
      <c r="D188" s="300">
        <v>2.5054413023618691</v>
      </c>
      <c r="E188" s="300">
        <f>SUM(B188:D188)</f>
        <v>12.678483491237486</v>
      </c>
      <c r="F188" s="300"/>
      <c r="G188" s="300">
        <v>3.3927111828712437</v>
      </c>
      <c r="H188" s="300">
        <v>5.3580972894757011</v>
      </c>
      <c r="I188" s="300">
        <v>2.4529536631671545</v>
      </c>
      <c r="J188" s="300">
        <f>SUM(G188:I188)</f>
        <v>11.203762135514099</v>
      </c>
      <c r="K188" s="300"/>
      <c r="L188" s="300">
        <v>4.0767859434709246</v>
      </c>
      <c r="M188" s="300">
        <v>6.0369656443712358</v>
      </c>
      <c r="N188" s="300">
        <v>1.9598565055580119</v>
      </c>
      <c r="O188" s="300">
        <f>SUM(L188:N188)</f>
        <v>12.073608093400171</v>
      </c>
      <c r="P188" s="300"/>
      <c r="Q188" s="300">
        <v>3.6565402728755347</v>
      </c>
      <c r="R188" s="300">
        <v>5.785758248525986</v>
      </c>
      <c r="S188" s="300">
        <v>1.6045212638478374</v>
      </c>
      <c r="T188" s="300">
        <f>SUM(Q188:S188)</f>
        <v>11.046819785249358</v>
      </c>
      <c r="U188" s="300"/>
      <c r="V188" s="300">
        <v>3.6038116807250415</v>
      </c>
      <c r="W188" s="300">
        <v>6.0557890994477761</v>
      </c>
      <c r="X188" s="300">
        <v>1.7340490105763078</v>
      </c>
      <c r="Y188" s="300">
        <f>SUM(V188:X188)</f>
        <v>11.393649790749127</v>
      </c>
    </row>
    <row r="189" spans="1:25" x14ac:dyDescent="0.2">
      <c r="A189" s="260" t="s">
        <v>364</v>
      </c>
      <c r="B189" s="300">
        <v>4.6865742127287549</v>
      </c>
      <c r="C189" s="300">
        <v>4.5784714154588428</v>
      </c>
      <c r="D189" s="300">
        <v>4.3304708805749659</v>
      </c>
      <c r="E189" s="300">
        <f t="shared" ref="E189:E190" si="299">SUM(B189:D189)</f>
        <v>13.595516508762563</v>
      </c>
      <c r="F189" s="300"/>
      <c r="G189" s="300">
        <v>5.3101767315276618</v>
      </c>
      <c r="H189" s="300">
        <v>3.2335120136946189</v>
      </c>
      <c r="I189" s="300">
        <v>5.3365491192636405</v>
      </c>
      <c r="J189" s="300">
        <f t="shared" ref="J189:J190" si="300">SUM(G189:I189)</f>
        <v>13.88023786448592</v>
      </c>
      <c r="K189" s="300"/>
      <c r="L189" s="300">
        <v>4.5088981051021033</v>
      </c>
      <c r="M189" s="300">
        <v>3.4549581207705886</v>
      </c>
      <c r="N189" s="300">
        <v>4.2335356807271145</v>
      </c>
      <c r="O189" s="300">
        <f t="shared" ref="O189:O190" si="301">SUM(L189:N189)</f>
        <v>12.197391906599806</v>
      </c>
      <c r="P189" s="300"/>
      <c r="Q189" s="300">
        <v>4.3266657437354699</v>
      </c>
      <c r="R189" s="300">
        <v>3.4246230447545036</v>
      </c>
      <c r="S189" s="300">
        <v>3.6478914262606752</v>
      </c>
      <c r="T189" s="300">
        <f t="shared" ref="T189:T190" si="302">SUM(Q189:S189)</f>
        <v>11.399180214750649</v>
      </c>
      <c r="U189" s="300"/>
      <c r="V189" s="300">
        <v>4.5793126494513805</v>
      </c>
      <c r="W189" s="300">
        <v>3.7502312902605768</v>
      </c>
      <c r="X189" s="300">
        <v>3.8428062695389023</v>
      </c>
      <c r="Y189" s="300">
        <f t="shared" ref="Y189:Y190" si="303">SUM(V189:X189)</f>
        <v>12.17235020925086</v>
      </c>
    </row>
    <row r="190" spans="1:25" x14ac:dyDescent="0.2">
      <c r="A190" s="264" t="s">
        <v>363</v>
      </c>
      <c r="B190" s="301">
        <f>SUM(B188:B189)</f>
        <v>8.4638131304306441</v>
      </c>
      <c r="C190" s="301">
        <f t="shared" ref="C190" si="304">SUM(C188:C189)</f>
        <v>10.974274686632569</v>
      </c>
      <c r="D190" s="301">
        <f t="shared" ref="D190" si="305">SUM(D188:D189)</f>
        <v>6.835912182936835</v>
      </c>
      <c r="E190" s="301">
        <f t="shared" si="299"/>
        <v>26.274000000000047</v>
      </c>
      <c r="F190" s="301"/>
      <c r="G190" s="301">
        <f>SUM(G188:G189)</f>
        <v>8.7028879143989055</v>
      </c>
      <c r="H190" s="301">
        <f t="shared" ref="H190" si="306">SUM(H188:H189)</f>
        <v>8.5916093031703191</v>
      </c>
      <c r="I190" s="301">
        <f t="shared" ref="I190" si="307">SUM(I188:I189)</f>
        <v>7.7895027824307945</v>
      </c>
      <c r="J190" s="301">
        <f t="shared" si="300"/>
        <v>25.084000000000017</v>
      </c>
      <c r="K190" s="301"/>
      <c r="L190" s="301">
        <f>SUM(L188:L189)</f>
        <v>8.5856840485730288</v>
      </c>
      <c r="M190" s="301">
        <f t="shared" ref="M190" si="308">SUM(M188:M189)</f>
        <v>9.4919237651418236</v>
      </c>
      <c r="N190" s="301">
        <f t="shared" ref="N190" si="309">SUM(N188:N189)</f>
        <v>6.1933921862851262</v>
      </c>
      <c r="O190" s="301">
        <f t="shared" si="301"/>
        <v>24.270999999999979</v>
      </c>
      <c r="P190" s="301"/>
      <c r="Q190" s="301">
        <f>SUM(Q188:Q189)</f>
        <v>7.983206016611005</v>
      </c>
      <c r="R190" s="301">
        <f t="shared" ref="R190" si="310">SUM(R188:R189)</f>
        <v>9.2103812932804896</v>
      </c>
      <c r="S190" s="301">
        <f t="shared" ref="S190" si="311">SUM(S188:S189)</f>
        <v>5.2524126901085122</v>
      </c>
      <c r="T190" s="301">
        <f t="shared" si="302"/>
        <v>22.446000000000005</v>
      </c>
      <c r="U190" s="301"/>
      <c r="V190" s="301">
        <f>SUM(V188:V189)</f>
        <v>8.1831243301764225</v>
      </c>
      <c r="W190" s="301">
        <f t="shared" ref="W190" si="312">SUM(W188:W189)</f>
        <v>9.8060203897083529</v>
      </c>
      <c r="X190" s="301">
        <f t="shared" ref="X190" si="313">SUM(X188:X189)</f>
        <v>5.5768552801152103</v>
      </c>
      <c r="Y190" s="301">
        <f t="shared" si="303"/>
        <v>23.565999999999988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6.2191307345529312</v>
      </c>
      <c r="C197" s="300">
        <v>5.7010606276947344</v>
      </c>
      <c r="D197" s="300">
        <v>5.3154516276741539</v>
      </c>
      <c r="E197" s="300">
        <f>SUM(B197:D197)</f>
        <v>17.235642989921821</v>
      </c>
      <c r="F197" s="300"/>
      <c r="G197" s="300">
        <v>5.9385891950880296</v>
      </c>
      <c r="H197" s="300">
        <v>5.7791593895587541</v>
      </c>
      <c r="I197" s="300">
        <v>6.2300788827063087</v>
      </c>
      <c r="J197" s="300">
        <f>SUM(G197:I197)</f>
        <v>17.947827467353093</v>
      </c>
      <c r="K197" s="300"/>
      <c r="L197" s="300">
        <v>6.1447166446480823</v>
      </c>
      <c r="M197" s="300">
        <v>5.1570560167500483</v>
      </c>
      <c r="N197" s="300">
        <v>6.1681421495652575</v>
      </c>
      <c r="O197" s="300">
        <f>SUM(L197:N197)</f>
        <v>17.469914810963388</v>
      </c>
      <c r="P197" s="300"/>
      <c r="Q197" s="300">
        <v>5.8349047417509228</v>
      </c>
      <c r="R197" s="300">
        <v>4.9828793765317858</v>
      </c>
      <c r="S197" s="300">
        <v>6.0647614831894199</v>
      </c>
      <c r="T197" s="300">
        <f>SUM(Q197:S197)</f>
        <v>16.882545601472131</v>
      </c>
      <c r="U197" s="300"/>
      <c r="V197" s="300">
        <v>5.6082564632512364</v>
      </c>
      <c r="W197" s="300">
        <v>4.8567556279737962</v>
      </c>
      <c r="X197" s="300">
        <v>6.0113153289594345</v>
      </c>
      <c r="Y197" s="300">
        <f>SUM(V197:X197)</f>
        <v>16.476327420184468</v>
      </c>
    </row>
    <row r="198" spans="1:25" x14ac:dyDescent="0.2">
      <c r="A198" s="260" t="s">
        <v>364</v>
      </c>
      <c r="B198" s="300">
        <v>6.4421886972618525</v>
      </c>
      <c r="C198" s="300">
        <v>1.85282017415095</v>
      </c>
      <c r="D198" s="300">
        <v>2.4513481386653537</v>
      </c>
      <c r="E198" s="300">
        <f t="shared" ref="E198:E199" si="314">SUM(B198:D198)</f>
        <v>10.746357010078157</v>
      </c>
      <c r="F198" s="300"/>
      <c r="G198" s="300">
        <v>5.2433931331831403</v>
      </c>
      <c r="H198" s="300">
        <v>2.6641199482876541</v>
      </c>
      <c r="I198" s="300">
        <v>1.9456594511760985</v>
      </c>
      <c r="J198" s="300">
        <f t="shared" ref="J198:J199" si="315">SUM(G198:I198)</f>
        <v>9.8531725326468926</v>
      </c>
      <c r="K198" s="300"/>
      <c r="L198" s="300">
        <v>5.4319612072998815</v>
      </c>
      <c r="M198" s="300">
        <v>2.3425504952532448</v>
      </c>
      <c r="N198" s="300">
        <v>1.3965734864834822</v>
      </c>
      <c r="O198" s="300">
        <f t="shared" ref="O198:O199" si="316">SUM(L198:N198)</f>
        <v>9.1710851890366083</v>
      </c>
      <c r="P198" s="300"/>
      <c r="Q198" s="300">
        <v>5.4992793342146511</v>
      </c>
      <c r="R198" s="300">
        <v>2.2878522886574615</v>
      </c>
      <c r="S198" s="300">
        <v>1.4123227756557624</v>
      </c>
      <c r="T198" s="300">
        <f t="shared" ref="T198:T199" si="317">SUM(Q198:S198)</f>
        <v>9.1994543985278749</v>
      </c>
      <c r="U198" s="300"/>
      <c r="V198" s="300">
        <v>5.8014896587571476</v>
      </c>
      <c r="W198" s="300">
        <v>2.3111934611255585</v>
      </c>
      <c r="X198" s="300">
        <v>1.4839894599328105</v>
      </c>
      <c r="Y198" s="300">
        <f t="shared" ref="Y198:Y199" si="318">SUM(V198:X198)</f>
        <v>9.5966725798155181</v>
      </c>
    </row>
    <row r="199" spans="1:25" x14ac:dyDescent="0.2">
      <c r="A199" s="264" t="s">
        <v>363</v>
      </c>
      <c r="B199" s="301">
        <f>SUM(B197:B198)</f>
        <v>12.661319431814784</v>
      </c>
      <c r="C199" s="301">
        <f t="shared" ref="C199" si="319">SUM(C197:C198)</f>
        <v>7.5538808018456844</v>
      </c>
      <c r="D199" s="301">
        <f t="shared" ref="D199" si="320">SUM(D197:D198)</f>
        <v>7.7667997663395081</v>
      </c>
      <c r="E199" s="301">
        <f t="shared" si="314"/>
        <v>27.981999999999978</v>
      </c>
      <c r="F199" s="301"/>
      <c r="G199" s="301">
        <f>SUM(G197:G198)</f>
        <v>11.18198232827117</v>
      </c>
      <c r="H199" s="301">
        <f t="shared" ref="H199" si="321">SUM(H197:H198)</f>
        <v>8.443279337846409</v>
      </c>
      <c r="I199" s="301">
        <f t="shared" ref="I199" si="322">SUM(I197:I198)</f>
        <v>8.175738333882407</v>
      </c>
      <c r="J199" s="301">
        <f t="shared" si="315"/>
        <v>27.800999999999988</v>
      </c>
      <c r="K199" s="301"/>
      <c r="L199" s="301">
        <f>SUM(L197:L198)</f>
        <v>11.576677851947963</v>
      </c>
      <c r="M199" s="301">
        <f t="shared" ref="M199" si="323">SUM(M197:M198)</f>
        <v>7.4996065120032931</v>
      </c>
      <c r="N199" s="301">
        <f t="shared" ref="N199" si="324">SUM(N197:N198)</f>
        <v>7.5647156360487395</v>
      </c>
      <c r="O199" s="301">
        <f t="shared" si="316"/>
        <v>26.640999999999995</v>
      </c>
      <c r="P199" s="301"/>
      <c r="Q199" s="301">
        <f>SUM(Q197:Q198)</f>
        <v>11.334184075965574</v>
      </c>
      <c r="R199" s="301">
        <f t="shared" ref="R199" si="325">SUM(R197:R198)</f>
        <v>7.2707316651892473</v>
      </c>
      <c r="S199" s="301">
        <f t="shared" ref="S199" si="326">SUM(S197:S198)</f>
        <v>7.4770842588451822</v>
      </c>
      <c r="T199" s="301">
        <f t="shared" si="317"/>
        <v>26.082000000000001</v>
      </c>
      <c r="U199" s="301"/>
      <c r="V199" s="301">
        <f>SUM(V197:V198)</f>
        <v>11.409746122008384</v>
      </c>
      <c r="W199" s="301">
        <f t="shared" ref="W199" si="327">SUM(W197:W198)</f>
        <v>7.1679490890993547</v>
      </c>
      <c r="X199" s="301">
        <f t="shared" ref="X199" si="328">SUM(X197:X198)</f>
        <v>7.4953047888922448</v>
      </c>
      <c r="Y199" s="301">
        <f t="shared" si="318"/>
        <v>26.072999999999983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Greater Birmingham and Solihull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1.1629829512344481</v>
      </c>
      <c r="N7">
        <f>'Ind T4'!C122</f>
        <v>0.46134426371120529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2.7774748811955519</v>
      </c>
      <c r="N9">
        <f>'Ind T4'!C120</f>
        <v>0.65696030451829479</v>
      </c>
    </row>
    <row r="10" spans="1:16" x14ac:dyDescent="0.2">
      <c r="L10" s="13" t="str">
        <f>'Ind T4'!A80</f>
        <v>Education</v>
      </c>
      <c r="M10">
        <f>'Ind T4'!B119</f>
        <v>-1.4778557027122385</v>
      </c>
      <c r="N10">
        <f>'Ind T4'!C119</f>
        <v>0.68375312428312629</v>
      </c>
    </row>
    <row r="11" spans="1:16" x14ac:dyDescent="0.2">
      <c r="L11" s="13" t="str">
        <f>'Ind T4'!A79</f>
        <v>Public admin. and defence</v>
      </c>
      <c r="M11">
        <f>'Ind T4'!B118</f>
        <v>-0.32102329864929224</v>
      </c>
      <c r="N11">
        <f>'Ind T4'!C118</f>
        <v>0.32993540387091791</v>
      </c>
    </row>
    <row r="12" spans="1:16" x14ac:dyDescent="0.2">
      <c r="L12" s="1" t="str">
        <f>CONCATENATE("[",'Ind T4'!A78,"]")</f>
        <v>[Non-marketed services]</v>
      </c>
      <c r="M12">
        <f>'Ind T4'!B117</f>
        <v>0.72872690724110623</v>
      </c>
      <c r="N12">
        <f>'Ind T4'!C117</f>
        <v>0.61786590692640697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-0.97739343315742522</v>
      </c>
      <c r="N14" s="13">
        <f>'Ind T4'!C115</f>
        <v>-0.1435707476622361</v>
      </c>
    </row>
    <row r="15" spans="1:16" x14ac:dyDescent="0.2">
      <c r="L15" s="13" t="str">
        <f>'Ind T4'!A75</f>
        <v>Arts and entertainment</v>
      </c>
      <c r="M15" s="13">
        <f>'Ind T4'!B114</f>
        <v>-1.573442692266025</v>
      </c>
      <c r="N15" s="13">
        <f>'Ind T4'!C114</f>
        <v>-0.19632188086688984</v>
      </c>
    </row>
    <row r="16" spans="1:16" x14ac:dyDescent="0.2">
      <c r="L16" s="13" t="str">
        <f>'Ind T4'!A74</f>
        <v>Support services</v>
      </c>
      <c r="M16" s="13">
        <f>'Ind T4'!B113</f>
        <v>5.8491706325821236</v>
      </c>
      <c r="N16" s="13">
        <f>'Ind T4'!C113</f>
        <v>0.82311901762730511</v>
      </c>
    </row>
    <row r="17" spans="12:14" x14ac:dyDescent="0.2">
      <c r="L17" s="13" t="str">
        <f>'Ind T4'!A73</f>
        <v>Professional services</v>
      </c>
      <c r="M17" s="13">
        <f>'Ind T4'!B112</f>
        <v>1.4399120495735884</v>
      </c>
      <c r="N17" s="13">
        <f>'Ind T4'!C112</f>
        <v>0.55551731181622266</v>
      </c>
    </row>
    <row r="18" spans="12:14" x14ac:dyDescent="0.2">
      <c r="L18" s="13" t="str">
        <f>'Ind T4'!A72</f>
        <v>Real estate</v>
      </c>
      <c r="M18" s="13">
        <f>'Ind T4'!B111</f>
        <v>2.2677895846698215</v>
      </c>
      <c r="N18" s="13">
        <f>'Ind T4'!C111</f>
        <v>0.84500014442971949</v>
      </c>
    </row>
    <row r="19" spans="12:14" x14ac:dyDescent="0.2">
      <c r="L19" t="str">
        <f>'Ind T4'!A71</f>
        <v>Finance and insurance</v>
      </c>
      <c r="M19">
        <f>'Ind T4'!B110</f>
        <v>1.9606795460289206</v>
      </c>
      <c r="N19">
        <f>'Ind T4'!C110</f>
        <v>-0.2368023565372801</v>
      </c>
    </row>
    <row r="20" spans="12:14" x14ac:dyDescent="0.2">
      <c r="L20" t="str">
        <f>'Ind T4'!A70</f>
        <v>Information technology</v>
      </c>
      <c r="M20">
        <f>'Ind T4'!B109</f>
        <v>3.8862597738618776</v>
      </c>
      <c r="N20">
        <f>'Ind T4'!C109</f>
        <v>0.7368990529559305</v>
      </c>
    </row>
    <row r="21" spans="12:14" x14ac:dyDescent="0.2">
      <c r="L21" t="str">
        <f>'Ind T4'!A69</f>
        <v>Media</v>
      </c>
      <c r="M21">
        <f>'Ind T4'!B108</f>
        <v>7.6746035247366562</v>
      </c>
      <c r="N21">
        <f>'Ind T4'!C108</f>
        <v>-1.0579773687580118E-2</v>
      </c>
    </row>
    <row r="22" spans="12:14" x14ac:dyDescent="0.2">
      <c r="L22" s="1" t="str">
        <f>CONCATENATE("[",'Ind T4'!A68,"]")</f>
        <v>[Business and other services]</v>
      </c>
      <c r="M22">
        <f>'Ind T4'!B107</f>
        <v>2.7670719920019682</v>
      </c>
      <c r="N22">
        <f>'Ind T4'!C107</f>
        <v>0.49043288029382293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0.98975343003409044</v>
      </c>
      <c r="N24">
        <f>'Ind T4'!C105</f>
        <v>1.6021291722076114</v>
      </c>
    </row>
    <row r="25" spans="12:14" x14ac:dyDescent="0.2">
      <c r="L25" s="13" t="str">
        <f>'Ind T4'!A65</f>
        <v>Transport and storage</v>
      </c>
      <c r="M25">
        <f>'Ind T4'!B104</f>
        <v>3.2734117155093667</v>
      </c>
      <c r="N25">
        <f>'Ind T4'!C104</f>
        <v>0.89148079485859011</v>
      </c>
    </row>
    <row r="26" spans="12:14" x14ac:dyDescent="0.2">
      <c r="L26" s="13" t="str">
        <f>'Ind T4'!A64</f>
        <v>Wholesale and retail trade</v>
      </c>
      <c r="M26">
        <f>'Ind T4'!B103</f>
        <v>-0.18403277367083914</v>
      </c>
      <c r="N26">
        <f>'Ind T4'!C103</f>
        <v>0.11622815179712642</v>
      </c>
    </row>
    <row r="27" spans="12:14" x14ac:dyDescent="0.2">
      <c r="L27" s="1" t="str">
        <f>CONCATENATE("[",'Ind T4'!A63,"]")</f>
        <v>[Trade, accomod. and transport]</v>
      </c>
      <c r="M27">
        <f>'Ind T4'!B102</f>
        <v>0.83124525596049992</v>
      </c>
      <c r="N27">
        <f>'Ind T4'!C102</f>
        <v>0.67377154209482537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1.9092072637197033</v>
      </c>
      <c r="N29">
        <f>'Ind T4'!C100</f>
        <v>0.1824764343022256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-1.7068666883833905</v>
      </c>
      <c r="N31">
        <f>'Ind T4'!C98</f>
        <v>-0.68121378390190168</v>
      </c>
    </row>
    <row r="32" spans="12:14" x14ac:dyDescent="0.2">
      <c r="L32" s="13" t="str">
        <f>'Ind T4'!A58</f>
        <v>Engineering</v>
      </c>
      <c r="M32">
        <f>'Ind T4'!B97</f>
        <v>4.1674077667441578</v>
      </c>
      <c r="N32">
        <f>'Ind T4'!C97</f>
        <v>-0.30119561139714257</v>
      </c>
    </row>
    <row r="33" spans="12:14" x14ac:dyDescent="0.2">
      <c r="L33" s="13" t="str">
        <f>'Ind T4'!A57</f>
        <v>Food drink and tobacco</v>
      </c>
      <c r="M33">
        <f>'Ind T4'!B96</f>
        <v>-5.0969729678289273</v>
      </c>
      <c r="N33">
        <f>'Ind T4'!C96</f>
        <v>-0.18205267636233202</v>
      </c>
    </row>
    <row r="34" spans="12:14" x14ac:dyDescent="0.2">
      <c r="L34" s="1" t="str">
        <f>CONCATENATE("[",'Ind T4'!A56,"]")</f>
        <v>[Manufacturing]</v>
      </c>
      <c r="M34">
        <f>'Ind T4'!B95</f>
        <v>-1.2586772595345797</v>
      </c>
      <c r="N34">
        <f>'Ind T4'!C95</f>
        <v>-0.57654989249031896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-3.3132219197357315</v>
      </c>
      <c r="N36">
        <f>'Ind T4'!C93</f>
        <v>0.33578510094653957</v>
      </c>
    </row>
    <row r="37" spans="12:14" x14ac:dyDescent="0.2">
      <c r="L37" s="13" t="str">
        <f>'Ind T4'!A53</f>
        <v>Electricity and gas</v>
      </c>
      <c r="M37">
        <f>'Ind T4'!B92</f>
        <v>-4.3647500209962224</v>
      </c>
      <c r="N37">
        <f>'Ind T4'!C92</f>
        <v>-0.16864302413527321</v>
      </c>
    </row>
    <row r="38" spans="12:14" x14ac:dyDescent="0.2">
      <c r="L38" s="13" t="str">
        <f>'Ind T4'!A52</f>
        <v>Mining and quarrying</v>
      </c>
      <c r="M38">
        <f>'Ind T4'!B91</f>
        <v>9.308116505499985</v>
      </c>
      <c r="N38">
        <f>'Ind T4'!C91</f>
        <v>-5.1930698988078454</v>
      </c>
    </row>
    <row r="39" spans="12:14" x14ac:dyDescent="0.2">
      <c r="L39" s="45" t="str">
        <f>'Ind T4'!A51</f>
        <v>Agriculture</v>
      </c>
      <c r="M39">
        <f>'Ind T4'!B90</f>
        <v>-15.173836539508933</v>
      </c>
      <c r="N39">
        <f>'Ind T4'!C90</f>
        <v>0.43787794258052237</v>
      </c>
    </row>
    <row r="40" spans="12:14" x14ac:dyDescent="0.2">
      <c r="L40" s="1" t="str">
        <f>CONCATENATE("[",'Ind T4'!A50,"]")</f>
        <v>[Primary sector and utilities]</v>
      </c>
      <c r="M40">
        <f>'Ind T4'!B89</f>
        <v>-8.007566675401744</v>
      </c>
      <c r="N40">
        <f>'Ind T4'!C89</f>
        <v>6.6148327860005018E-2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Greater Birmingham and Solihull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16.793999999999972</v>
      </c>
      <c r="N5" s="11">
        <f t="shared" ref="N5:AL5" si="1">SUM(N6:N9)</f>
        <v>14.320000000000004</v>
      </c>
      <c r="O5" s="11">
        <f t="shared" si="1"/>
        <v>16.073999999999998</v>
      </c>
      <c r="P5" s="11">
        <f t="shared" si="1"/>
        <v>13.983999999999991</v>
      </c>
      <c r="Q5" s="11">
        <f t="shared" si="1"/>
        <v>13.870999999999999</v>
      </c>
      <c r="R5" s="11">
        <f t="shared" si="1"/>
        <v>16.292999999999957</v>
      </c>
      <c r="S5" s="11">
        <f t="shared" si="1"/>
        <v>13.041</v>
      </c>
      <c r="T5" s="11">
        <f t="shared" si="1"/>
        <v>12.501000000000005</v>
      </c>
      <c r="U5" s="11">
        <f t="shared" si="1"/>
        <v>16.261000000000006</v>
      </c>
      <c r="V5" s="11">
        <f t="shared" si="1"/>
        <v>13.863000000000001</v>
      </c>
      <c r="W5" s="11">
        <f t="shared" si="1"/>
        <v>10.734000000000002</v>
      </c>
      <c r="X5" s="11">
        <f t="shared" si="1"/>
        <v>10.620000000000012</v>
      </c>
      <c r="Y5" s="11">
        <f t="shared" si="1"/>
        <v>10.600999999999985</v>
      </c>
      <c r="Z5" s="11">
        <f t="shared" si="1"/>
        <v>10.661999999999999</v>
      </c>
      <c r="AA5" s="11">
        <f t="shared" si="1"/>
        <v>10.831999999999995</v>
      </c>
      <c r="AB5" s="11">
        <f t="shared" si="1"/>
        <v>10.88</v>
      </c>
      <c r="AC5" s="11">
        <f t="shared" si="1"/>
        <v>10.911000000000019</v>
      </c>
      <c r="AD5" s="11">
        <f t="shared" si="1"/>
        <v>10.921999999999999</v>
      </c>
      <c r="AE5" s="11">
        <f t="shared" si="1"/>
        <v>10.918000000000006</v>
      </c>
      <c r="AF5" s="11">
        <f t="shared" si="1"/>
        <v>10.908000000000005</v>
      </c>
      <c r="AG5" s="11">
        <f t="shared" si="1"/>
        <v>10.901000000000002</v>
      </c>
      <c r="AH5" s="11">
        <f t="shared" si="1"/>
        <v>10.891000000000002</v>
      </c>
      <c r="AI5" s="11">
        <f t="shared" si="1"/>
        <v>10.878999999999998</v>
      </c>
      <c r="AJ5" s="11">
        <f t="shared" si="1"/>
        <v>10.866999999999976</v>
      </c>
      <c r="AK5" s="11">
        <f t="shared" si="1"/>
        <v>10.854000000000006</v>
      </c>
      <c r="AL5" s="11">
        <f t="shared" si="1"/>
        <v>10.841000000000006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9.3559999999999803</v>
      </c>
      <c r="N6" s="11">
        <v>7.1040000000000072</v>
      </c>
      <c r="O6" s="11">
        <v>8.2609999999999904</v>
      </c>
      <c r="P6" s="11">
        <v>6.1129999999999951</v>
      </c>
      <c r="Q6" s="11">
        <v>6.6329999999999902</v>
      </c>
      <c r="R6" s="11">
        <v>7.9669999999999943</v>
      </c>
      <c r="S6" s="11">
        <v>5.8029999999999946</v>
      </c>
      <c r="T6" s="11">
        <v>5.161000000000004</v>
      </c>
      <c r="U6" s="11">
        <v>9.170000000000007</v>
      </c>
      <c r="V6" s="11">
        <v>6.1200000000000045</v>
      </c>
      <c r="W6" s="11">
        <v>3.4990000000000037</v>
      </c>
      <c r="X6" s="11">
        <v>3.5540000000000078</v>
      </c>
      <c r="Y6" s="11">
        <v>3.6060000000000048</v>
      </c>
      <c r="Z6" s="11">
        <v>3.6779999999999982</v>
      </c>
      <c r="AA6" s="11">
        <v>3.7319999999999904</v>
      </c>
      <c r="AB6" s="11">
        <v>3.7289999999999979</v>
      </c>
      <c r="AC6" s="11">
        <v>3.7300000000000133</v>
      </c>
      <c r="AD6" s="11">
        <v>3.730000000000004</v>
      </c>
      <c r="AE6" s="11">
        <v>3.7280000000000055</v>
      </c>
      <c r="AF6" s="11">
        <v>3.7250000000000005</v>
      </c>
      <c r="AG6" s="11">
        <v>3.7290000000000032</v>
      </c>
      <c r="AH6" s="11">
        <v>3.7319999999999984</v>
      </c>
      <c r="AI6" s="11">
        <v>3.7340000000000004</v>
      </c>
      <c r="AJ6" s="11">
        <v>3.7349999999999888</v>
      </c>
      <c r="AK6" s="172">
        <v>3.736000000000006</v>
      </c>
      <c r="AL6" s="11">
        <v>3.7359999999999998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0.17799999999999985</v>
      </c>
      <c r="N7" s="11">
        <v>0.15999999999999986</v>
      </c>
      <c r="O7" s="11">
        <v>0.80400000000000316</v>
      </c>
      <c r="P7" s="11">
        <v>0.33100000000000085</v>
      </c>
      <c r="Q7" s="11">
        <v>0.14900000000000002</v>
      </c>
      <c r="R7" s="11">
        <v>0.4050000000000008</v>
      </c>
      <c r="S7" s="11">
        <v>0.1730000000000001</v>
      </c>
      <c r="T7" s="11">
        <v>0.20099999999999968</v>
      </c>
      <c r="U7" s="11">
        <v>0.5900000000000003</v>
      </c>
      <c r="V7" s="11">
        <v>0.5949999999999992</v>
      </c>
      <c r="W7" s="11">
        <v>0.6319999999999999</v>
      </c>
      <c r="X7" s="11">
        <v>0.58400000000000052</v>
      </c>
      <c r="Y7" s="11">
        <v>0.56499999999999928</v>
      </c>
      <c r="Z7" s="11">
        <v>0.52700000000000036</v>
      </c>
      <c r="AA7" s="11">
        <v>0.49100000000000121</v>
      </c>
      <c r="AB7" s="11">
        <v>0.46100000000000019</v>
      </c>
      <c r="AC7" s="11">
        <v>0.43599999999999967</v>
      </c>
      <c r="AD7" s="11">
        <v>0.41300000000000125</v>
      </c>
      <c r="AE7" s="11">
        <v>0.39200000000000101</v>
      </c>
      <c r="AF7" s="11">
        <v>0.37300000000000033</v>
      </c>
      <c r="AG7" s="11">
        <v>0.35600000000000026</v>
      </c>
      <c r="AH7" s="11">
        <v>0.33900000000000097</v>
      </c>
      <c r="AI7" s="11">
        <v>0.3229999999999994</v>
      </c>
      <c r="AJ7" s="11">
        <v>0.30899999999999983</v>
      </c>
      <c r="AK7" s="172">
        <v>0.29599999999999993</v>
      </c>
      <c r="AL7" s="11">
        <v>0.28400000000000036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2.3350000000000053</v>
      </c>
      <c r="N8" s="11">
        <v>2.1200000000000045</v>
      </c>
      <c r="O8" s="11">
        <v>2.2550000000000003</v>
      </c>
      <c r="P8" s="11">
        <v>2.4769999999999985</v>
      </c>
      <c r="Q8" s="11">
        <v>1.8669999999999989</v>
      </c>
      <c r="R8" s="11">
        <v>1.999999999999992</v>
      </c>
      <c r="S8" s="11">
        <v>2.4450000000000012</v>
      </c>
      <c r="T8" s="11">
        <v>1.4830000000000028</v>
      </c>
      <c r="U8" s="11">
        <v>1.1070000000000007</v>
      </c>
      <c r="V8" s="11">
        <v>1.5210000000000026</v>
      </c>
      <c r="W8" s="11">
        <v>1.6000000000000005</v>
      </c>
      <c r="X8" s="11">
        <v>1.5900000000000047</v>
      </c>
      <c r="Y8" s="11">
        <v>1.576999999999996</v>
      </c>
      <c r="Z8" s="11">
        <v>1.573000000000002</v>
      </c>
      <c r="AA8" s="11">
        <v>1.5720000000000023</v>
      </c>
      <c r="AB8" s="11">
        <v>1.571000000000002</v>
      </c>
      <c r="AC8" s="11">
        <v>1.5690000000000031</v>
      </c>
      <c r="AD8" s="11">
        <v>1.5680000000000009</v>
      </c>
      <c r="AE8" s="11">
        <v>1.5660000000000003</v>
      </c>
      <c r="AF8" s="11">
        <v>1.5650000000000059</v>
      </c>
      <c r="AG8" s="11">
        <v>1.5639999999999994</v>
      </c>
      <c r="AH8" s="11">
        <v>1.5629999999999997</v>
      </c>
      <c r="AI8" s="11">
        <v>1.5620000000000027</v>
      </c>
      <c r="AJ8" s="11">
        <v>1.5620000000000023</v>
      </c>
      <c r="AK8" s="172">
        <v>1.5609999999999979</v>
      </c>
      <c r="AL8" s="11">
        <v>1.5599999999999996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4.9249999999999874</v>
      </c>
      <c r="N9" s="11">
        <v>4.9359999999999928</v>
      </c>
      <c r="O9" s="11">
        <v>4.7540000000000049</v>
      </c>
      <c r="P9" s="11">
        <v>5.0629999999999971</v>
      </c>
      <c r="Q9" s="11">
        <v>5.2220000000000111</v>
      </c>
      <c r="R9" s="11">
        <v>5.920999999999971</v>
      </c>
      <c r="S9" s="11">
        <v>4.6200000000000054</v>
      </c>
      <c r="T9" s="11">
        <v>5.6559999999999979</v>
      </c>
      <c r="U9" s="11">
        <v>5.3939999999999984</v>
      </c>
      <c r="V9" s="11">
        <v>5.6269999999999953</v>
      </c>
      <c r="W9" s="11">
        <v>5.0029999999999983</v>
      </c>
      <c r="X9" s="11">
        <v>4.8919999999999977</v>
      </c>
      <c r="Y9" s="11">
        <v>4.8529999999999864</v>
      </c>
      <c r="Z9" s="11">
        <v>4.8839999999999977</v>
      </c>
      <c r="AA9" s="11">
        <v>5.0370000000000008</v>
      </c>
      <c r="AB9" s="11">
        <v>5.1190000000000015</v>
      </c>
      <c r="AC9" s="11">
        <v>5.1760000000000028</v>
      </c>
      <c r="AD9" s="11">
        <v>5.2109999999999932</v>
      </c>
      <c r="AE9" s="11">
        <v>5.2319999999999984</v>
      </c>
      <c r="AF9" s="11">
        <v>5.2449999999999983</v>
      </c>
      <c r="AG9" s="11">
        <v>5.2519999999999989</v>
      </c>
      <c r="AH9" s="11">
        <v>5.2570000000000014</v>
      </c>
      <c r="AI9" s="11">
        <v>5.2599999999999945</v>
      </c>
      <c r="AJ9" s="11">
        <v>5.260999999999985</v>
      </c>
      <c r="AK9" s="172">
        <v>5.2610000000000028</v>
      </c>
      <c r="AL9" s="11">
        <v>5.2610000000000063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90.031999999999911</v>
      </c>
      <c r="N11" s="11">
        <f t="shared" si="2"/>
        <v>89.023000000000096</v>
      </c>
      <c r="O11" s="11">
        <f t="shared" si="2"/>
        <v>87.894000000000034</v>
      </c>
      <c r="P11" s="11">
        <f t="shared" si="2"/>
        <v>94.621000000000009</v>
      </c>
      <c r="Q11" s="11">
        <f t="shared" si="2"/>
        <v>96.000000000000043</v>
      </c>
      <c r="R11" s="11">
        <f t="shared" ref="R11" si="3">SUM(R12:R14)</f>
        <v>98.013000000000019</v>
      </c>
      <c r="S11" s="11">
        <f t="shared" ref="S11" si="4">SUM(S12:S14)</f>
        <v>97.37999999999974</v>
      </c>
      <c r="T11" s="11">
        <f t="shared" ref="T11" si="5">SUM(T12:T14)</f>
        <v>96.759000000000185</v>
      </c>
      <c r="U11" s="11">
        <f t="shared" ref="U11" si="6">SUM(U12:U14)</f>
        <v>96.531999999999897</v>
      </c>
      <c r="V11" s="11">
        <f t="shared" ref="V11" si="7">SUM(V12:V14)</f>
        <v>99.06200000000004</v>
      </c>
      <c r="W11" s="11">
        <f t="shared" ref="W11" si="8">SUM(W12:W14)</f>
        <v>91.998000000000133</v>
      </c>
      <c r="X11" s="11">
        <f t="shared" ref="X11" si="9">SUM(X12:X14)</f>
        <v>93.146999999999977</v>
      </c>
      <c r="Y11" s="11">
        <f t="shared" ref="Y11" si="10">SUM(Y12:Y14)</f>
        <v>92.77999999999993</v>
      </c>
      <c r="Z11" s="11">
        <f t="shared" ref="Z11" si="11">SUM(Z12:Z14)</f>
        <v>92.55999999999986</v>
      </c>
      <c r="AA11" s="11">
        <f t="shared" ref="AA11" si="12">SUM(AA12:AA14)</f>
        <v>92.236999999999981</v>
      </c>
      <c r="AB11" s="11">
        <f t="shared" ref="AB11" si="13">SUM(AB12:AB14)</f>
        <v>91.431999999999761</v>
      </c>
      <c r="AC11" s="11">
        <f t="shared" ref="AC11" si="14">SUM(AC12:AC14)</f>
        <v>90.671999999999969</v>
      </c>
      <c r="AD11" s="11">
        <f>SUM(AD12:AD14)</f>
        <v>89.866</v>
      </c>
      <c r="AE11" s="11">
        <f t="shared" ref="AE11" si="15">SUM(AE12:AE14)</f>
        <v>89.084999999999866</v>
      </c>
      <c r="AF11" s="11">
        <f t="shared" ref="AF11" si="16">SUM(AF12:AF14)</f>
        <v>88.331999999999923</v>
      </c>
      <c r="AG11" s="11">
        <f t="shared" ref="AG11:AL11" si="17">SUM(AG12:AG14)</f>
        <v>87.705000000000055</v>
      </c>
      <c r="AH11" s="11">
        <f t="shared" si="17"/>
        <v>87.005000000000081</v>
      </c>
      <c r="AI11" s="11">
        <f t="shared" si="17"/>
        <v>86.31799999999987</v>
      </c>
      <c r="AJ11" s="11">
        <f t="shared" si="17"/>
        <v>85.645000000000067</v>
      </c>
      <c r="AK11" s="11">
        <f t="shared" si="17"/>
        <v>84.987999999999857</v>
      </c>
      <c r="AL11" s="11">
        <f t="shared" si="17"/>
        <v>84.35499999999999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9.8929999999999723</v>
      </c>
      <c r="N12" s="11">
        <v>8.3050000000000299</v>
      </c>
      <c r="O12" s="11">
        <v>8.9040000000000141</v>
      </c>
      <c r="P12" s="11">
        <v>8.9340000000000099</v>
      </c>
      <c r="Q12" s="11">
        <v>9.5720000000000081</v>
      </c>
      <c r="R12" s="11">
        <v>10.357999999999956</v>
      </c>
      <c r="S12" s="11">
        <v>10.242000000000013</v>
      </c>
      <c r="T12" s="11">
        <v>8.0699999999999896</v>
      </c>
      <c r="U12" s="11">
        <v>7.7970000000000192</v>
      </c>
      <c r="V12" s="11">
        <v>8.0630000000000024</v>
      </c>
      <c r="W12" s="11">
        <v>7.9739999999999922</v>
      </c>
      <c r="X12" s="11">
        <v>7.9950000000000072</v>
      </c>
      <c r="Y12" s="11">
        <v>8.0250000000000128</v>
      </c>
      <c r="Z12" s="11">
        <v>8.1089999999999947</v>
      </c>
      <c r="AA12" s="11">
        <v>8.1140000000000185</v>
      </c>
      <c r="AB12" s="11">
        <v>8.0720000000000081</v>
      </c>
      <c r="AC12" s="11">
        <v>8.0530000000000204</v>
      </c>
      <c r="AD12" s="11">
        <v>8.027000000000001</v>
      </c>
      <c r="AE12" s="11">
        <v>7.994999999999993</v>
      </c>
      <c r="AF12" s="11">
        <v>7.9609999999999994</v>
      </c>
      <c r="AG12" s="11">
        <v>7.9309999999999974</v>
      </c>
      <c r="AH12" s="11">
        <v>7.8990000000000027</v>
      </c>
      <c r="AI12" s="11">
        <v>7.8660000000000032</v>
      </c>
      <c r="AJ12" s="11">
        <v>7.8319999999999901</v>
      </c>
      <c r="AK12" s="172">
        <v>7.79600000000001</v>
      </c>
      <c r="AL12" s="11">
        <v>7.7589999999999941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12.48600000000002</v>
      </c>
      <c r="N13" s="11">
        <v>14.310999999999952</v>
      </c>
      <c r="O13" s="11">
        <v>13.551999999999991</v>
      </c>
      <c r="P13" s="11">
        <v>12.523999999999997</v>
      </c>
      <c r="Q13" s="11">
        <v>12.392999999999979</v>
      </c>
      <c r="R13" s="11">
        <v>11.648000000000001</v>
      </c>
      <c r="S13" s="11">
        <v>13.323999999999959</v>
      </c>
      <c r="T13" s="11">
        <v>14.260000000000002</v>
      </c>
      <c r="U13" s="11">
        <v>14.478000000000053</v>
      </c>
      <c r="V13" s="11">
        <v>15.88299999999998</v>
      </c>
      <c r="W13" s="11">
        <v>14.286000000000035</v>
      </c>
      <c r="X13" s="11">
        <v>15.171000000000001</v>
      </c>
      <c r="Y13" s="11">
        <v>15.111000000000027</v>
      </c>
      <c r="Z13" s="11">
        <v>15.380000000000004</v>
      </c>
      <c r="AA13" s="11">
        <v>15.488000000000001</v>
      </c>
      <c r="AB13" s="11">
        <v>15.480000000000027</v>
      </c>
      <c r="AC13" s="11">
        <v>15.288999999999998</v>
      </c>
      <c r="AD13" s="11">
        <v>15.092999999999989</v>
      </c>
      <c r="AE13" s="11">
        <v>14.897999999999994</v>
      </c>
      <c r="AF13" s="11">
        <v>14.707000000000008</v>
      </c>
      <c r="AG13" s="11">
        <v>14.54299999999998</v>
      </c>
      <c r="AH13" s="11">
        <v>14.370000000000013</v>
      </c>
      <c r="AI13" s="11">
        <v>14.193000000000014</v>
      </c>
      <c r="AJ13" s="11">
        <v>14.01400000000003</v>
      </c>
      <c r="AK13" s="172">
        <v>13.833999999999984</v>
      </c>
      <c r="AL13" s="11">
        <v>13.653999999999957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67.652999999999921</v>
      </c>
      <c r="N14" s="11">
        <v>66.40700000000011</v>
      </c>
      <c r="O14" s="11">
        <v>65.438000000000031</v>
      </c>
      <c r="P14" s="11">
        <v>73.162999999999997</v>
      </c>
      <c r="Q14" s="11">
        <v>74.035000000000053</v>
      </c>
      <c r="R14" s="11">
        <v>76.007000000000062</v>
      </c>
      <c r="S14" s="11">
        <v>73.813999999999766</v>
      </c>
      <c r="T14" s="11">
        <v>74.429000000000187</v>
      </c>
      <c r="U14" s="11">
        <v>74.25699999999982</v>
      </c>
      <c r="V14" s="11">
        <v>75.116000000000057</v>
      </c>
      <c r="W14" s="11">
        <v>69.738000000000113</v>
      </c>
      <c r="X14" s="11">
        <v>69.980999999999966</v>
      </c>
      <c r="Y14" s="11">
        <v>69.643999999999892</v>
      </c>
      <c r="Z14" s="11">
        <v>69.07099999999987</v>
      </c>
      <c r="AA14" s="11">
        <v>68.634999999999962</v>
      </c>
      <c r="AB14" s="11">
        <v>67.879999999999725</v>
      </c>
      <c r="AC14" s="11">
        <v>67.329999999999956</v>
      </c>
      <c r="AD14" s="11">
        <v>66.746000000000009</v>
      </c>
      <c r="AE14" s="11">
        <v>66.191999999999879</v>
      </c>
      <c r="AF14" s="11">
        <v>65.663999999999916</v>
      </c>
      <c r="AG14" s="11">
        <v>65.23100000000008</v>
      </c>
      <c r="AH14" s="11">
        <v>64.736000000000061</v>
      </c>
      <c r="AI14" s="11">
        <v>64.258999999999844</v>
      </c>
      <c r="AJ14" s="11">
        <v>63.799000000000049</v>
      </c>
      <c r="AK14" s="172">
        <v>63.357999999999869</v>
      </c>
      <c r="AL14" s="11">
        <v>62.942000000000043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60.024999999999899</v>
      </c>
      <c r="N16" s="11">
        <v>60.01799999999993</v>
      </c>
      <c r="O16" s="11">
        <v>56.848000000000013</v>
      </c>
      <c r="P16" s="11">
        <v>57.353999999999886</v>
      </c>
      <c r="Q16" s="11">
        <v>58.674999999999969</v>
      </c>
      <c r="R16" s="11">
        <v>65.631000000000029</v>
      </c>
      <c r="S16" s="11">
        <v>56.717000000000048</v>
      </c>
      <c r="T16" s="11">
        <v>59.946000000000069</v>
      </c>
      <c r="U16" s="11">
        <v>71.717999999999833</v>
      </c>
      <c r="V16" s="11">
        <v>75.225999999999758</v>
      </c>
      <c r="W16" s="11">
        <v>72.140000000000072</v>
      </c>
      <c r="X16" s="11">
        <v>71.016999999999854</v>
      </c>
      <c r="Y16" s="11">
        <v>71.213000000000136</v>
      </c>
      <c r="Z16" s="11">
        <v>71.738</v>
      </c>
      <c r="AA16" s="11">
        <v>72.216999999999956</v>
      </c>
      <c r="AB16" s="11">
        <v>72.487000000000066</v>
      </c>
      <c r="AC16" s="11">
        <v>72.691999999999993</v>
      </c>
      <c r="AD16" s="11">
        <v>72.759000000000142</v>
      </c>
      <c r="AE16" s="11">
        <v>72.891999999999783</v>
      </c>
      <c r="AF16" s="11">
        <v>72.989999999999824</v>
      </c>
      <c r="AG16" s="11">
        <v>73.158000000000172</v>
      </c>
      <c r="AH16" s="11">
        <v>73.336999999999861</v>
      </c>
      <c r="AI16" s="11">
        <v>73.527999999999963</v>
      </c>
      <c r="AJ16" s="11">
        <v>73.728000000000165</v>
      </c>
      <c r="AK16" s="172">
        <v>73.932999999999922</v>
      </c>
      <c r="AL16" s="11">
        <v>74.139999999999944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238.15499999999986</v>
      </c>
      <c r="N18" s="11">
        <f t="shared" ref="N18:AL18" si="18">SUM(N19:N21)</f>
        <v>240.49</v>
      </c>
      <c r="O18" s="11">
        <f t="shared" si="18"/>
        <v>253.70100000000019</v>
      </c>
      <c r="P18" s="11">
        <f t="shared" si="18"/>
        <v>248.80999999999977</v>
      </c>
      <c r="Q18" s="11">
        <f t="shared" si="18"/>
        <v>262.88900000000018</v>
      </c>
      <c r="R18" s="11">
        <f t="shared" si="18"/>
        <v>275.11299999999983</v>
      </c>
      <c r="S18" s="11">
        <f t="shared" si="18"/>
        <v>285.50999999999954</v>
      </c>
      <c r="T18" s="11">
        <f t="shared" si="18"/>
        <v>292.76599999999985</v>
      </c>
      <c r="U18" s="11">
        <f t="shared" si="18"/>
        <v>273.70400000000012</v>
      </c>
      <c r="V18" s="11">
        <f t="shared" si="18"/>
        <v>289.46899999999971</v>
      </c>
      <c r="W18" s="11">
        <f t="shared" si="18"/>
        <v>286.73899999999986</v>
      </c>
      <c r="X18" s="11">
        <f t="shared" si="18"/>
        <v>288.17599999999982</v>
      </c>
      <c r="Y18" s="11">
        <f t="shared" si="18"/>
        <v>291.60600000000022</v>
      </c>
      <c r="Z18" s="11">
        <f t="shared" si="18"/>
        <v>293.65600000000006</v>
      </c>
      <c r="AA18" s="11">
        <f t="shared" si="18"/>
        <v>295.88799999999992</v>
      </c>
      <c r="AB18" s="11">
        <f t="shared" si="18"/>
        <v>298.53700000000026</v>
      </c>
      <c r="AC18" s="11">
        <f t="shared" si="18"/>
        <v>300.7249999999998</v>
      </c>
      <c r="AD18" s="11">
        <f t="shared" si="18"/>
        <v>302.73399999999958</v>
      </c>
      <c r="AE18" s="11">
        <f t="shared" si="18"/>
        <v>304.62400000000048</v>
      </c>
      <c r="AF18" s="11">
        <f t="shared" si="18"/>
        <v>306.4549999999997</v>
      </c>
      <c r="AG18" s="11">
        <f t="shared" si="18"/>
        <v>308.32200000000012</v>
      </c>
      <c r="AH18" s="11">
        <f t="shared" si="18"/>
        <v>310.1549999999998</v>
      </c>
      <c r="AI18" s="11">
        <f t="shared" si="18"/>
        <v>311.94800000000055</v>
      </c>
      <c r="AJ18" s="11">
        <f t="shared" si="18"/>
        <v>313.74100000000016</v>
      </c>
      <c r="AK18" s="11">
        <f t="shared" si="18"/>
        <v>315.45500000000067</v>
      </c>
      <c r="AL18" s="11">
        <f t="shared" si="18"/>
        <v>317.12599999999992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141.49999999999994</v>
      </c>
      <c r="N19" s="11">
        <v>139.73400000000004</v>
      </c>
      <c r="O19" s="11">
        <v>151.11700000000016</v>
      </c>
      <c r="P19" s="11">
        <v>152.45199999999988</v>
      </c>
      <c r="Q19" s="11">
        <v>156.96300000000014</v>
      </c>
      <c r="R19" s="11">
        <v>154.34399999999997</v>
      </c>
      <c r="S19" s="11">
        <v>153.55099999999962</v>
      </c>
      <c r="T19" s="11">
        <v>156.86699999999993</v>
      </c>
      <c r="U19" s="11">
        <v>154.36600000000001</v>
      </c>
      <c r="V19" s="11">
        <v>155.52799999999968</v>
      </c>
      <c r="W19" s="11">
        <v>152.92899999999995</v>
      </c>
      <c r="X19" s="11">
        <v>153.70199999999971</v>
      </c>
      <c r="Y19" s="11">
        <v>153.85900000000004</v>
      </c>
      <c r="Z19" s="11">
        <v>153.79900000000001</v>
      </c>
      <c r="AA19" s="11">
        <v>153.97799999999995</v>
      </c>
      <c r="AB19" s="11">
        <v>154.24100000000001</v>
      </c>
      <c r="AC19" s="11">
        <v>154.36299999999969</v>
      </c>
      <c r="AD19" s="11">
        <v>154.4559999999997</v>
      </c>
      <c r="AE19" s="11">
        <v>154.53400000000036</v>
      </c>
      <c r="AF19" s="11">
        <v>154.61199999999971</v>
      </c>
      <c r="AG19" s="11">
        <v>154.72700000000006</v>
      </c>
      <c r="AH19" s="11">
        <v>154.86700000000005</v>
      </c>
      <c r="AI19" s="11">
        <v>155.01200000000046</v>
      </c>
      <c r="AJ19" s="11">
        <v>155.22100000000026</v>
      </c>
      <c r="AK19" s="172">
        <v>155.41700000000066</v>
      </c>
      <c r="AL19" s="11">
        <v>155.61699999999988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43.899000000000001</v>
      </c>
      <c r="N20" s="11">
        <v>47.873999999999988</v>
      </c>
      <c r="O20" s="11">
        <v>48.060999999999972</v>
      </c>
      <c r="P20" s="11">
        <v>41.789000000000023</v>
      </c>
      <c r="Q20" s="11">
        <v>42.685999999999893</v>
      </c>
      <c r="R20" s="11">
        <v>55.88799999999997</v>
      </c>
      <c r="S20" s="11">
        <v>66.752000000000038</v>
      </c>
      <c r="T20" s="11">
        <v>67.192999999999898</v>
      </c>
      <c r="U20" s="11">
        <v>58.70900000000006</v>
      </c>
      <c r="V20" s="11">
        <v>68.132000000000048</v>
      </c>
      <c r="W20" s="11">
        <v>65.65399999999984</v>
      </c>
      <c r="X20" s="11">
        <v>69.756000000000029</v>
      </c>
      <c r="Y20" s="11">
        <v>69.951000000000107</v>
      </c>
      <c r="Z20" s="11">
        <v>70.506000000000057</v>
      </c>
      <c r="AA20" s="11">
        <v>71.141999999999896</v>
      </c>
      <c r="AB20" s="11">
        <v>71.578000000000173</v>
      </c>
      <c r="AC20" s="11">
        <v>71.933000000000007</v>
      </c>
      <c r="AD20" s="11">
        <v>72.278999999999755</v>
      </c>
      <c r="AE20" s="11">
        <v>72.613000000000071</v>
      </c>
      <c r="AF20" s="11">
        <v>72.951000000000093</v>
      </c>
      <c r="AG20" s="11">
        <v>73.311000000000092</v>
      </c>
      <c r="AH20" s="11">
        <v>73.650999999999769</v>
      </c>
      <c r="AI20" s="11">
        <v>73.991000000000014</v>
      </c>
      <c r="AJ20" s="11">
        <v>74.329000000000107</v>
      </c>
      <c r="AK20" s="172">
        <v>74.664000000000144</v>
      </c>
      <c r="AL20" s="11">
        <v>75.003000000000114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52.755999999999901</v>
      </c>
      <c r="N21" s="11">
        <v>52.881999999999977</v>
      </c>
      <c r="O21" s="11">
        <v>54.523000000000046</v>
      </c>
      <c r="P21" s="11">
        <v>54.568999999999882</v>
      </c>
      <c r="Q21" s="11">
        <v>63.240000000000158</v>
      </c>
      <c r="R21" s="11">
        <v>64.880999999999901</v>
      </c>
      <c r="S21" s="11">
        <v>65.20699999999988</v>
      </c>
      <c r="T21" s="11">
        <v>68.706000000000017</v>
      </c>
      <c r="U21" s="11">
        <v>60.629000000000069</v>
      </c>
      <c r="V21" s="11">
        <v>65.808999999999983</v>
      </c>
      <c r="W21" s="11">
        <v>68.156000000000077</v>
      </c>
      <c r="X21" s="11">
        <v>64.71800000000006</v>
      </c>
      <c r="Y21" s="11">
        <v>67.796000000000092</v>
      </c>
      <c r="Z21" s="11">
        <v>69.350999999999985</v>
      </c>
      <c r="AA21" s="11">
        <v>70.768000000000086</v>
      </c>
      <c r="AB21" s="11">
        <v>72.718000000000046</v>
      </c>
      <c r="AC21" s="11">
        <v>74.429000000000116</v>
      </c>
      <c r="AD21" s="11">
        <v>75.999000000000123</v>
      </c>
      <c r="AE21" s="11">
        <v>77.477000000000032</v>
      </c>
      <c r="AF21" s="11">
        <v>78.891999999999911</v>
      </c>
      <c r="AG21" s="11">
        <v>80.283999999999978</v>
      </c>
      <c r="AH21" s="11">
        <v>81.636999999999986</v>
      </c>
      <c r="AI21" s="11">
        <v>82.945000000000078</v>
      </c>
      <c r="AJ21" s="11">
        <v>84.190999999999789</v>
      </c>
      <c r="AK21" s="172">
        <v>85.373999999999853</v>
      </c>
      <c r="AL21" s="11">
        <v>86.505999999999915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236.89500000000001</v>
      </c>
      <c r="N23" s="11">
        <f t="shared" ref="N23:AL23" si="19">SUM(N24:N31)</f>
        <v>262.26200000000011</v>
      </c>
      <c r="O23" s="11">
        <f t="shared" si="19"/>
        <v>270.35699999999997</v>
      </c>
      <c r="P23" s="11">
        <f t="shared" si="19"/>
        <v>276.41199999999975</v>
      </c>
      <c r="Q23" s="11">
        <f t="shared" si="19"/>
        <v>291.83400000000006</v>
      </c>
      <c r="R23" s="11">
        <f t="shared" si="19"/>
        <v>301.41199999999992</v>
      </c>
      <c r="S23" s="11">
        <f t="shared" si="19"/>
        <v>309.00299999999999</v>
      </c>
      <c r="T23" s="11">
        <f t="shared" si="19"/>
        <v>319.36100000000033</v>
      </c>
      <c r="U23" s="11">
        <f t="shared" si="19"/>
        <v>361.85100000000017</v>
      </c>
      <c r="V23" s="11">
        <f t="shared" si="19"/>
        <v>353.2850000000002</v>
      </c>
      <c r="W23" s="11">
        <f t="shared" si="19"/>
        <v>345.48599999999976</v>
      </c>
      <c r="X23" s="11">
        <f t="shared" si="19"/>
        <v>348.85899999999998</v>
      </c>
      <c r="Y23" s="11">
        <f t="shared" si="19"/>
        <v>349.90600000000046</v>
      </c>
      <c r="Z23" s="11">
        <f t="shared" si="19"/>
        <v>351.84099999999967</v>
      </c>
      <c r="AA23" s="11">
        <f t="shared" si="19"/>
        <v>353.84699999999992</v>
      </c>
      <c r="AB23" s="11">
        <f t="shared" si="19"/>
        <v>355.36599999999993</v>
      </c>
      <c r="AC23" s="11">
        <f t="shared" si="19"/>
        <v>356.99900000000014</v>
      </c>
      <c r="AD23" s="11">
        <f t="shared" si="19"/>
        <v>358.60900000000038</v>
      </c>
      <c r="AE23" s="11">
        <f t="shared" si="19"/>
        <v>360.20999999999981</v>
      </c>
      <c r="AF23" s="11">
        <f t="shared" si="19"/>
        <v>361.82799999999986</v>
      </c>
      <c r="AG23" s="11">
        <f t="shared" si="19"/>
        <v>363.5420000000002</v>
      </c>
      <c r="AH23" s="11">
        <f t="shared" si="19"/>
        <v>365.20100000000014</v>
      </c>
      <c r="AI23" s="11">
        <f t="shared" si="19"/>
        <v>366.86799999999971</v>
      </c>
      <c r="AJ23" s="11">
        <f t="shared" si="19"/>
        <v>368.52300000000037</v>
      </c>
      <c r="AK23" s="11">
        <f t="shared" si="19"/>
        <v>370.16399999999993</v>
      </c>
      <c r="AL23" s="11">
        <f t="shared" si="19"/>
        <v>371.79299999999972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6.025000000000003</v>
      </c>
      <c r="N24" s="11">
        <v>3.3059999999999992</v>
      </c>
      <c r="O24" s="11">
        <v>3.3129999999999948</v>
      </c>
      <c r="P24" s="11">
        <v>3.9070000000000027</v>
      </c>
      <c r="Q24" s="11">
        <v>5.7940000000000031</v>
      </c>
      <c r="R24" s="11">
        <v>4.3569999999999958</v>
      </c>
      <c r="S24" s="11">
        <v>3.930000000000001</v>
      </c>
      <c r="T24" s="11">
        <v>5.5309999999999979</v>
      </c>
      <c r="U24" s="11">
        <v>4.041999999999998</v>
      </c>
      <c r="V24" s="11">
        <v>5.4809999999999883</v>
      </c>
      <c r="W24" s="11">
        <v>6.3060000000000054</v>
      </c>
      <c r="X24" s="11">
        <v>6.2460000000000067</v>
      </c>
      <c r="Y24" s="11">
        <v>6.2289999999999841</v>
      </c>
      <c r="Z24" s="11">
        <v>6.2079999999999806</v>
      </c>
      <c r="AA24" s="11">
        <v>6.1969999999999992</v>
      </c>
      <c r="AB24" s="11">
        <v>6.2129999999999947</v>
      </c>
      <c r="AC24" s="11">
        <v>6.2220000000000022</v>
      </c>
      <c r="AD24" s="11">
        <v>6.2309999999999954</v>
      </c>
      <c r="AE24" s="11">
        <v>6.2399999999999949</v>
      </c>
      <c r="AF24" s="11">
        <v>6.2490000000000006</v>
      </c>
      <c r="AG24" s="11">
        <v>6.2570000000000059</v>
      </c>
      <c r="AH24" s="11">
        <v>6.264999999999997</v>
      </c>
      <c r="AI24" s="11">
        <v>6.2720000000000002</v>
      </c>
      <c r="AJ24" s="11">
        <v>6.2800000000000047</v>
      </c>
      <c r="AK24" s="172">
        <v>6.2880000000000029</v>
      </c>
      <c r="AL24" s="11">
        <v>6.2960000000000047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23.51200000000005</v>
      </c>
      <c r="N25" s="11">
        <v>21.685999999999996</v>
      </c>
      <c r="O25" s="11">
        <v>19.271000000000029</v>
      </c>
      <c r="P25" s="11">
        <v>21.896000000000001</v>
      </c>
      <c r="Q25" s="11">
        <v>20.865000000000038</v>
      </c>
      <c r="R25" s="11">
        <v>23.545999999999964</v>
      </c>
      <c r="S25" s="11">
        <v>25.755000000000067</v>
      </c>
      <c r="T25" s="11">
        <v>24.986999999999988</v>
      </c>
      <c r="U25" s="11">
        <v>26.773000000000074</v>
      </c>
      <c r="V25" s="11">
        <v>25.538000000000029</v>
      </c>
      <c r="W25" s="11">
        <v>28.490999999999989</v>
      </c>
      <c r="X25" s="11">
        <v>29.111999999999998</v>
      </c>
      <c r="Y25" s="11">
        <v>29.275999999999993</v>
      </c>
      <c r="Z25" s="11">
        <v>29.693999999999889</v>
      </c>
      <c r="AA25" s="11">
        <v>30.001999999999967</v>
      </c>
      <c r="AB25" s="11">
        <v>30.241000000000007</v>
      </c>
      <c r="AC25" s="11">
        <v>30.455000000000013</v>
      </c>
      <c r="AD25" s="11">
        <v>30.62800000000005</v>
      </c>
      <c r="AE25" s="11">
        <v>30.786000000000044</v>
      </c>
      <c r="AF25" s="11">
        <v>30.940999999999963</v>
      </c>
      <c r="AG25" s="11">
        <v>31.106999999999935</v>
      </c>
      <c r="AH25" s="11">
        <v>31.268000000000022</v>
      </c>
      <c r="AI25" s="11">
        <v>31.421999999999986</v>
      </c>
      <c r="AJ25" s="11">
        <v>31.564000000000057</v>
      </c>
      <c r="AK25" s="172">
        <v>31.691999999999968</v>
      </c>
      <c r="AL25" s="11">
        <v>31.808000000000028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36.356000000000016</v>
      </c>
      <c r="N26" s="11">
        <v>36.588000000000029</v>
      </c>
      <c r="O26" s="11">
        <v>33.566999999999979</v>
      </c>
      <c r="P26" s="11">
        <v>35.866999999999919</v>
      </c>
      <c r="Q26" s="11">
        <v>30.945000000000025</v>
      </c>
      <c r="R26" s="11">
        <v>32.3380000000001</v>
      </c>
      <c r="S26" s="11">
        <v>32.550000000000033</v>
      </c>
      <c r="T26" s="11">
        <v>33.232999999999983</v>
      </c>
      <c r="U26" s="11">
        <v>33.250000000000028</v>
      </c>
      <c r="V26" s="11">
        <v>35.203000000000024</v>
      </c>
      <c r="W26" s="11">
        <v>35.635000000000041</v>
      </c>
      <c r="X26" s="11">
        <v>36.231000000000023</v>
      </c>
      <c r="Y26" s="11">
        <v>36.113000000000056</v>
      </c>
      <c r="Z26" s="11">
        <v>35.970999999999975</v>
      </c>
      <c r="AA26" s="11">
        <v>35.77000000000011</v>
      </c>
      <c r="AB26" s="11">
        <v>35.62500000000005</v>
      </c>
      <c r="AC26" s="11">
        <v>35.516000000000005</v>
      </c>
      <c r="AD26" s="11">
        <v>35.403000000000084</v>
      </c>
      <c r="AE26" s="11">
        <v>35.286999999999964</v>
      </c>
      <c r="AF26" s="11">
        <v>35.169999999999966</v>
      </c>
      <c r="AG26" s="11">
        <v>35.05700000000008</v>
      </c>
      <c r="AH26" s="11">
        <v>34.923000000000002</v>
      </c>
      <c r="AI26" s="11">
        <v>34.790000000000035</v>
      </c>
      <c r="AJ26" s="11">
        <v>34.655999999999949</v>
      </c>
      <c r="AK26" s="172">
        <v>34.522999999999975</v>
      </c>
      <c r="AL26" s="11">
        <v>34.389999999999979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8.7109999999999896</v>
      </c>
      <c r="N27" s="11">
        <v>11.454000000000025</v>
      </c>
      <c r="O27" s="11">
        <v>13.166000000000006</v>
      </c>
      <c r="P27" s="11">
        <v>14.239000000000031</v>
      </c>
      <c r="Q27" s="11">
        <v>15.771000000000006</v>
      </c>
      <c r="R27" s="11">
        <v>16.299999999999986</v>
      </c>
      <c r="S27" s="11">
        <v>17.538999999999994</v>
      </c>
      <c r="T27" s="11">
        <v>17.548999999999964</v>
      </c>
      <c r="U27" s="11">
        <v>16.859999999999992</v>
      </c>
      <c r="V27" s="11">
        <v>18.099999999999994</v>
      </c>
      <c r="W27" s="11">
        <v>18.233999999999973</v>
      </c>
      <c r="X27" s="11">
        <v>18.182999999999982</v>
      </c>
      <c r="Y27" s="11">
        <v>18.084000000000035</v>
      </c>
      <c r="Z27" s="11">
        <v>18.101000000000024</v>
      </c>
      <c r="AA27" s="11">
        <v>18.249000000000009</v>
      </c>
      <c r="AB27" s="11">
        <v>18.398999999999976</v>
      </c>
      <c r="AC27" s="11">
        <v>18.593000000000039</v>
      </c>
      <c r="AD27" s="11">
        <v>18.808999999999973</v>
      </c>
      <c r="AE27" s="11">
        <v>19.037000000000003</v>
      </c>
      <c r="AF27" s="11">
        <v>19.271000000000008</v>
      </c>
      <c r="AG27" s="11">
        <v>19.507000000000001</v>
      </c>
      <c r="AH27" s="11">
        <v>19.74499999999993</v>
      </c>
      <c r="AI27" s="11">
        <v>19.98299999999999</v>
      </c>
      <c r="AJ27" s="11">
        <v>20.219999999999942</v>
      </c>
      <c r="AK27" s="172">
        <v>20.454999999999991</v>
      </c>
      <c r="AL27" s="11">
        <v>20.686999999999998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53.388000000000019</v>
      </c>
      <c r="N28" s="11">
        <v>66.77999999999993</v>
      </c>
      <c r="O28" s="11">
        <v>64.946999999999861</v>
      </c>
      <c r="P28" s="11">
        <v>68.432999999999794</v>
      </c>
      <c r="Q28" s="11">
        <v>79.360999999999805</v>
      </c>
      <c r="R28" s="11">
        <v>81.660999999999902</v>
      </c>
      <c r="S28" s="11">
        <v>80.475999999999985</v>
      </c>
      <c r="T28" s="11">
        <v>83.773000000000039</v>
      </c>
      <c r="U28" s="11">
        <v>96.432999999999979</v>
      </c>
      <c r="V28" s="11">
        <v>87.727000000000032</v>
      </c>
      <c r="W28" s="11">
        <v>87.71200000000006</v>
      </c>
      <c r="X28" s="11">
        <v>88.665999999999798</v>
      </c>
      <c r="Y28" s="11">
        <v>89.041000000000295</v>
      </c>
      <c r="Z28" s="11">
        <v>89.552999999999912</v>
      </c>
      <c r="AA28" s="11">
        <v>90.126000000000005</v>
      </c>
      <c r="AB28" s="11">
        <v>90.581999999999951</v>
      </c>
      <c r="AC28" s="11">
        <v>90.997000000000057</v>
      </c>
      <c r="AD28" s="11">
        <v>91.430999999999926</v>
      </c>
      <c r="AE28" s="11">
        <v>91.883000000000081</v>
      </c>
      <c r="AF28" s="11">
        <v>92.354999999999833</v>
      </c>
      <c r="AG28" s="11">
        <v>92.858000000000061</v>
      </c>
      <c r="AH28" s="11">
        <v>93.349000000000046</v>
      </c>
      <c r="AI28" s="11">
        <v>93.841999999999985</v>
      </c>
      <c r="AJ28" s="11">
        <v>94.333000000000055</v>
      </c>
      <c r="AK28" s="172">
        <v>94.822999999999766</v>
      </c>
      <c r="AL28" s="11">
        <v>95.311999999999799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64.824000000000026</v>
      </c>
      <c r="N29" s="11">
        <v>78.413000000000196</v>
      </c>
      <c r="O29" s="11">
        <v>91.035000000000096</v>
      </c>
      <c r="P29" s="11">
        <v>82.068000000000055</v>
      </c>
      <c r="Q29" s="11">
        <v>92.683000000000177</v>
      </c>
      <c r="R29" s="11">
        <v>88.953999999999965</v>
      </c>
      <c r="S29" s="11">
        <v>93.097999999999928</v>
      </c>
      <c r="T29" s="11">
        <v>98.963000000000164</v>
      </c>
      <c r="U29" s="11">
        <v>128.61400000000023</v>
      </c>
      <c r="V29" s="11">
        <v>128.35100000000011</v>
      </c>
      <c r="W29" s="11">
        <v>118.19599999999971</v>
      </c>
      <c r="X29" s="11">
        <v>120.23700000000011</v>
      </c>
      <c r="Y29" s="11">
        <v>122.59400000000011</v>
      </c>
      <c r="Z29" s="11">
        <v>124.11599999999987</v>
      </c>
      <c r="AA29" s="11">
        <v>125.06299999999976</v>
      </c>
      <c r="AB29" s="11">
        <v>125.77799999999992</v>
      </c>
      <c r="AC29" s="11">
        <v>126.59099999999999</v>
      </c>
      <c r="AD29" s="11">
        <v>127.38900000000029</v>
      </c>
      <c r="AE29" s="11">
        <v>128.17899999999977</v>
      </c>
      <c r="AF29" s="11">
        <v>128.96600000000012</v>
      </c>
      <c r="AG29" s="11">
        <v>129.77900000000002</v>
      </c>
      <c r="AH29" s="11">
        <v>130.55600000000007</v>
      </c>
      <c r="AI29" s="11">
        <v>131.33299999999974</v>
      </c>
      <c r="AJ29" s="11">
        <v>132.10900000000032</v>
      </c>
      <c r="AK29" s="172">
        <v>132.88400000000024</v>
      </c>
      <c r="AL29" s="11">
        <v>133.66099999999994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20.496999999999957</v>
      </c>
      <c r="N30" s="11">
        <v>18.866999999999955</v>
      </c>
      <c r="O30" s="11">
        <v>21.007999999999985</v>
      </c>
      <c r="P30" s="11">
        <v>23.136999999999993</v>
      </c>
      <c r="Q30" s="11">
        <v>22.123999999999999</v>
      </c>
      <c r="R30" s="11">
        <v>26.274000000000051</v>
      </c>
      <c r="S30" s="11">
        <v>23.324000000000058</v>
      </c>
      <c r="T30" s="11">
        <v>22.545000000000044</v>
      </c>
      <c r="U30" s="11">
        <v>20.916999999999977</v>
      </c>
      <c r="V30" s="11">
        <v>25.084000000000024</v>
      </c>
      <c r="W30" s="11">
        <v>24.270999999999979</v>
      </c>
      <c r="X30" s="11">
        <v>23.892999999999983</v>
      </c>
      <c r="Y30" s="11">
        <v>22.518000000000015</v>
      </c>
      <c r="Z30" s="11">
        <v>22.130000000000017</v>
      </c>
      <c r="AA30" s="11">
        <v>22.334000000000064</v>
      </c>
      <c r="AB30" s="11">
        <v>22.446000000000019</v>
      </c>
      <c r="AC30" s="11">
        <v>22.577000000000012</v>
      </c>
      <c r="AD30" s="11">
        <v>22.701000000000015</v>
      </c>
      <c r="AE30" s="11">
        <v>22.80399999999997</v>
      </c>
      <c r="AF30" s="11">
        <v>22.896000000000004</v>
      </c>
      <c r="AG30" s="11">
        <v>22.998000000000037</v>
      </c>
      <c r="AH30" s="11">
        <v>23.10799999999999</v>
      </c>
      <c r="AI30" s="11">
        <v>23.225000000000001</v>
      </c>
      <c r="AJ30" s="11">
        <v>23.340999999999994</v>
      </c>
      <c r="AK30" s="172">
        <v>23.455000000000005</v>
      </c>
      <c r="AL30" s="11">
        <v>23.565999999999992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23.581999999999958</v>
      </c>
      <c r="N31" s="11">
        <v>25.168000000000013</v>
      </c>
      <c r="O31" s="11">
        <v>24.04999999999999</v>
      </c>
      <c r="P31" s="11">
        <v>26.864999999999974</v>
      </c>
      <c r="Q31" s="11">
        <v>24.291</v>
      </c>
      <c r="R31" s="11">
        <v>27.981999999999964</v>
      </c>
      <c r="S31" s="11">
        <v>32.33099999999996</v>
      </c>
      <c r="T31" s="11">
        <v>32.780000000000072</v>
      </c>
      <c r="U31" s="11">
        <v>34.961999999999897</v>
      </c>
      <c r="V31" s="11">
        <v>27.800999999999966</v>
      </c>
      <c r="W31" s="11">
        <v>26.640999999999991</v>
      </c>
      <c r="X31" s="11">
        <v>26.291000000000043</v>
      </c>
      <c r="Y31" s="11">
        <v>26.051000000000002</v>
      </c>
      <c r="Z31" s="11">
        <v>26.068000000000012</v>
      </c>
      <c r="AA31" s="11">
        <v>26.105999999999991</v>
      </c>
      <c r="AB31" s="11">
        <v>26.081999999999983</v>
      </c>
      <c r="AC31" s="11">
        <v>26.048000000000027</v>
      </c>
      <c r="AD31" s="11">
        <v>26.017000000000035</v>
      </c>
      <c r="AE31" s="11">
        <v>25.994</v>
      </c>
      <c r="AF31" s="11">
        <v>25.97999999999999</v>
      </c>
      <c r="AG31" s="11">
        <v>25.97900000000006</v>
      </c>
      <c r="AH31" s="11">
        <v>25.987000000000041</v>
      </c>
      <c r="AI31" s="11">
        <v>26.000999999999991</v>
      </c>
      <c r="AJ31" s="11">
        <v>26.020000000000028</v>
      </c>
      <c r="AK31" s="172">
        <v>26.043999999999979</v>
      </c>
      <c r="AL31" s="11">
        <v>26.073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251.36800000000011</v>
      </c>
      <c r="N33" s="11">
        <f t="shared" ref="N33:AK33" si="20">SUM(N34:N36)</f>
        <v>252.26799999999997</v>
      </c>
      <c r="O33" s="11">
        <f t="shared" si="20"/>
        <v>249.48000000000002</v>
      </c>
      <c r="P33" s="11">
        <f t="shared" si="20"/>
        <v>259.35200000000003</v>
      </c>
      <c r="Q33" s="11">
        <f t="shared" si="20"/>
        <v>258.77199999999982</v>
      </c>
      <c r="R33" s="11">
        <f t="shared" si="20"/>
        <v>248.92300000000034</v>
      </c>
      <c r="S33" s="11">
        <f t="shared" si="20"/>
        <v>268.22699999999986</v>
      </c>
      <c r="T33" s="11">
        <f t="shared" si="20"/>
        <v>269.47400000000039</v>
      </c>
      <c r="U33" s="11">
        <f t="shared" si="20"/>
        <v>263.35700000000008</v>
      </c>
      <c r="V33" s="11">
        <f t="shared" si="20"/>
        <v>258.64500000000032</v>
      </c>
      <c r="W33" s="11">
        <f t="shared" si="20"/>
        <v>258.12599999999992</v>
      </c>
      <c r="X33" s="11">
        <f t="shared" si="20"/>
        <v>259.36999999999989</v>
      </c>
      <c r="Y33" s="11">
        <f t="shared" si="20"/>
        <v>261.58199999999965</v>
      </c>
      <c r="Z33" s="11">
        <f t="shared" si="20"/>
        <v>263.62200000000001</v>
      </c>
      <c r="AA33" s="11">
        <f t="shared" si="20"/>
        <v>266.06300000000033</v>
      </c>
      <c r="AB33" s="11">
        <f t="shared" si="20"/>
        <v>267.98899999999992</v>
      </c>
      <c r="AC33" s="11">
        <f t="shared" si="20"/>
        <v>269.46500000000009</v>
      </c>
      <c r="AD33" s="11">
        <f t="shared" si="20"/>
        <v>270.9009999999995</v>
      </c>
      <c r="AE33" s="11">
        <f t="shared" si="20"/>
        <v>272.33400000000017</v>
      </c>
      <c r="AF33" s="11">
        <f t="shared" si="20"/>
        <v>273.78899999999987</v>
      </c>
      <c r="AG33" s="11">
        <f t="shared" si="20"/>
        <v>275.32499999999993</v>
      </c>
      <c r="AH33" s="11">
        <f t="shared" si="20"/>
        <v>276.87199999999996</v>
      </c>
      <c r="AI33" s="11">
        <f t="shared" si="20"/>
        <v>278.42600000000004</v>
      </c>
      <c r="AJ33" s="11">
        <f t="shared" si="20"/>
        <v>279.9820000000002</v>
      </c>
      <c r="AK33" s="11">
        <f t="shared" si="20"/>
        <v>281.54000000000008</v>
      </c>
      <c r="AL33" s="11">
        <f>SUM(AL34:AL36)</f>
        <v>283.11200000000008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38.352999999999959</v>
      </c>
      <c r="N34" s="11">
        <v>47.015000000000029</v>
      </c>
      <c r="O34" s="11">
        <v>44.235000000000142</v>
      </c>
      <c r="P34" s="11">
        <v>46.47699999999999</v>
      </c>
      <c r="Q34" s="11">
        <v>39.702999999999918</v>
      </c>
      <c r="R34" s="11">
        <v>39.564999999999941</v>
      </c>
      <c r="S34" s="11">
        <v>38.586999999999939</v>
      </c>
      <c r="T34" s="11">
        <v>40.300000000000132</v>
      </c>
      <c r="U34" s="11">
        <v>39.530000000000037</v>
      </c>
      <c r="V34" s="11">
        <v>39.341999999999999</v>
      </c>
      <c r="W34" s="11">
        <v>38.933999999999905</v>
      </c>
      <c r="X34" s="11">
        <v>37.921000000000028</v>
      </c>
      <c r="Y34" s="11">
        <v>38.345999999999997</v>
      </c>
      <c r="Z34" s="11">
        <v>38.627000000000081</v>
      </c>
      <c r="AA34" s="11">
        <v>38.972999999999963</v>
      </c>
      <c r="AB34" s="11">
        <v>39.180000000000064</v>
      </c>
      <c r="AC34" s="11">
        <v>39.342999999999989</v>
      </c>
      <c r="AD34" s="11">
        <v>39.510000000000083</v>
      </c>
      <c r="AE34" s="11">
        <v>39.677999999999969</v>
      </c>
      <c r="AF34" s="11">
        <v>39.847000000000051</v>
      </c>
      <c r="AG34" s="11">
        <v>40.017000000000017</v>
      </c>
      <c r="AH34" s="11">
        <v>40.193999999999932</v>
      </c>
      <c r="AI34" s="11">
        <v>40.374000000000009</v>
      </c>
      <c r="AJ34" s="11">
        <v>40.551999999999985</v>
      </c>
      <c r="AK34" s="172">
        <v>40.728999999999942</v>
      </c>
      <c r="AL34" s="11">
        <v>40.906000000000034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99.164000000000073</v>
      </c>
      <c r="N35" s="11">
        <v>87.132000000000019</v>
      </c>
      <c r="O35" s="11">
        <v>83.9909999999999</v>
      </c>
      <c r="P35" s="11">
        <v>93.274000000000044</v>
      </c>
      <c r="Q35" s="11">
        <v>92.169999999999973</v>
      </c>
      <c r="R35" s="11">
        <v>95.636000000000109</v>
      </c>
      <c r="S35" s="11">
        <v>98.403999999999897</v>
      </c>
      <c r="T35" s="11">
        <v>95.294999999999916</v>
      </c>
      <c r="U35" s="11">
        <v>93.042000000000044</v>
      </c>
      <c r="V35" s="11">
        <v>87.254000000000204</v>
      </c>
      <c r="W35" s="11">
        <v>88.774999999999906</v>
      </c>
      <c r="X35" s="11">
        <v>89.155999999999906</v>
      </c>
      <c r="Y35" s="11">
        <v>89.580000000000027</v>
      </c>
      <c r="Z35" s="11">
        <v>90.184999999999846</v>
      </c>
      <c r="AA35" s="11">
        <v>90.876000000000289</v>
      </c>
      <c r="AB35" s="11">
        <v>91.593999999999909</v>
      </c>
      <c r="AC35" s="11">
        <v>92.142000000000081</v>
      </c>
      <c r="AD35" s="11">
        <v>92.712999999999894</v>
      </c>
      <c r="AE35" s="11">
        <v>93.305000000000007</v>
      </c>
      <c r="AF35" s="11">
        <v>93.928999999999846</v>
      </c>
      <c r="AG35" s="11">
        <v>94.643999999999792</v>
      </c>
      <c r="AH35" s="11">
        <v>95.370000000000161</v>
      </c>
      <c r="AI35" s="11">
        <v>96.105000000000132</v>
      </c>
      <c r="AJ35" s="11">
        <v>96.844000000000179</v>
      </c>
      <c r="AK35" s="172">
        <v>97.583000000000112</v>
      </c>
      <c r="AL35" s="11">
        <v>98.328999999999937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113.85100000000008</v>
      </c>
      <c r="N36" s="11">
        <v>118.12099999999991</v>
      </c>
      <c r="O36" s="11">
        <v>121.25399999999996</v>
      </c>
      <c r="P36" s="11">
        <v>119.601</v>
      </c>
      <c r="Q36" s="11">
        <v>126.89899999999997</v>
      </c>
      <c r="R36" s="11">
        <v>113.72200000000029</v>
      </c>
      <c r="S36" s="11">
        <v>131.23599999999999</v>
      </c>
      <c r="T36" s="11">
        <v>133.87900000000036</v>
      </c>
      <c r="U36" s="11">
        <v>130.785</v>
      </c>
      <c r="V36" s="11">
        <v>132.04900000000009</v>
      </c>
      <c r="W36" s="11">
        <v>130.41700000000012</v>
      </c>
      <c r="X36" s="11">
        <v>132.29299999999995</v>
      </c>
      <c r="Y36" s="11">
        <v>133.65599999999966</v>
      </c>
      <c r="Z36" s="11">
        <v>134.81000000000009</v>
      </c>
      <c r="AA36" s="11">
        <v>136.21400000000008</v>
      </c>
      <c r="AB36" s="11">
        <v>137.21499999999995</v>
      </c>
      <c r="AC36" s="11">
        <v>137.98000000000002</v>
      </c>
      <c r="AD36" s="11">
        <v>138.67799999999951</v>
      </c>
      <c r="AE36" s="11">
        <v>139.3510000000002</v>
      </c>
      <c r="AF36" s="11">
        <v>140.01299999999998</v>
      </c>
      <c r="AG36" s="11">
        <v>140.66400000000013</v>
      </c>
      <c r="AH36" s="11">
        <v>141.30799999999991</v>
      </c>
      <c r="AI36" s="11">
        <v>141.94699999999989</v>
      </c>
      <c r="AJ36" s="11">
        <v>142.58600000000004</v>
      </c>
      <c r="AK36" s="172">
        <v>143.22799999999998</v>
      </c>
      <c r="AL36" s="11">
        <v>143.87700000000012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893.26899999999978</v>
      </c>
      <c r="N38" s="11">
        <f t="shared" ref="N38:AL38" si="21">SUM(N5,N11,N16,N18,N23,N33)</f>
        <v>918.38100000000009</v>
      </c>
      <c r="O38" s="11">
        <f t="shared" si="21"/>
        <v>934.35400000000027</v>
      </c>
      <c r="P38" s="11">
        <f t="shared" si="21"/>
        <v>950.53299999999945</v>
      </c>
      <c r="Q38" s="11">
        <f t="shared" si="21"/>
        <v>982.04100000000005</v>
      </c>
      <c r="R38" s="11">
        <f t="shared" si="21"/>
        <v>1005.3850000000001</v>
      </c>
      <c r="S38" s="11">
        <f t="shared" si="21"/>
        <v>1029.8779999999992</v>
      </c>
      <c r="T38" s="11">
        <f t="shared" si="21"/>
        <v>1050.8070000000007</v>
      </c>
      <c r="U38" s="11">
        <f t="shared" si="21"/>
        <v>1083.4230000000002</v>
      </c>
      <c r="V38" s="11">
        <f t="shared" si="21"/>
        <v>1089.5500000000002</v>
      </c>
      <c r="W38" s="11">
        <f t="shared" si="21"/>
        <v>1065.2229999999997</v>
      </c>
      <c r="X38" s="11">
        <f t="shared" si="21"/>
        <v>1071.1889999999996</v>
      </c>
      <c r="Y38" s="11">
        <f t="shared" si="21"/>
        <v>1077.6880000000003</v>
      </c>
      <c r="Z38" s="11">
        <f t="shared" si="21"/>
        <v>1084.0789999999997</v>
      </c>
      <c r="AA38" s="11">
        <f t="shared" si="21"/>
        <v>1091.0840000000001</v>
      </c>
      <c r="AB38" s="11">
        <f t="shared" si="21"/>
        <v>1096.6909999999998</v>
      </c>
      <c r="AC38" s="11">
        <f t="shared" si="21"/>
        <v>1101.4639999999999</v>
      </c>
      <c r="AD38" s="11">
        <f t="shared" si="21"/>
        <v>1105.7909999999997</v>
      </c>
      <c r="AE38" s="11">
        <f t="shared" si="21"/>
        <v>1110.0630000000001</v>
      </c>
      <c r="AF38" s="11">
        <f t="shared" si="21"/>
        <v>1114.3019999999992</v>
      </c>
      <c r="AG38" s="11">
        <f t="shared" si="21"/>
        <v>1118.9530000000004</v>
      </c>
      <c r="AH38" s="11">
        <f t="shared" si="21"/>
        <v>1123.4609999999998</v>
      </c>
      <c r="AI38" s="11">
        <f t="shared" si="21"/>
        <v>1127.9670000000001</v>
      </c>
      <c r="AJ38" s="11">
        <f t="shared" si="21"/>
        <v>1132.4860000000008</v>
      </c>
      <c r="AK38" s="11">
        <f t="shared" si="21"/>
        <v>1136.9340000000007</v>
      </c>
      <c r="AL38" s="11">
        <f t="shared" si="21"/>
        <v>1141.3669999999997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Greater Birmingham and Solihull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Greater Birmingham and Solihull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Greater Birmingham and Solihull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Greater Birmingham and Solihull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Greater Birmingham and Solihull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Greater Birmingham and Solihull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Greater Birmingham and Solihull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24.758972930767847</v>
      </c>
      <c r="N231" s="40">
        <f>'Ind T1'!D25</f>
        <v>24.232109145221234</v>
      </c>
      <c r="O231" s="40">
        <f>'Ind T1'!F25</f>
        <v>24.804642152786979</v>
      </c>
    </row>
    <row r="232" spans="1:15" x14ac:dyDescent="0.2">
      <c r="L232" t="str">
        <f>L23</f>
        <v>Business and other services</v>
      </c>
      <c r="M232" s="40">
        <f>'Ind T1'!B24</f>
        <v>29.97975899779685</v>
      </c>
      <c r="N232" s="40">
        <f>'Ind T1'!D24</f>
        <v>32.433208821063744</v>
      </c>
      <c r="O232" s="40">
        <f>'Ind T1'!F24</f>
        <v>32.574360394158916</v>
      </c>
    </row>
    <row r="233" spans="1:15" x14ac:dyDescent="0.2">
      <c r="L233" t="str">
        <f>L18</f>
        <v>Trade, accomod. and transport</v>
      </c>
      <c r="M233" s="40">
        <f>'Ind T1'!B23</f>
        <v>27.363945155338481</v>
      </c>
      <c r="N233" s="40">
        <f>'Ind T1'!D23</f>
        <v>26.918213369407152</v>
      </c>
      <c r="O233" s="40">
        <f>'Ind T1'!F23</f>
        <v>27.784752844615273</v>
      </c>
    </row>
    <row r="234" spans="1:15" x14ac:dyDescent="0.2">
      <c r="L234" t="str">
        <f>L16</f>
        <v>Construction</v>
      </c>
      <c r="M234" s="40">
        <f>'Ind T1'!B22</f>
        <v>6.5279470053760518</v>
      </c>
      <c r="N234" s="40">
        <f>'Ind T1'!D22</f>
        <v>6.7722908724276598</v>
      </c>
      <c r="O234" s="40">
        <f>'Ind T1'!F22</f>
        <v>6.4957196064017939</v>
      </c>
    </row>
    <row r="235" spans="1:15" x14ac:dyDescent="0.2">
      <c r="L235" t="str">
        <f>L11</f>
        <v>Manufacturing</v>
      </c>
      <c r="M235" s="40">
        <f>'Ind T1'!B21</f>
        <v>9.7488026974741029</v>
      </c>
      <c r="N235" s="40">
        <f>'Ind T1'!D21</f>
        <v>8.6365014649514844</v>
      </c>
      <c r="O235" s="40">
        <f>'Ind T1'!F21</f>
        <v>7.3906990477208474</v>
      </c>
    </row>
    <row r="236" spans="1:15" x14ac:dyDescent="0.2">
      <c r="L236" t="str">
        <f>L5</f>
        <v>Primary sector and utilities</v>
      </c>
      <c r="M236" s="40">
        <f>'Ind T1'!B20</f>
        <v>1.6205732132466621</v>
      </c>
      <c r="N236" s="40">
        <f>'Ind T1'!D20</f>
        <v>1.0076763269287281</v>
      </c>
      <c r="O236" s="40">
        <f>'Ind T1'!F20</f>
        <v>0.94982595431618477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Greater Birmingham and Solihull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9.2029999999995766</v>
      </c>
      <c r="O261" s="11">
        <f>'Ind T1'!F50</f>
        <v>24.986000000000161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44.073999999999842</v>
      </c>
      <c r="O262" s="11">
        <f>'Ind T1'!F49</f>
        <v>26.30699999999996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11.626000000000033</v>
      </c>
      <c r="O263" s="11">
        <f>'Ind T1'!F48</f>
        <v>30.387000000000057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6.509000000000043</v>
      </c>
      <c r="O264" s="11">
        <f>'Ind T1'!F47</f>
        <v>1.9999999999998721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-6.0149999999998869</v>
      </c>
      <c r="O265" s="11">
        <f>'Ind T1'!F46</f>
        <v>-7.6430000000001428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-5.5589999999999549</v>
      </c>
      <c r="O266" s="11">
        <f>'Ind T1'!F45</f>
        <v>0.10700000000000465</v>
      </c>
    </row>
    <row r="268" spans="1:16" x14ac:dyDescent="0.2">
      <c r="L268" t="str">
        <f>L38</f>
        <v>All industries</v>
      </c>
      <c r="N268" s="11">
        <f>'Ind T1'!D14-'Ind T1'!B14</f>
        <v>59.837999999999624</v>
      </c>
      <c r="O268" s="11">
        <f>SUM(O261:O266)</f>
        <v>76.143999999999906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Greater Birmingham and Solihull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27.912068401839779</v>
      </c>
      <c r="C9" s="249">
        <f>SUM(C26,C43,C60,C77,C94,C111,C128,C145,C162,C179,C196,C213,C230,C247,C264,C281,C298,C315,C332,C349,C366,C383)</f>
        <v>57.423010149496491</v>
      </c>
      <c r="D9" s="249">
        <f>SUM(B9:C9)</f>
        <v>85.335078551336267</v>
      </c>
      <c r="E9" s="238"/>
      <c r="F9" s="249">
        <f>SUM(F26,F43,F60,F77,F94,F111,F128,F145,F162,F179,F196,F213,F230,F247,F264,F281,F298,F315,F332,F349,F366,F383)</f>
        <v>36.908978300609739</v>
      </c>
      <c r="G9" s="249">
        <f>SUM(G26,G43,G60,G77,G94,G111,G128,G145,G162,G179,G196,G213,G230,G247,G264,G281,G298,G315,G332,G349,G366,G383)</f>
        <v>67.045077905427434</v>
      </c>
      <c r="H9" s="249">
        <f>SUM(F9:G9)</f>
        <v>103.95405620603717</v>
      </c>
      <c r="I9" s="238"/>
      <c r="J9" s="249">
        <f>SUM(J26,J43,J60,J77,J94,J111,J128,J145,J162,J179,J196,J213,J230,J247,J264,J281,J298,J315,J332,J349,J366,J383)</f>
        <v>47.335365400642274</v>
      </c>
      <c r="K9" s="249">
        <f>SUM(K26,K43,K60,K77,K94,K111,K128,K145,K162,K179,K196,K213,K230,K247,K264,K281,K298,K315,K332,K349,K366,K383)</f>
        <v>73.448438966674928</v>
      </c>
      <c r="L9" s="249">
        <f>SUM(J9:K9)</f>
        <v>120.7838043673172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86.863519479360519</v>
      </c>
      <c r="C10" s="249">
        <f t="shared" si="0"/>
        <v>96.066878789359322</v>
      </c>
      <c r="D10" s="249">
        <f t="shared" ref="D10:D17" si="1">SUM(B10:C10)</f>
        <v>182.93039826871984</v>
      </c>
      <c r="E10" s="238"/>
      <c r="F10" s="249">
        <f t="shared" ref="F10:G17" si="2">SUM(F27,F44,F61,F78,F95,F112,F129,F146,F163,F180,F197,F214,F231,F248,F265,F282,F299,F316,F333,F350,F367,F384)</f>
        <v>107.13037210390563</v>
      </c>
      <c r="G10" s="249">
        <f t="shared" si="2"/>
        <v>118.9362621857686</v>
      </c>
      <c r="H10" s="249">
        <f t="shared" ref="H10:H17" si="3">SUM(F10:G10)</f>
        <v>226.06663428967423</v>
      </c>
      <c r="I10" s="238"/>
      <c r="J10" s="249">
        <f t="shared" ref="J10:K17" si="4">SUM(J27,J44,J61,J78,J95,J112,J129,J146,J163,J180,J197,J214,J231,J248,J265,J282,J299,J316,J333,J350,J367,J384)</f>
        <v>134.69836708008935</v>
      </c>
      <c r="K10" s="249">
        <f t="shared" si="4"/>
        <v>136.89952692323192</v>
      </c>
      <c r="L10" s="249">
        <f t="shared" ref="L10:L17" si="5">SUM(J10:K10)</f>
        <v>271.59789400332124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51.669759715626697</v>
      </c>
      <c r="C11" s="249">
        <f t="shared" si="0"/>
        <v>66.045130428419768</v>
      </c>
      <c r="D11" s="249">
        <f t="shared" si="1"/>
        <v>117.71489014404646</v>
      </c>
      <c r="E11" s="238"/>
      <c r="F11" s="249">
        <f t="shared" si="2"/>
        <v>61.704490654453529</v>
      </c>
      <c r="G11" s="249">
        <f t="shared" si="2"/>
        <v>76.680957358897132</v>
      </c>
      <c r="H11" s="249">
        <f t="shared" si="3"/>
        <v>138.38544801335067</v>
      </c>
      <c r="I11" s="238"/>
      <c r="J11" s="249">
        <f t="shared" si="4"/>
        <v>71.997080418875839</v>
      </c>
      <c r="K11" s="249">
        <f t="shared" si="4"/>
        <v>73.954279437929543</v>
      </c>
      <c r="L11" s="249">
        <f t="shared" si="5"/>
        <v>145.95135985680537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92.934399779568622</v>
      </c>
      <c r="C12" s="249">
        <f t="shared" si="0"/>
        <v>35.06538525786118</v>
      </c>
      <c r="D12" s="249">
        <f t="shared" si="1"/>
        <v>127.9997850374298</v>
      </c>
      <c r="E12" s="238"/>
      <c r="F12" s="249">
        <f t="shared" si="2"/>
        <v>91.103337585756464</v>
      </c>
      <c r="G12" s="249">
        <f t="shared" si="2"/>
        <v>40.440819161287777</v>
      </c>
      <c r="H12" s="249">
        <f t="shared" si="3"/>
        <v>131.54415674704424</v>
      </c>
      <c r="I12" s="238"/>
      <c r="J12" s="249">
        <f t="shared" si="4"/>
        <v>69.961652671830237</v>
      </c>
      <c r="K12" s="249">
        <f t="shared" si="4"/>
        <v>44.585653734644147</v>
      </c>
      <c r="L12" s="249">
        <f t="shared" si="5"/>
        <v>114.54730640647438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9.5361262651778791</v>
      </c>
      <c r="C13" s="249">
        <f t="shared" si="0"/>
        <v>101.32279105851836</v>
      </c>
      <c r="D13" s="249">
        <f t="shared" si="1"/>
        <v>110.85891732369625</v>
      </c>
      <c r="E13" s="238"/>
      <c r="F13" s="249">
        <f t="shared" si="2"/>
        <v>9.9497262053107232</v>
      </c>
      <c r="G13" s="249">
        <f t="shared" si="2"/>
        <v>87.621572937607112</v>
      </c>
      <c r="H13" s="249">
        <f t="shared" si="3"/>
        <v>97.571299142917837</v>
      </c>
      <c r="I13" s="238"/>
      <c r="J13" s="249">
        <f t="shared" si="4"/>
        <v>12.118453583112913</v>
      </c>
      <c r="K13" s="249">
        <f t="shared" si="4"/>
        <v>79.090899446566567</v>
      </c>
      <c r="L13" s="249">
        <f t="shared" si="5"/>
        <v>91.209353029679477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84.98701490296385</v>
      </c>
      <c r="C14" s="249">
        <f t="shared" si="0"/>
        <v>15.138898370651606</v>
      </c>
      <c r="D14" s="249">
        <f t="shared" si="1"/>
        <v>100.12591327361545</v>
      </c>
      <c r="E14" s="238"/>
      <c r="F14" s="249">
        <f t="shared" si="2"/>
        <v>84.570251910807386</v>
      </c>
      <c r="G14" s="249">
        <f t="shared" si="2"/>
        <v>15.778938776876871</v>
      </c>
      <c r="H14" s="249">
        <f t="shared" si="3"/>
        <v>100.34919068768426</v>
      </c>
      <c r="I14" s="238"/>
      <c r="J14" s="249">
        <f t="shared" si="4"/>
        <v>97.316516119274311</v>
      </c>
      <c r="K14" s="249">
        <f t="shared" si="4"/>
        <v>19.791360107119328</v>
      </c>
      <c r="L14" s="249">
        <f t="shared" si="5"/>
        <v>117.10787622639364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48.035902283570273</v>
      </c>
      <c r="C15" s="249">
        <f t="shared" si="0"/>
        <v>33.790300349803267</v>
      </c>
      <c r="D15" s="249">
        <f t="shared" si="1"/>
        <v>81.826202633373541</v>
      </c>
      <c r="E15" s="238"/>
      <c r="F15" s="249">
        <f t="shared" si="2"/>
        <v>45.851130962561271</v>
      </c>
      <c r="G15" s="249">
        <f t="shared" si="2"/>
        <v>35.789896501312938</v>
      </c>
      <c r="H15" s="249">
        <f t="shared" si="3"/>
        <v>81.64102746387421</v>
      </c>
      <c r="I15" s="238"/>
      <c r="J15" s="249">
        <f t="shared" si="4"/>
        <v>46.754380849638146</v>
      </c>
      <c r="K15" s="249">
        <f t="shared" si="4"/>
        <v>39.729032014908356</v>
      </c>
      <c r="L15" s="249">
        <f t="shared" si="5"/>
        <v>86.483412864546494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9.2704935624637841</v>
      </c>
      <c r="C16" s="249">
        <f t="shared" si="0"/>
        <v>69.73724628043324</v>
      </c>
      <c r="D16" s="249">
        <f t="shared" si="1"/>
        <v>79.007739842897024</v>
      </c>
      <c r="E16" s="238"/>
      <c r="F16" s="249">
        <f t="shared" si="2"/>
        <v>8.70102494321163</v>
      </c>
      <c r="G16" s="249">
        <f t="shared" si="2"/>
        <v>65.400489702728294</v>
      </c>
      <c r="H16" s="249">
        <f t="shared" si="3"/>
        <v>74.101514645939929</v>
      </c>
      <c r="I16" s="238"/>
      <c r="J16" s="249">
        <f t="shared" si="4"/>
        <v>12.710202439016815</v>
      </c>
      <c r="K16" s="249">
        <f t="shared" si="4"/>
        <v>72.680658909324748</v>
      </c>
      <c r="L16" s="249">
        <f t="shared" si="5"/>
        <v>85.390861348341559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54.482651437565835</v>
      </c>
      <c r="C17" s="249">
        <f t="shared" si="0"/>
        <v>65.103423487319759</v>
      </c>
      <c r="D17" s="249">
        <f t="shared" si="1"/>
        <v>119.58607492488559</v>
      </c>
      <c r="E17" s="238"/>
      <c r="F17" s="249">
        <f t="shared" si="2"/>
        <v>51.184211213994836</v>
      </c>
      <c r="G17" s="249">
        <f t="shared" si="2"/>
        <v>60.425461589482708</v>
      </c>
      <c r="H17" s="249">
        <f t="shared" si="3"/>
        <v>111.60967280347754</v>
      </c>
      <c r="I17" s="238"/>
      <c r="J17" s="249">
        <f t="shared" si="4"/>
        <v>47.291048974003061</v>
      </c>
      <c r="K17" s="249">
        <f t="shared" si="4"/>
        <v>61.004082923117103</v>
      </c>
      <c r="L17" s="249">
        <f t="shared" si="5"/>
        <v>108.29513189712017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465.69193582813722</v>
      </c>
      <c r="C19" s="247">
        <f t="shared" ref="C19:L19" si="6">SUM(C9:C17)</f>
        <v>539.69306417186294</v>
      </c>
      <c r="D19" s="247">
        <f t="shared" si="6"/>
        <v>1005.3850000000001</v>
      </c>
      <c r="E19" s="247"/>
      <c r="F19" s="247">
        <f t="shared" si="6"/>
        <v>497.10352388061119</v>
      </c>
      <c r="G19" s="247">
        <f t="shared" si="6"/>
        <v>568.11947611938888</v>
      </c>
      <c r="H19" s="247">
        <f t="shared" si="6"/>
        <v>1065.223</v>
      </c>
      <c r="I19" s="247"/>
      <c r="J19" s="247">
        <f t="shared" si="6"/>
        <v>540.18306753648301</v>
      </c>
      <c r="K19" s="247">
        <f t="shared" si="6"/>
        <v>601.18393246351673</v>
      </c>
      <c r="L19" s="247">
        <f t="shared" si="6"/>
        <v>1141.3669999999995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9.1806485704549204E-2</v>
      </c>
      <c r="C26" s="302">
        <v>0.32774850924791277</v>
      </c>
      <c r="D26" s="302">
        <f>SUM(B26:C26)</f>
        <v>0.41955499495246196</v>
      </c>
      <c r="E26" s="303"/>
      <c r="F26" s="302">
        <v>7.1990348197831788E-2</v>
      </c>
      <c r="G26" s="302">
        <v>0.16279452978700978</v>
      </c>
      <c r="H26" s="302">
        <f>SUM(F26:G26)</f>
        <v>0.23478487798484157</v>
      </c>
      <c r="I26" s="303"/>
      <c r="J26" s="302">
        <v>9.4053328098747016E-2</v>
      </c>
      <c r="K26" s="302">
        <v>0.22622906181938363</v>
      </c>
      <c r="L26" s="302">
        <f>SUM(J26:K26)</f>
        <v>0.32028238991813063</v>
      </c>
      <c r="M26" s="236"/>
      <c r="N26" s="236"/>
    </row>
    <row r="27" spans="1:14" x14ac:dyDescent="0.2">
      <c r="A27" s="237" t="str">
        <f>name!E$5</f>
        <v>Professional occupations</v>
      </c>
      <c r="B27" s="302">
        <v>8.6182182556584233E-2</v>
      </c>
      <c r="C27" s="302">
        <v>0.26209892886550323</v>
      </c>
      <c r="D27" s="302">
        <f t="shared" ref="D27:D34" si="7">SUM(B27:C27)</f>
        <v>0.34828111142208745</v>
      </c>
      <c r="E27" s="303"/>
      <c r="F27" s="302">
        <v>9.057455126819744E-2</v>
      </c>
      <c r="G27" s="302">
        <v>0.17967564399885935</v>
      </c>
      <c r="H27" s="302">
        <f t="shared" ref="H27:H34" si="8">SUM(F27:G27)</f>
        <v>0.27025019526705679</v>
      </c>
      <c r="I27" s="303"/>
      <c r="J27" s="302">
        <v>0.15881887980150924</v>
      </c>
      <c r="K27" s="302">
        <v>0.35488503276732536</v>
      </c>
      <c r="L27" s="302">
        <f t="shared" ref="L27:L34" si="9">SUM(J27:K27)</f>
        <v>0.51370391256883463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9.2332727148110569E-2</v>
      </c>
      <c r="C28" s="302">
        <v>0.18275812231089097</v>
      </c>
      <c r="D28" s="302">
        <f t="shared" si="7"/>
        <v>0.27509084945900153</v>
      </c>
      <c r="E28" s="303"/>
      <c r="F28" s="302">
        <v>7.5582917001470337E-2</v>
      </c>
      <c r="G28" s="302">
        <v>0.10589306266766577</v>
      </c>
      <c r="H28" s="302">
        <f t="shared" si="8"/>
        <v>0.18147597966913609</v>
      </c>
      <c r="I28" s="303"/>
      <c r="J28" s="302">
        <v>0.10853511333181559</v>
      </c>
      <c r="K28" s="302">
        <v>0.1497772110645193</v>
      </c>
      <c r="L28" s="302">
        <f t="shared" si="9"/>
        <v>0.25831232439633489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0.3577851418065584</v>
      </c>
      <c r="C29" s="302">
        <v>0.17298739589871553</v>
      </c>
      <c r="D29" s="302">
        <f t="shared" si="7"/>
        <v>0.53077253770527388</v>
      </c>
      <c r="E29" s="303"/>
      <c r="F29" s="302">
        <v>0.15645180626640687</v>
      </c>
      <c r="G29" s="302">
        <v>6.0451159468073293E-2</v>
      </c>
      <c r="H29" s="302">
        <f t="shared" si="8"/>
        <v>0.21690296573448015</v>
      </c>
      <c r="I29" s="303"/>
      <c r="J29" s="302">
        <v>0.11169875400014539</v>
      </c>
      <c r="K29" s="302">
        <v>8.9697596816518066E-2</v>
      </c>
      <c r="L29" s="302">
        <f t="shared" si="9"/>
        <v>0.20139635081666346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0.52641547724887494</v>
      </c>
      <c r="C30" s="302">
        <v>3.7543717709809057</v>
      </c>
      <c r="D30" s="302">
        <f t="shared" si="7"/>
        <v>4.2807872482297809</v>
      </c>
      <c r="E30" s="303"/>
      <c r="F30" s="302">
        <v>0.43901064767322162</v>
      </c>
      <c r="G30" s="302">
        <v>1.4426870081647765</v>
      </c>
      <c r="H30" s="302">
        <f t="shared" si="8"/>
        <v>1.8816976558379981</v>
      </c>
      <c r="I30" s="303"/>
      <c r="J30" s="302">
        <v>0.49721494463589538</v>
      </c>
      <c r="K30" s="302">
        <v>1.3033463850123013</v>
      </c>
      <c r="L30" s="302">
        <f t="shared" si="9"/>
        <v>1.8005613296481966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0.24616784599580741</v>
      </c>
      <c r="C31" s="302">
        <v>0.13109598611702686</v>
      </c>
      <c r="D31" s="302">
        <f t="shared" si="7"/>
        <v>0.37726383211283426</v>
      </c>
      <c r="E31" s="303"/>
      <c r="F31" s="302">
        <v>0.10773892427930462</v>
      </c>
      <c r="G31" s="302">
        <v>5.0489191564831427E-2</v>
      </c>
      <c r="H31" s="302">
        <f t="shared" si="8"/>
        <v>0.15822811584413604</v>
      </c>
      <c r="I31" s="303"/>
      <c r="J31" s="302">
        <v>0.11239331667330955</v>
      </c>
      <c r="K31" s="302">
        <v>6.3262717679010039E-2</v>
      </c>
      <c r="L31" s="302">
        <f t="shared" si="9"/>
        <v>0.17565603435231958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8.5700383534000599E-2</v>
      </c>
      <c r="C32" s="302">
        <v>7.8176775252784228E-2</v>
      </c>
      <c r="D32" s="302">
        <f t="shared" si="7"/>
        <v>0.16387715878678483</v>
      </c>
      <c r="E32" s="303"/>
      <c r="F32" s="302">
        <v>3.4939965926550798E-2</v>
      </c>
      <c r="G32" s="302">
        <v>2.984960314196463E-2</v>
      </c>
      <c r="H32" s="302">
        <f t="shared" si="8"/>
        <v>6.4789569068515435E-2</v>
      </c>
      <c r="I32" s="303"/>
      <c r="J32" s="302">
        <v>3.6238183512143196E-2</v>
      </c>
      <c r="K32" s="302">
        <v>3.6441195303047506E-2</v>
      </c>
      <c r="L32" s="302">
        <f t="shared" si="9"/>
        <v>7.2679378815190709E-2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5.1165719642424341E-2</v>
      </c>
      <c r="C33" s="302">
        <v>0.2727501771345342</v>
      </c>
      <c r="D33" s="302">
        <f t="shared" si="7"/>
        <v>0.32391589677695853</v>
      </c>
      <c r="E33" s="303"/>
      <c r="F33" s="302">
        <v>2.5923913538370279E-2</v>
      </c>
      <c r="G33" s="302">
        <v>8.4834966840224776E-2</v>
      </c>
      <c r="H33" s="302">
        <f t="shared" si="8"/>
        <v>0.11075888037859505</v>
      </c>
      <c r="I33" s="303"/>
      <c r="J33" s="302">
        <v>1.889693026954507E-2</v>
      </c>
      <c r="K33" s="302">
        <v>8.7409722807579818E-2</v>
      </c>
      <c r="L33" s="302">
        <f t="shared" si="9"/>
        <v>0.10630665307712489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0.43579999046699835</v>
      </c>
      <c r="C34" s="302">
        <v>0.81165638008780794</v>
      </c>
      <c r="D34" s="302">
        <f t="shared" si="7"/>
        <v>1.2474563705548063</v>
      </c>
      <c r="E34" s="303"/>
      <c r="F34" s="302">
        <v>0.14930202673957307</v>
      </c>
      <c r="G34" s="302">
        <v>0.23080973347566544</v>
      </c>
      <c r="H34" s="302">
        <f t="shared" si="8"/>
        <v>0.38011176021523851</v>
      </c>
      <c r="I34" s="303"/>
      <c r="J34" s="302">
        <v>9.8406425011344237E-2</v>
      </c>
      <c r="K34" s="302">
        <v>0.18869520139585841</v>
      </c>
      <c r="L34" s="302">
        <f t="shared" si="9"/>
        <v>0.28710162640720266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1.9733559541039081</v>
      </c>
      <c r="C36" s="311">
        <f t="shared" ref="C36:K36" si="10">SUM(C26:C34)</f>
        <v>5.9936440458960814</v>
      </c>
      <c r="D36" s="311">
        <f t="shared" si="10"/>
        <v>7.966999999999989</v>
      </c>
      <c r="E36" s="311"/>
      <c r="F36" s="311">
        <f t="shared" si="10"/>
        <v>1.1515151008909268</v>
      </c>
      <c r="G36" s="311">
        <f t="shared" si="10"/>
        <v>2.3474848991090709</v>
      </c>
      <c r="H36" s="311">
        <f t="shared" si="10"/>
        <v>3.4989999999999979</v>
      </c>
      <c r="I36" s="311"/>
      <c r="J36" s="311">
        <f t="shared" si="10"/>
        <v>1.2362558753344548</v>
      </c>
      <c r="K36" s="311">
        <f t="shared" si="10"/>
        <v>2.499744124665543</v>
      </c>
      <c r="L36" s="311">
        <f>SUM(L26:L34)</f>
        <v>3.735999999999998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1.711902195867558E-3</v>
      </c>
      <c r="C43" s="302">
        <v>5.465205204291803E-2</v>
      </c>
      <c r="D43" s="302">
        <f>SUM(B43:C43)</f>
        <v>5.6363954238785589E-2</v>
      </c>
      <c r="E43" s="303"/>
      <c r="F43" s="302">
        <v>8.4485219089955876E-3</v>
      </c>
      <c r="G43" s="302">
        <v>0.10687498189135393</v>
      </c>
      <c r="H43" s="302">
        <f>SUM(F43:G43)</f>
        <v>0.11532350380034952</v>
      </c>
      <c r="I43" s="303"/>
      <c r="J43" s="302">
        <v>4.5117195694825687E-3</v>
      </c>
      <c r="K43" s="302">
        <v>5.5193366364544562E-2</v>
      </c>
      <c r="L43" s="302">
        <f>SUM(J43:K43)</f>
        <v>5.9705085934027131E-2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1.0771894372072724E-2</v>
      </c>
      <c r="C44" s="302">
        <v>4.3261543167271911E-2</v>
      </c>
      <c r="D44" s="302">
        <f t="shared" ref="D44:D51" si="11">SUM(B44:C44)</f>
        <v>5.4033437539344635E-2</v>
      </c>
      <c r="E44" s="303"/>
      <c r="F44" s="302">
        <v>3.1108220214423093E-2</v>
      </c>
      <c r="G44" s="302">
        <v>9.6218899311418429E-2</v>
      </c>
      <c r="H44" s="302">
        <f t="shared" ref="H44:H51" si="12">SUM(F44:G44)</f>
        <v>0.12732711952584153</v>
      </c>
      <c r="I44" s="303"/>
      <c r="J44" s="302">
        <v>1.0103694610661519E-2</v>
      </c>
      <c r="K44" s="302">
        <v>5.4381036312687217E-2</v>
      </c>
      <c r="L44" s="302">
        <f t="shared" ref="L44:L51" si="13">SUM(J44:K44)</f>
        <v>6.4484730923348735E-2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2.550169508066494E-3</v>
      </c>
      <c r="C45" s="302">
        <v>3.5411614343543597E-2</v>
      </c>
      <c r="D45" s="302">
        <f t="shared" si="11"/>
        <v>3.7961783851610094E-2</v>
      </c>
      <c r="E45" s="303"/>
      <c r="F45" s="302">
        <v>2.1440004702527164E-2</v>
      </c>
      <c r="G45" s="302">
        <v>9.2922457994303861E-2</v>
      </c>
      <c r="H45" s="302">
        <f t="shared" si="12"/>
        <v>0.11436246269683102</v>
      </c>
      <c r="I45" s="303"/>
      <c r="J45" s="302">
        <v>1.2058186101570417E-2</v>
      </c>
      <c r="K45" s="302">
        <v>4.2199714837039354E-2</v>
      </c>
      <c r="L45" s="302">
        <f t="shared" si="13"/>
        <v>5.4257900938609771E-2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2.1296379823177915E-3</v>
      </c>
      <c r="C46" s="302">
        <v>8.110753647541746E-3</v>
      </c>
      <c r="D46" s="302">
        <f t="shared" si="11"/>
        <v>1.0240391629859538E-2</v>
      </c>
      <c r="E46" s="303"/>
      <c r="F46" s="302">
        <v>2.7781672916337093E-2</v>
      </c>
      <c r="G46" s="302">
        <v>1.1512630508835107E-2</v>
      </c>
      <c r="H46" s="302">
        <f t="shared" si="12"/>
        <v>3.9294303425172199E-2</v>
      </c>
      <c r="I46" s="303"/>
      <c r="J46" s="302">
        <v>1.2983013504472663E-2</v>
      </c>
      <c r="K46" s="302">
        <v>4.1831500860664518E-3</v>
      </c>
      <c r="L46" s="302">
        <f t="shared" si="13"/>
        <v>1.7166163590539116E-2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1.1252099351471727E-3</v>
      </c>
      <c r="C47" s="302">
        <v>9.2057471019767703E-2</v>
      </c>
      <c r="D47" s="302">
        <f t="shared" si="11"/>
        <v>9.3182680954914873E-2</v>
      </c>
      <c r="E47" s="303"/>
      <c r="F47" s="302">
        <v>7.5504895924658605E-4</v>
      </c>
      <c r="G47" s="302">
        <v>0.11827992537768425</v>
      </c>
      <c r="H47" s="302">
        <f>SUM(F47:G47)</f>
        <v>0.11903497433693083</v>
      </c>
      <c r="I47" s="303"/>
      <c r="J47" s="302">
        <v>4.3218549239794362E-4</v>
      </c>
      <c r="K47" s="302">
        <v>4.3866638744314033E-2</v>
      </c>
      <c r="L47" s="302">
        <f t="shared" si="13"/>
        <v>4.4298824236711977E-2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3.2011899237605144E-3</v>
      </c>
      <c r="C48" s="302">
        <v>5.1002371199428314E-3</v>
      </c>
      <c r="D48" s="302">
        <f t="shared" si="11"/>
        <v>8.3014270437033466E-3</v>
      </c>
      <c r="E48" s="303"/>
      <c r="F48" s="302">
        <v>3.9573455181969334E-3</v>
      </c>
      <c r="G48" s="302">
        <v>1.2583371160455466E-2</v>
      </c>
      <c r="H48" s="302">
        <f t="shared" si="12"/>
        <v>1.6540716678652399E-2</v>
      </c>
      <c r="I48" s="303"/>
      <c r="J48" s="302">
        <v>1.2712003478561138E-3</v>
      </c>
      <c r="K48" s="302">
        <v>6.7635401569302242E-3</v>
      </c>
      <c r="L48" s="302">
        <f t="shared" si="13"/>
        <v>8.034740504786338E-3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1.1932750859509715E-3</v>
      </c>
      <c r="C49" s="302">
        <v>7.0320875951509201E-3</v>
      </c>
      <c r="D49" s="302">
        <f t="shared" si="11"/>
        <v>8.2253626811018919E-3</v>
      </c>
      <c r="E49" s="303"/>
      <c r="F49" s="302">
        <v>6.1087298663363068E-3</v>
      </c>
      <c r="G49" s="302">
        <v>1.1417367202427482E-2</v>
      </c>
      <c r="H49" s="302">
        <f t="shared" si="12"/>
        <v>1.7526097068763791E-2</v>
      </c>
      <c r="I49" s="303"/>
      <c r="J49" s="302">
        <v>3.1643572370176308E-3</v>
      </c>
      <c r="K49" s="302">
        <v>5.6615528039312664E-3</v>
      </c>
      <c r="L49" s="302">
        <f t="shared" si="13"/>
        <v>8.8259100409488964E-3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2.7104929190164624E-3</v>
      </c>
      <c r="C50" s="302">
        <v>5.8218913201641825E-2</v>
      </c>
      <c r="D50" s="302">
        <f t="shared" si="11"/>
        <v>6.0929406120658287E-2</v>
      </c>
      <c r="E50" s="303"/>
      <c r="F50" s="302">
        <v>5.3389029500462389E-4</v>
      </c>
      <c r="G50" s="302">
        <v>7.3212853197040684E-2</v>
      </c>
      <c r="H50" s="302">
        <f t="shared" si="12"/>
        <v>7.3746743492045311E-2</v>
      </c>
      <c r="I50" s="303"/>
      <c r="J50" s="302">
        <v>1.6005514452269688E-4</v>
      </c>
      <c r="K50" s="302">
        <v>2.4962945099677426E-2</v>
      </c>
      <c r="L50" s="302">
        <f t="shared" si="13"/>
        <v>2.5123000244200125E-2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1.8196668129519197E-3</v>
      </c>
      <c r="C51" s="302">
        <v>7.3941889127070393E-2</v>
      </c>
      <c r="D51" s="302">
        <f t="shared" si="11"/>
        <v>7.5761555940022318E-2</v>
      </c>
      <c r="E51" s="303"/>
      <c r="F51" s="302">
        <v>3.3473026384756742E-3</v>
      </c>
      <c r="G51" s="302">
        <v>5.4967763369367529E-3</v>
      </c>
      <c r="H51" s="302">
        <f t="shared" si="12"/>
        <v>8.8440789754124262E-3</v>
      </c>
      <c r="I51" s="303"/>
      <c r="J51" s="302">
        <v>8.8367125384971278E-4</v>
      </c>
      <c r="K51" s="302">
        <v>1.2199723329779136E-3</v>
      </c>
      <c r="L51" s="302">
        <f t="shared" si="13"/>
        <v>2.1036435868276265E-3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2.7213438735151609E-2</v>
      </c>
      <c r="C53" s="311">
        <f t="shared" ref="C53:L53" si="14">SUM(C43:C51)</f>
        <v>0.37778656126484894</v>
      </c>
      <c r="D53" s="311">
        <f t="shared" si="14"/>
        <v>0.40500000000000058</v>
      </c>
      <c r="E53" s="311"/>
      <c r="F53" s="311">
        <f t="shared" si="14"/>
        <v>0.10348073701954305</v>
      </c>
      <c r="G53" s="311">
        <f t="shared" si="14"/>
        <v>0.52851926298045593</v>
      </c>
      <c r="H53" s="311">
        <f t="shared" si="14"/>
        <v>0.63199999999999912</v>
      </c>
      <c r="I53" s="311"/>
      <c r="J53" s="311">
        <f t="shared" si="14"/>
        <v>4.556808326183126E-2</v>
      </c>
      <c r="K53" s="311">
        <f t="shared" si="14"/>
        <v>0.23843191673816846</v>
      </c>
      <c r="L53" s="311">
        <f t="shared" si="14"/>
        <v>0.2839999999999997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0.20476249963545046</v>
      </c>
      <c r="C60" s="302">
        <v>0.45736554450817501</v>
      </c>
      <c r="D60" s="302">
        <f>SUM(B60:C60)</f>
        <v>0.66212804414362547</v>
      </c>
      <c r="E60" s="303"/>
      <c r="F60" s="302">
        <v>0.22624078833012476</v>
      </c>
      <c r="G60" s="302">
        <v>0.43449423364251516</v>
      </c>
      <c r="H60" s="302">
        <f>SUM(F60:G60)</f>
        <v>0.66073502197263989</v>
      </c>
      <c r="I60" s="303"/>
      <c r="J60" s="302">
        <v>0.28525386901646066</v>
      </c>
      <c r="K60" s="302">
        <v>0.39554098313679725</v>
      </c>
      <c r="L60" s="302">
        <f>SUM(J60:K60)</f>
        <v>0.68079485215325786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0.32035491323648208</v>
      </c>
      <c r="C61" s="302">
        <v>0.30289252531498279</v>
      </c>
      <c r="D61" s="302">
        <f t="shared" ref="D61:D68" si="15">SUM(B61:C61)</f>
        <v>0.62324743855146481</v>
      </c>
      <c r="E61" s="303"/>
      <c r="F61" s="302">
        <v>0.38630338295827887</v>
      </c>
      <c r="G61" s="302">
        <v>0.32629525078445321</v>
      </c>
      <c r="H61" s="302">
        <f t="shared" ref="H61:H68" si="16">SUM(F61:G61)</f>
        <v>0.71259863374273213</v>
      </c>
      <c r="I61" s="303"/>
      <c r="J61" s="302">
        <v>0.51550508169434417</v>
      </c>
      <c r="K61" s="302">
        <v>0.37384195342991827</v>
      </c>
      <c r="L61" s="302">
        <f t="shared" ref="L61:L68" si="17">SUM(J61:K61)</f>
        <v>0.8893470351242625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0.36753219726639658</v>
      </c>
      <c r="C62" s="302">
        <v>0.45228828077869565</v>
      </c>
      <c r="D62" s="302">
        <f t="shared" si="15"/>
        <v>0.81982047804509217</v>
      </c>
      <c r="E62" s="303"/>
      <c r="F62" s="302">
        <v>0.38461508356906782</v>
      </c>
      <c r="G62" s="302">
        <v>0.47514090481110394</v>
      </c>
      <c r="H62" s="302">
        <f t="shared" si="16"/>
        <v>0.85975598838017175</v>
      </c>
      <c r="I62" s="303"/>
      <c r="J62" s="302">
        <v>0.45091766895467839</v>
      </c>
      <c r="K62" s="302">
        <v>0.40021668238016217</v>
      </c>
      <c r="L62" s="302">
        <f t="shared" si="17"/>
        <v>0.85113435133484061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0.27438960381949767</v>
      </c>
      <c r="C63" s="302">
        <v>0.39827857190506488</v>
      </c>
      <c r="D63" s="302">
        <f t="shared" si="15"/>
        <v>0.6726681757245625</v>
      </c>
      <c r="E63" s="303"/>
      <c r="F63" s="302">
        <v>0.24087489583798297</v>
      </c>
      <c r="G63" s="302">
        <v>0.3672147077502777</v>
      </c>
      <c r="H63" s="302">
        <f t="shared" si="16"/>
        <v>0.6080896035882607</v>
      </c>
      <c r="I63" s="303"/>
      <c r="J63" s="302">
        <v>0.21395404902346066</v>
      </c>
      <c r="K63" s="302">
        <v>0.33852221673167726</v>
      </c>
      <c r="L63" s="302">
        <f t="shared" si="17"/>
        <v>0.55247626575513786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0.20184789539539241</v>
      </c>
      <c r="C64" s="302">
        <v>1.3600190428470846</v>
      </c>
      <c r="D64" s="302">
        <f t="shared" si="15"/>
        <v>1.561866938242477</v>
      </c>
      <c r="E64" s="303"/>
      <c r="F64" s="302">
        <v>0.15131900213755922</v>
      </c>
      <c r="G64" s="302">
        <v>0.80825746364421236</v>
      </c>
      <c r="H64" s="302">
        <f t="shared" si="16"/>
        <v>0.95957646578177158</v>
      </c>
      <c r="I64" s="303"/>
      <c r="J64" s="302">
        <v>0.14877900439250902</v>
      </c>
      <c r="K64" s="302">
        <v>0.67792130948122353</v>
      </c>
      <c r="L64" s="302">
        <f t="shared" si="17"/>
        <v>0.82670031387373255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5.0976830301842378E-2</v>
      </c>
      <c r="C65" s="302">
        <v>4.4006061827297119E-2</v>
      </c>
      <c r="D65" s="302">
        <f t="shared" si="15"/>
        <v>9.498289212913949E-2</v>
      </c>
      <c r="E65" s="303"/>
      <c r="F65" s="302">
        <v>4.9932950358076857E-2</v>
      </c>
      <c r="G65" s="302">
        <v>4.2236409896243395E-2</v>
      </c>
      <c r="H65" s="302">
        <f t="shared" si="16"/>
        <v>9.2169360254320251E-2</v>
      </c>
      <c r="I65" s="303"/>
      <c r="J65" s="302">
        <v>5.0751479747107878E-2</v>
      </c>
      <c r="K65" s="302">
        <v>4.2940056045323312E-2</v>
      </c>
      <c r="L65" s="302">
        <f t="shared" si="17"/>
        <v>9.3691535792431196E-2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0.15808777020135212</v>
      </c>
      <c r="C66" s="302">
        <v>0.10470767877053645</v>
      </c>
      <c r="D66" s="302">
        <f t="shared" si="15"/>
        <v>0.26279544897188856</v>
      </c>
      <c r="E66" s="303"/>
      <c r="F66" s="302">
        <v>0.12207968029223852</v>
      </c>
      <c r="G66" s="302">
        <v>9.720750525204766E-2</v>
      </c>
      <c r="H66" s="302">
        <f t="shared" si="16"/>
        <v>0.21928718554428617</v>
      </c>
      <c r="I66" s="303"/>
      <c r="J66" s="302">
        <v>0.10930299245263131</v>
      </c>
      <c r="K66" s="302">
        <v>0.10395801185929071</v>
      </c>
      <c r="L66" s="302">
        <f t="shared" si="17"/>
        <v>0.21326100431192202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1.0815669101678766</v>
      </c>
      <c r="C67" s="302">
        <v>2.8036838610579591</v>
      </c>
      <c r="D67" s="302">
        <f t="shared" si="15"/>
        <v>3.8852507712258357</v>
      </c>
      <c r="E67" s="303"/>
      <c r="F67" s="302">
        <v>0.72707483524455085</v>
      </c>
      <c r="G67" s="302">
        <v>1.9553881253896499</v>
      </c>
      <c r="H67" s="302">
        <f t="shared" si="16"/>
        <v>2.6824629606342008</v>
      </c>
      <c r="I67" s="303"/>
      <c r="J67" s="302">
        <v>0.70026309119199115</v>
      </c>
      <c r="K67" s="302">
        <v>2.0193535965906482</v>
      </c>
      <c r="L67" s="302">
        <f t="shared" si="17"/>
        <v>2.7196166877826391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0.71016457906628105</v>
      </c>
      <c r="C68" s="302">
        <v>1.0650752338996172</v>
      </c>
      <c r="D68" s="302">
        <f t="shared" si="15"/>
        <v>1.7752398129658982</v>
      </c>
      <c r="E68" s="303"/>
      <c r="F68" s="302">
        <v>0.43897836588539041</v>
      </c>
      <c r="G68" s="302">
        <v>0.74034641421622605</v>
      </c>
      <c r="H68" s="302">
        <f t="shared" si="16"/>
        <v>1.1793247801016165</v>
      </c>
      <c r="I68" s="303"/>
      <c r="J68" s="302">
        <v>0.37389805887039307</v>
      </c>
      <c r="K68" s="302">
        <v>0.558079895001377</v>
      </c>
      <c r="L68" s="302">
        <f t="shared" si="17"/>
        <v>0.93197795387177007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3.3696831990905709</v>
      </c>
      <c r="C70" s="311">
        <f t="shared" ref="C70:L70" si="18">SUM(C60:C68)</f>
        <v>6.9883168009094137</v>
      </c>
      <c r="D70" s="311">
        <f t="shared" si="18"/>
        <v>10.357999999999985</v>
      </c>
      <c r="E70" s="311"/>
      <c r="F70" s="311">
        <f t="shared" si="18"/>
        <v>2.7274189846132706</v>
      </c>
      <c r="G70" s="311">
        <f t="shared" si="18"/>
        <v>5.2465810153867301</v>
      </c>
      <c r="H70" s="311">
        <f t="shared" si="18"/>
        <v>7.9740000000000002</v>
      </c>
      <c r="I70" s="311"/>
      <c r="J70" s="311">
        <f t="shared" si="18"/>
        <v>2.848625295343576</v>
      </c>
      <c r="K70" s="311">
        <f t="shared" si="18"/>
        <v>4.9103747046564177</v>
      </c>
      <c r="L70" s="311">
        <f t="shared" si="18"/>
        <v>7.7589999999999932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0.20829619799426127</v>
      </c>
      <c r="C77" s="302">
        <v>1.0704250362194601</v>
      </c>
      <c r="D77" s="302">
        <f>SUM(B77:C77)</f>
        <v>1.2787212342137213</v>
      </c>
      <c r="E77" s="303"/>
      <c r="F77" s="302">
        <v>0.37418849283919942</v>
      </c>
      <c r="G77" s="302">
        <v>1.4603021096347337</v>
      </c>
      <c r="H77" s="302">
        <f>SUM(F77:G77)</f>
        <v>1.8344906024739331</v>
      </c>
      <c r="I77" s="303"/>
      <c r="J77" s="302">
        <v>0.3973877731801771</v>
      </c>
      <c r="K77" s="302">
        <v>1.4028339675396519</v>
      </c>
      <c r="L77" s="302">
        <f>SUM(J77:K77)</f>
        <v>1.8002217407198291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0.28492261670220759</v>
      </c>
      <c r="C78" s="302">
        <v>1.9204128763840871</v>
      </c>
      <c r="D78" s="302">
        <f t="shared" ref="D78:D85" si="19">SUM(B78:C78)</f>
        <v>2.2053354930862947</v>
      </c>
      <c r="E78" s="303"/>
      <c r="F78" s="302">
        <v>0.49886866387370449</v>
      </c>
      <c r="G78" s="302">
        <v>2.7904407588105116</v>
      </c>
      <c r="H78" s="302">
        <f t="shared" ref="H78:H85" si="20">SUM(F78:G78)</f>
        <v>3.2893094226842159</v>
      </c>
      <c r="I78" s="303"/>
      <c r="J78" s="302">
        <v>0.54502836957056988</v>
      </c>
      <c r="K78" s="302">
        <v>3.1198353323479973</v>
      </c>
      <c r="L78" s="302">
        <f t="shared" ref="L78:L85" si="21">SUM(J78:K78)</f>
        <v>3.6648637019185673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0.34915600253088624</v>
      </c>
      <c r="C79" s="302">
        <v>0.82192790794028781</v>
      </c>
      <c r="D79" s="302">
        <f t="shared" si="19"/>
        <v>1.1710839104711741</v>
      </c>
      <c r="E79" s="303"/>
      <c r="F79" s="302">
        <v>0.53275901094032296</v>
      </c>
      <c r="G79" s="302">
        <v>1.172524241850966</v>
      </c>
      <c r="H79" s="302">
        <f t="shared" si="20"/>
        <v>1.7052832527912889</v>
      </c>
      <c r="I79" s="303"/>
      <c r="J79" s="302">
        <v>0.52501370714194606</v>
      </c>
      <c r="K79" s="302">
        <v>1.0052958484131513</v>
      </c>
      <c r="L79" s="302">
        <f t="shared" si="21"/>
        <v>1.5303095555550974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0.74328979370934067</v>
      </c>
      <c r="C80" s="302">
        <v>0.18827987105327068</v>
      </c>
      <c r="D80" s="302">
        <f t="shared" si="19"/>
        <v>0.93156966476261138</v>
      </c>
      <c r="E80" s="303"/>
      <c r="F80" s="302">
        <v>0.96893470753584243</v>
      </c>
      <c r="G80" s="302">
        <v>0.26741360910093259</v>
      </c>
      <c r="H80" s="302">
        <f t="shared" si="20"/>
        <v>1.236348316636775</v>
      </c>
      <c r="I80" s="303"/>
      <c r="J80" s="302">
        <v>0.68010801846060087</v>
      </c>
      <c r="K80" s="302">
        <v>0.28412057469015323</v>
      </c>
      <c r="L80" s="302">
        <f t="shared" si="21"/>
        <v>0.96422859315075415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7.1169629811666829E-2</v>
      </c>
      <c r="C81" s="302">
        <v>3.0887162935310593</v>
      </c>
      <c r="D81" s="302">
        <f t="shared" si="19"/>
        <v>3.1598859233427259</v>
      </c>
      <c r="E81" s="303"/>
      <c r="F81" s="302">
        <v>0.10274695043959374</v>
      </c>
      <c r="G81" s="302">
        <v>3.1219912299314392</v>
      </c>
      <c r="H81" s="302">
        <f t="shared" si="20"/>
        <v>3.2247381803710331</v>
      </c>
      <c r="I81" s="303"/>
      <c r="J81" s="302">
        <v>0.17320692142381638</v>
      </c>
      <c r="K81" s="302">
        <v>2.564441278746644</v>
      </c>
      <c r="L81" s="302">
        <f t="shared" si="21"/>
        <v>2.7376482001704603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5.9143149480624692E-2</v>
      </c>
      <c r="C82" s="302">
        <v>1.9859735945748771E-2</v>
      </c>
      <c r="D82" s="302">
        <f t="shared" si="19"/>
        <v>7.9002885426373459E-2</v>
      </c>
      <c r="E82" s="303"/>
      <c r="F82" s="302">
        <v>9.0755081994235362E-2</v>
      </c>
      <c r="G82" s="302">
        <v>2.2406769661547428E-2</v>
      </c>
      <c r="H82" s="302">
        <f t="shared" si="20"/>
        <v>0.1131618516557828</v>
      </c>
      <c r="I82" s="303"/>
      <c r="J82" s="302">
        <v>0.11007407533297024</v>
      </c>
      <c r="K82" s="302">
        <v>2.4839904615670285E-2</v>
      </c>
      <c r="L82" s="302">
        <f t="shared" si="21"/>
        <v>0.13491397994864052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0.15678410280711183</v>
      </c>
      <c r="C83" s="302">
        <v>0.17593517552430574</v>
      </c>
      <c r="D83" s="302">
        <f t="shared" si="19"/>
        <v>0.33271927833141757</v>
      </c>
      <c r="E83" s="303"/>
      <c r="F83" s="302">
        <v>0.21054960431566727</v>
      </c>
      <c r="G83" s="302">
        <v>0.2368159077086337</v>
      </c>
      <c r="H83" s="302">
        <f t="shared" si="20"/>
        <v>0.44736551202430097</v>
      </c>
      <c r="I83" s="303"/>
      <c r="J83" s="302">
        <v>0.20118271415576242</v>
      </c>
      <c r="K83" s="302">
        <v>0.28151608269832934</v>
      </c>
      <c r="L83" s="302">
        <f t="shared" si="21"/>
        <v>0.48269879685409178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0.43539116389289961</v>
      </c>
      <c r="C84" s="302">
        <v>1.5982385775316064</v>
      </c>
      <c r="D84" s="302">
        <f t="shared" si="19"/>
        <v>2.0336297414245061</v>
      </c>
      <c r="E84" s="303"/>
      <c r="F84" s="302">
        <v>0.40618364202056417</v>
      </c>
      <c r="G84" s="302">
        <v>1.5748020603068873</v>
      </c>
      <c r="H84" s="302">
        <f t="shared" si="20"/>
        <v>1.9809857023274515</v>
      </c>
      <c r="I84" s="303"/>
      <c r="J84" s="302">
        <v>0.36842965789474613</v>
      </c>
      <c r="K84" s="302">
        <v>1.6573760665803725</v>
      </c>
      <c r="L84" s="302">
        <f t="shared" si="21"/>
        <v>2.0258057244751186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0.12938581889616746</v>
      </c>
      <c r="C85" s="302">
        <v>0.32666605004501537</v>
      </c>
      <c r="D85" s="302">
        <f t="shared" si="19"/>
        <v>0.45605186894118283</v>
      </c>
      <c r="E85" s="303"/>
      <c r="F85" s="302">
        <v>0.13365387415188362</v>
      </c>
      <c r="G85" s="302">
        <v>0.32066328488336199</v>
      </c>
      <c r="H85" s="302">
        <f t="shared" si="20"/>
        <v>0.45431715903524561</v>
      </c>
      <c r="I85" s="303"/>
      <c r="J85" s="302">
        <v>0.11074738756443525</v>
      </c>
      <c r="K85" s="302">
        <v>0.202562319642977</v>
      </c>
      <c r="L85" s="302">
        <f t="shared" si="21"/>
        <v>0.31330970720741225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2.4375384758251664</v>
      </c>
      <c r="C87" s="311">
        <f t="shared" ref="C87:D87" si="22">SUM(C77:C85)</f>
        <v>9.2104615241748409</v>
      </c>
      <c r="D87" s="311">
        <f t="shared" si="22"/>
        <v>11.648000000000005</v>
      </c>
      <c r="E87" s="311"/>
      <c r="F87" s="311">
        <f t="shared" ref="F87:H87" si="23">SUM(F77:F85)</f>
        <v>3.3186400281110138</v>
      </c>
      <c r="G87" s="311">
        <f t="shared" si="23"/>
        <v>10.967359971889014</v>
      </c>
      <c r="H87" s="311">
        <f t="shared" si="23"/>
        <v>14.286000000000026</v>
      </c>
      <c r="I87" s="311"/>
      <c r="J87" s="311">
        <f t="shared" ref="J87:L87" si="24">SUM(J77:J85)</f>
        <v>3.1111786247250239</v>
      </c>
      <c r="K87" s="311">
        <f t="shared" si="24"/>
        <v>10.542821375274947</v>
      </c>
      <c r="L87" s="311">
        <f t="shared" si="24"/>
        <v>13.65399999999997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1.0670490483059945</v>
      </c>
      <c r="C94" s="302">
        <v>5.3319522981801493</v>
      </c>
      <c r="D94" s="302">
        <f>SUM(B94:C94)</f>
        <v>6.3990013464861439</v>
      </c>
      <c r="E94" s="303"/>
      <c r="F94" s="302">
        <v>1.4761685718474451</v>
      </c>
      <c r="G94" s="302">
        <v>5.4310241332105278</v>
      </c>
      <c r="H94" s="302">
        <f>SUM(F94:G94)</f>
        <v>6.9071927050579731</v>
      </c>
      <c r="I94" s="303"/>
      <c r="J94" s="302">
        <v>1.4352731111930943</v>
      </c>
      <c r="K94" s="302">
        <v>4.8846958962299976</v>
      </c>
      <c r="L94" s="302">
        <f>SUM(J94:K94)</f>
        <v>6.3199690074230919</v>
      </c>
      <c r="M94" s="236"/>
      <c r="N94" s="236"/>
    </row>
    <row r="95" spans="1:14" x14ac:dyDescent="0.2">
      <c r="A95" s="237" t="str">
        <f>name!E$5</f>
        <v>Professional occupations</v>
      </c>
      <c r="B95" s="302">
        <v>1.387648421721045</v>
      </c>
      <c r="C95" s="302">
        <v>7.887033867956263</v>
      </c>
      <c r="D95" s="302">
        <f t="shared" ref="D95:D102" si="25">SUM(B95:C95)</f>
        <v>9.2746822896773082</v>
      </c>
      <c r="E95" s="303"/>
      <c r="F95" s="302">
        <v>2.0514060019180853</v>
      </c>
      <c r="G95" s="302">
        <v>9.0218922966807806</v>
      </c>
      <c r="H95" s="302">
        <f t="shared" ref="H95:H102" si="26">SUM(F95:G95)</f>
        <v>11.073298298598866</v>
      </c>
      <c r="I95" s="303"/>
      <c r="J95" s="302">
        <v>2.1787827637577548</v>
      </c>
      <c r="K95" s="302">
        <v>9.4310291975105667</v>
      </c>
      <c r="L95" s="302">
        <f t="shared" ref="L95:L102" si="27">SUM(J95:K95)</f>
        <v>11.609811961268321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1.668862817956634</v>
      </c>
      <c r="C96" s="302">
        <v>4.4428109441306205</v>
      </c>
      <c r="D96" s="302">
        <f t="shared" si="25"/>
        <v>6.1116737620872543</v>
      </c>
      <c r="E96" s="303"/>
      <c r="F96" s="302">
        <v>2.1130817208182573</v>
      </c>
      <c r="G96" s="302">
        <v>4.9087127174609044</v>
      </c>
      <c r="H96" s="302">
        <f t="shared" si="26"/>
        <v>7.0217944382791622</v>
      </c>
      <c r="I96" s="303"/>
      <c r="J96" s="302">
        <v>1.8906210333385121</v>
      </c>
      <c r="K96" s="302">
        <v>4.0287111448468016</v>
      </c>
      <c r="L96" s="302">
        <f t="shared" si="27"/>
        <v>5.9193321781853134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3.5631314235082874</v>
      </c>
      <c r="C97" s="302">
        <v>1.6965085757328595</v>
      </c>
      <c r="D97" s="302">
        <f t="shared" si="25"/>
        <v>5.2596399992411467</v>
      </c>
      <c r="E97" s="303"/>
      <c r="F97" s="302">
        <v>3.653548051544087</v>
      </c>
      <c r="G97" s="302">
        <v>1.9802728173724218</v>
      </c>
      <c r="H97" s="302">
        <f t="shared" si="26"/>
        <v>5.6338208689165086</v>
      </c>
      <c r="I97" s="303"/>
      <c r="J97" s="302">
        <v>2.5240894910994913</v>
      </c>
      <c r="K97" s="302">
        <v>1.7570882208795096</v>
      </c>
      <c r="L97" s="302">
        <f t="shared" si="27"/>
        <v>4.2811777119790007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0.86588432058740328</v>
      </c>
      <c r="C98" s="302">
        <v>24.002682459194709</v>
      </c>
      <c r="D98" s="302">
        <f t="shared" si="25"/>
        <v>24.868566779782114</v>
      </c>
      <c r="E98" s="303"/>
      <c r="F98" s="302">
        <v>1.0588724888543724</v>
      </c>
      <c r="G98" s="302">
        <v>17.659867091617183</v>
      </c>
      <c r="H98" s="302">
        <f t="shared" si="26"/>
        <v>18.718739580471556</v>
      </c>
      <c r="I98" s="303"/>
      <c r="J98" s="302">
        <v>1.1662187736109237</v>
      </c>
      <c r="K98" s="302">
        <v>14.009902659892591</v>
      </c>
      <c r="L98" s="302">
        <f t="shared" si="27"/>
        <v>15.176121433503514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0.39361318426563996</v>
      </c>
      <c r="C99" s="302">
        <v>0.30695607754379345</v>
      </c>
      <c r="D99" s="302">
        <f t="shared" si="25"/>
        <v>0.70056926180943346</v>
      </c>
      <c r="E99" s="303"/>
      <c r="F99" s="302">
        <v>0.4316150409596039</v>
      </c>
      <c r="G99" s="302">
        <v>0.50272618893698329</v>
      </c>
      <c r="H99" s="302">
        <f t="shared" si="26"/>
        <v>0.93434122989658719</v>
      </c>
      <c r="I99" s="303"/>
      <c r="J99" s="302">
        <v>0.36445031539184364</v>
      </c>
      <c r="K99" s="302">
        <v>0.56857250649398994</v>
      </c>
      <c r="L99" s="302">
        <f t="shared" si="27"/>
        <v>0.93302282188583363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1.0341920259003556</v>
      </c>
      <c r="C100" s="302">
        <v>1.17627505171531</v>
      </c>
      <c r="D100" s="302">
        <f t="shared" si="25"/>
        <v>2.2104670776156654</v>
      </c>
      <c r="E100" s="303"/>
      <c r="F100" s="302">
        <v>1.0420900176971359</v>
      </c>
      <c r="G100" s="302">
        <v>1.2953075483037295</v>
      </c>
      <c r="H100" s="302">
        <f t="shared" si="26"/>
        <v>2.3373975660008655</v>
      </c>
      <c r="I100" s="303"/>
      <c r="J100" s="302">
        <v>0.91706254522831454</v>
      </c>
      <c r="K100" s="302">
        <v>1.266962011013492</v>
      </c>
      <c r="L100" s="302">
        <f t="shared" si="27"/>
        <v>2.1840245562418064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2.2480851209816519</v>
      </c>
      <c r="C101" s="302">
        <v>14.702355659137718</v>
      </c>
      <c r="D101" s="302">
        <f t="shared" si="25"/>
        <v>16.950440780119369</v>
      </c>
      <c r="E101" s="303"/>
      <c r="F101" s="302">
        <v>2.2071919798969226</v>
      </c>
      <c r="G101" s="302">
        <v>11.37725597145692</v>
      </c>
      <c r="H101" s="302">
        <f t="shared" si="26"/>
        <v>13.584447951353843</v>
      </c>
      <c r="I101" s="303"/>
      <c r="J101" s="302">
        <v>2.5928231097648164</v>
      </c>
      <c r="K101" s="302">
        <v>11.761669408273919</v>
      </c>
      <c r="L101" s="302">
        <f t="shared" si="27"/>
        <v>14.354492518038736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1.154017302483404</v>
      </c>
      <c r="C102" s="302">
        <v>3.0779414006980987</v>
      </c>
      <c r="D102" s="302">
        <f t="shared" si="25"/>
        <v>4.2319587031815029</v>
      </c>
      <c r="E102" s="303"/>
      <c r="F102" s="302">
        <v>0.99971659708459559</v>
      </c>
      <c r="G102" s="302">
        <v>2.5272507643401414</v>
      </c>
      <c r="H102" s="302">
        <f t="shared" si="26"/>
        <v>3.5269673614247372</v>
      </c>
      <c r="I102" s="303"/>
      <c r="J102" s="302">
        <v>0.65548960463546613</v>
      </c>
      <c r="K102" s="302">
        <v>1.508558206838887</v>
      </c>
      <c r="L102" s="302">
        <f t="shared" si="27"/>
        <v>2.1640478114743531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13.382483665710417</v>
      </c>
      <c r="C104" s="311">
        <f t="shared" ref="C104:D104" si="28">SUM(C94:C102)</f>
        <v>62.624516334289517</v>
      </c>
      <c r="D104" s="311">
        <f t="shared" si="28"/>
        <v>76.006999999999948</v>
      </c>
      <c r="E104" s="311"/>
      <c r="F104" s="311">
        <f t="shared" ref="F104:H104" si="29">SUM(F94:F102)</f>
        <v>15.033690470620508</v>
      </c>
      <c r="G104" s="311">
        <f t="shared" si="29"/>
        <v>54.704309529379586</v>
      </c>
      <c r="H104" s="311">
        <f t="shared" si="29"/>
        <v>69.738000000000099</v>
      </c>
      <c r="I104" s="311"/>
      <c r="J104" s="311">
        <f t="shared" ref="J104:L104" si="30">SUM(J94:J102)</f>
        <v>13.724810748020216</v>
      </c>
      <c r="K104" s="311">
        <f t="shared" si="30"/>
        <v>49.217189251979754</v>
      </c>
      <c r="L104" s="311">
        <f t="shared" si="30"/>
        <v>62.941999999999972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6.1527653094950348E-2</v>
      </c>
      <c r="C111" s="302">
        <v>0.13474712176952763</v>
      </c>
      <c r="D111" s="302">
        <f>SUM(B111:C111)</f>
        <v>0.19627477486447797</v>
      </c>
      <c r="E111" s="303"/>
      <c r="F111" s="302">
        <v>7.0558151008358924E-2</v>
      </c>
      <c r="G111" s="302">
        <v>9.9387890793416728E-2</v>
      </c>
      <c r="H111" s="302">
        <f>SUM(F111:G111)</f>
        <v>0.16994604180177564</v>
      </c>
      <c r="I111" s="303"/>
      <c r="J111" s="302">
        <v>8.201936639494091E-2</v>
      </c>
      <c r="K111" s="302">
        <v>0.10172350923970168</v>
      </c>
      <c r="L111" s="302">
        <f>SUM(J111:K111)</f>
        <v>0.18374287563464259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7.1368748196503795E-2</v>
      </c>
      <c r="C112" s="302">
        <v>0.35952868054199816</v>
      </c>
      <c r="D112" s="302">
        <f t="shared" ref="D112:D119" si="31">SUM(B112:C112)</f>
        <v>0.43089742873850195</v>
      </c>
      <c r="E112" s="303"/>
      <c r="F112" s="302">
        <v>9.0711816295332107E-2</v>
      </c>
      <c r="G112" s="302">
        <v>0.3208407571611831</v>
      </c>
      <c r="H112" s="302">
        <f t="shared" ref="H112:H119" si="32">SUM(F112:G112)</f>
        <v>0.41155257345651519</v>
      </c>
      <c r="I112" s="303"/>
      <c r="J112" s="302">
        <v>0.11229478974935556</v>
      </c>
      <c r="K112" s="302">
        <v>0.36083187305601799</v>
      </c>
      <c r="L112" s="302">
        <f t="shared" ref="L112:L119" si="33">SUM(J112:K112)</f>
        <v>0.47312666280537352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6.8462502952055027E-2</v>
      </c>
      <c r="C113" s="302">
        <v>0.22430976133593006</v>
      </c>
      <c r="D113" s="302">
        <f t="shared" si="31"/>
        <v>0.29277226428798508</v>
      </c>
      <c r="E113" s="303"/>
      <c r="F113" s="302">
        <v>7.544947301098151E-2</v>
      </c>
      <c r="G113" s="302">
        <v>0.20990939085946636</v>
      </c>
      <c r="H113" s="302">
        <f t="shared" si="32"/>
        <v>0.28535886387044784</v>
      </c>
      <c r="I113" s="303"/>
      <c r="J113" s="302">
        <v>7.5872046465942422E-2</v>
      </c>
      <c r="K113" s="302">
        <v>0.18086498812966567</v>
      </c>
      <c r="L113" s="302">
        <f t="shared" si="33"/>
        <v>0.25673703459560809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0.16414228362486952</v>
      </c>
      <c r="C114" s="302">
        <v>7.566148713692937E-2</v>
      </c>
      <c r="D114" s="302">
        <f t="shared" si="31"/>
        <v>0.23980377076179887</v>
      </c>
      <c r="E114" s="303"/>
      <c r="F114" s="302">
        <v>0.14041650659416935</v>
      </c>
      <c r="G114" s="302">
        <v>6.3082313745120536E-2</v>
      </c>
      <c r="H114" s="302">
        <f t="shared" si="32"/>
        <v>0.2034988203392899</v>
      </c>
      <c r="I114" s="303"/>
      <c r="J114" s="302">
        <v>8.9698225466512918E-2</v>
      </c>
      <c r="K114" s="302">
        <v>5.4930143781801166E-2</v>
      </c>
      <c r="L114" s="302">
        <f t="shared" si="33"/>
        <v>0.14462836924831407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8.5728374828912771E-3</v>
      </c>
      <c r="C115" s="302">
        <v>0.5096000531986663</v>
      </c>
      <c r="D115" s="302">
        <f t="shared" si="31"/>
        <v>0.51817289068155759</v>
      </c>
      <c r="E115" s="303"/>
      <c r="F115" s="302">
        <v>9.2172941186858433E-3</v>
      </c>
      <c r="G115" s="302">
        <v>0.29557258422101235</v>
      </c>
      <c r="H115" s="302">
        <f t="shared" si="32"/>
        <v>0.30478987833969817</v>
      </c>
      <c r="I115" s="303"/>
      <c r="J115" s="302">
        <v>2.2871585104641084E-2</v>
      </c>
      <c r="K115" s="302">
        <v>0.23457907786792861</v>
      </c>
      <c r="L115" s="302">
        <f t="shared" si="33"/>
        <v>0.25745066297256969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1.0105950554397803E-2</v>
      </c>
      <c r="C116" s="302">
        <v>1.2085155443888747E-2</v>
      </c>
      <c r="D116" s="302">
        <f t="shared" si="31"/>
        <v>2.219110599828655E-2</v>
      </c>
      <c r="E116" s="303"/>
      <c r="F116" s="302">
        <v>7.9543576539296019E-3</v>
      </c>
      <c r="G116" s="302">
        <v>8.1732784481933513E-3</v>
      </c>
      <c r="H116" s="302">
        <f t="shared" si="32"/>
        <v>1.6127636102122953E-2</v>
      </c>
      <c r="I116" s="303"/>
      <c r="J116" s="302">
        <v>5.691538344348073E-3</v>
      </c>
      <c r="K116" s="302">
        <v>7.5606219392241178E-3</v>
      </c>
      <c r="L116" s="302">
        <f t="shared" si="33"/>
        <v>1.3252160283572191E-2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8.2764280686626293E-2</v>
      </c>
      <c r="C117" s="302">
        <v>7.7528079362553126E-2</v>
      </c>
      <c r="D117" s="302">
        <f t="shared" si="31"/>
        <v>0.16029236004917941</v>
      </c>
      <c r="E117" s="303"/>
      <c r="F117" s="302">
        <v>7.5915863257521352E-2</v>
      </c>
      <c r="G117" s="302">
        <v>5.3954010915962705E-2</v>
      </c>
      <c r="H117" s="302">
        <f t="shared" si="32"/>
        <v>0.12986987417348406</v>
      </c>
      <c r="I117" s="303"/>
      <c r="J117" s="302">
        <v>8.7660874423406421E-2</v>
      </c>
      <c r="K117" s="302">
        <v>6.797583823193093E-2</v>
      </c>
      <c r="L117" s="302">
        <f t="shared" si="33"/>
        <v>0.15563671265533735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7.5076233809319983E-3</v>
      </c>
      <c r="C118" s="302">
        <v>9.8939135467491349E-2</v>
      </c>
      <c r="D118" s="302">
        <f t="shared" si="31"/>
        <v>0.10644675884842335</v>
      </c>
      <c r="E118" s="303"/>
      <c r="F118" s="302">
        <v>5.1695421243811712E-3</v>
      </c>
      <c r="G118" s="302">
        <v>5.5109473760169038E-2</v>
      </c>
      <c r="H118" s="302">
        <f t="shared" si="32"/>
        <v>6.0279015884550209E-2</v>
      </c>
      <c r="I118" s="303"/>
      <c r="J118" s="302">
        <v>3.6386267691603351E-3</v>
      </c>
      <c r="K118" s="302">
        <v>6.1352677010836951E-2</v>
      </c>
      <c r="L118" s="302">
        <f t="shared" si="33"/>
        <v>6.4991303779997289E-2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8.6614144716616725E-3</v>
      </c>
      <c r="C119" s="302">
        <v>2.4487231298126261E-2</v>
      </c>
      <c r="D119" s="302">
        <f t="shared" si="31"/>
        <v>3.3148645769787932E-2</v>
      </c>
      <c r="E119" s="303"/>
      <c r="F119" s="302">
        <v>5.7734600865766228E-3</v>
      </c>
      <c r="G119" s="302">
        <v>1.2803835945538661E-2</v>
      </c>
      <c r="H119" s="302">
        <f t="shared" si="32"/>
        <v>1.8577296032115283E-2</v>
      </c>
      <c r="I119" s="303"/>
      <c r="J119" s="302">
        <v>3.1409140795275277E-3</v>
      </c>
      <c r="K119" s="302">
        <v>7.2933039450576512E-3</v>
      </c>
      <c r="L119" s="302">
        <f t="shared" si="33"/>
        <v>1.043421802458518E-2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0.48311329444488771</v>
      </c>
      <c r="C121" s="311">
        <f t="shared" ref="C121:D121" si="34">SUM(C111:C119)</f>
        <v>1.5168867055551112</v>
      </c>
      <c r="D121" s="311">
        <f t="shared" si="34"/>
        <v>1.9999999999999987</v>
      </c>
      <c r="E121" s="311"/>
      <c r="F121" s="311">
        <f t="shared" ref="F121:H121" si="35">SUM(F111:F119)</f>
        <v>0.48116646414993647</v>
      </c>
      <c r="G121" s="311">
        <f t="shared" si="35"/>
        <v>1.1188335358500627</v>
      </c>
      <c r="H121" s="311">
        <f t="shared" si="35"/>
        <v>1.5999999999999994</v>
      </c>
      <c r="I121" s="311"/>
      <c r="J121" s="311">
        <f t="shared" ref="J121:L121" si="36">SUM(J111:J119)</f>
        <v>0.48288796679783524</v>
      </c>
      <c r="K121" s="311">
        <f t="shared" si="36"/>
        <v>1.0771120332021649</v>
      </c>
      <c r="L121" s="311">
        <f t="shared" si="36"/>
        <v>1.56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0.10386734967019046</v>
      </c>
      <c r="C128" s="302">
        <v>0.45172203625363994</v>
      </c>
      <c r="D128" s="302">
        <f>SUM(B128:C128)</f>
        <v>0.55558938592383034</v>
      </c>
      <c r="E128" s="303"/>
      <c r="F128" s="302">
        <v>9.4652593150932982E-2</v>
      </c>
      <c r="G128" s="302">
        <v>0.39024369330565584</v>
      </c>
      <c r="H128" s="302">
        <f>SUM(F128:G128)</f>
        <v>0.48489628645658883</v>
      </c>
      <c r="I128" s="303"/>
      <c r="J128" s="302">
        <v>0.10680560882904619</v>
      </c>
      <c r="K128" s="302">
        <v>0.43726770380060648</v>
      </c>
      <c r="L128" s="302">
        <f>SUM(J128:K128)</f>
        <v>0.54407331262965264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0.1468695367057378</v>
      </c>
      <c r="C129" s="302">
        <v>0.4290951506195041</v>
      </c>
      <c r="D129" s="302">
        <f t="shared" ref="D129:D136" si="37">SUM(B129:C129)</f>
        <v>0.57596468732524186</v>
      </c>
      <c r="E129" s="303"/>
      <c r="F129" s="302">
        <v>0.16467436668488991</v>
      </c>
      <c r="G129" s="302">
        <v>0.38191660612515793</v>
      </c>
      <c r="H129" s="302">
        <f t="shared" ref="H129:H136" si="38">SUM(F129:G129)</f>
        <v>0.54659097281004787</v>
      </c>
      <c r="I129" s="303"/>
      <c r="J129" s="302">
        <v>0.20796842114812264</v>
      </c>
      <c r="K129" s="302">
        <v>0.406965495650222</v>
      </c>
      <c r="L129" s="302">
        <f t="shared" ref="L129:L136" si="39">SUM(J129:K129)</f>
        <v>0.61493391679834464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0.3364049648493368</v>
      </c>
      <c r="C130" s="302">
        <v>0.44034867680057721</v>
      </c>
      <c r="D130" s="302">
        <f t="shared" si="37"/>
        <v>0.77675364164991401</v>
      </c>
      <c r="E130" s="303"/>
      <c r="F130" s="302">
        <v>0.39532222363990993</v>
      </c>
      <c r="G130" s="302">
        <v>0.39197800062445914</v>
      </c>
      <c r="H130" s="302">
        <f t="shared" si="38"/>
        <v>0.78730022426436908</v>
      </c>
      <c r="I130" s="303"/>
      <c r="J130" s="302">
        <v>0.59498331828194317</v>
      </c>
      <c r="K130" s="302">
        <v>0.34643213310462373</v>
      </c>
      <c r="L130" s="302">
        <f t="shared" si="39"/>
        <v>0.9414154513865669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0.34882009165673344</v>
      </c>
      <c r="C131" s="302">
        <v>0.165904957001486</v>
      </c>
      <c r="D131" s="302">
        <f t="shared" si="37"/>
        <v>0.51472504865821944</v>
      </c>
      <c r="E131" s="303"/>
      <c r="F131" s="302">
        <v>0.34914227499499678</v>
      </c>
      <c r="G131" s="302">
        <v>0.27924644070697752</v>
      </c>
      <c r="H131" s="302">
        <f t="shared" si="38"/>
        <v>0.6283887157019743</v>
      </c>
      <c r="I131" s="303"/>
      <c r="J131" s="302">
        <v>0.25707635417276176</v>
      </c>
      <c r="K131" s="302">
        <v>0.29472911396696105</v>
      </c>
      <c r="L131" s="302">
        <f t="shared" si="39"/>
        <v>0.55180546813972287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5.2362317659514546E-2</v>
      </c>
      <c r="C132" s="302">
        <v>0.63166670433631833</v>
      </c>
      <c r="D132" s="302">
        <f t="shared" si="37"/>
        <v>0.68402902199583293</v>
      </c>
      <c r="E132" s="303"/>
      <c r="F132" s="302">
        <v>2.0785886550124401E-2</v>
      </c>
      <c r="G132" s="302">
        <v>0.46842124866248058</v>
      </c>
      <c r="H132" s="302">
        <f t="shared" si="38"/>
        <v>0.489207135212605</v>
      </c>
      <c r="I132" s="303"/>
      <c r="J132" s="302">
        <v>3.0919440723259372E-2</v>
      </c>
      <c r="K132" s="302">
        <v>0.50235388541097115</v>
      </c>
      <c r="L132" s="302">
        <f t="shared" si="39"/>
        <v>0.53327332613423051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9.5531639812290764E-2</v>
      </c>
      <c r="C133" s="302">
        <v>5.1860085141674415E-2</v>
      </c>
      <c r="D133" s="302">
        <f t="shared" si="37"/>
        <v>0.14739172495396519</v>
      </c>
      <c r="E133" s="303"/>
      <c r="F133" s="302">
        <v>8.1917044652063647E-2</v>
      </c>
      <c r="G133" s="302">
        <v>4.5351674689317542E-2</v>
      </c>
      <c r="H133" s="302">
        <f t="shared" si="38"/>
        <v>0.12726871934138118</v>
      </c>
      <c r="I133" s="303"/>
      <c r="J133" s="302">
        <v>0.10146648388876747</v>
      </c>
      <c r="K133" s="302">
        <v>4.2942560482569468E-2</v>
      </c>
      <c r="L133" s="302">
        <f t="shared" si="39"/>
        <v>0.14440904437133695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8.6095473334632203E-2</v>
      </c>
      <c r="C134" s="302">
        <v>0.11888622907170177</v>
      </c>
      <c r="D134" s="302">
        <f>SUM(B134:C134)</f>
        <v>0.20498170240633395</v>
      </c>
      <c r="E134" s="303"/>
      <c r="F134" s="302">
        <v>7.3122291428395436E-2</v>
      </c>
      <c r="G134" s="302">
        <v>0.19396134102908194</v>
      </c>
      <c r="H134" s="302">
        <f t="shared" si="38"/>
        <v>0.26708363245747735</v>
      </c>
      <c r="I134" s="303"/>
      <c r="J134" s="302">
        <v>7.629388935253352E-2</v>
      </c>
      <c r="K134" s="302">
        <v>0.17073350528612855</v>
      </c>
      <c r="L134" s="302">
        <f t="shared" si="39"/>
        <v>0.24702739463866208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4.2567131759919843E-2</v>
      </c>
      <c r="C135" s="302">
        <v>1.3504463350922513</v>
      </c>
      <c r="D135" s="302">
        <f t="shared" si="37"/>
        <v>1.3930134668521712</v>
      </c>
      <c r="E135" s="303"/>
      <c r="F135" s="302">
        <v>2.689852891539497E-2</v>
      </c>
      <c r="G135" s="302">
        <v>0.96354547109557098</v>
      </c>
      <c r="H135" s="302">
        <f t="shared" si="38"/>
        <v>0.990444000010966</v>
      </c>
      <c r="I135" s="303"/>
      <c r="J135" s="302">
        <v>2.873846929814353E-2</v>
      </c>
      <c r="K135" s="302">
        <v>1.1291766953859039</v>
      </c>
      <c r="L135" s="302">
        <f t="shared" si="39"/>
        <v>1.1579151646840475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0.15098612667401487</v>
      </c>
      <c r="C136" s="302">
        <v>0.91756519356045796</v>
      </c>
      <c r="D136" s="302">
        <f t="shared" si="37"/>
        <v>1.0685513202344727</v>
      </c>
      <c r="E136" s="303"/>
      <c r="F136" s="302">
        <v>0.12563218370413237</v>
      </c>
      <c r="G136" s="302">
        <v>0.55618813004046064</v>
      </c>
      <c r="H136" s="302">
        <f t="shared" si="38"/>
        <v>0.68182031374459307</v>
      </c>
      <c r="I136" s="303"/>
      <c r="J136" s="302">
        <v>0.10007003823873988</v>
      </c>
      <c r="K136" s="302">
        <v>0.42607688297869639</v>
      </c>
      <c r="L136" s="302">
        <f t="shared" si="39"/>
        <v>0.52614692121743623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1.3635046321223707</v>
      </c>
      <c r="C138" s="311">
        <f t="shared" ref="C138" si="40">SUM(C128:C136)</f>
        <v>4.5574953678776113</v>
      </c>
      <c r="D138" s="311">
        <f>SUM(D128:D136)</f>
        <v>5.9209999999999816</v>
      </c>
      <c r="E138" s="311"/>
      <c r="F138" s="311">
        <f t="shared" ref="F138:H138" si="41">SUM(F128:F136)</f>
        <v>1.3321473937208406</v>
      </c>
      <c r="G138" s="311">
        <f t="shared" si="41"/>
        <v>3.670852606279162</v>
      </c>
      <c r="H138" s="311">
        <f t="shared" si="41"/>
        <v>5.0030000000000028</v>
      </c>
      <c r="I138" s="311"/>
      <c r="J138" s="311">
        <f t="shared" ref="J138:L138" si="42">SUM(J128:J136)</f>
        <v>1.5043220239333177</v>
      </c>
      <c r="K138" s="311">
        <f t="shared" si="42"/>
        <v>3.7566779760666824</v>
      </c>
      <c r="L138" s="311">
        <f t="shared" si="42"/>
        <v>5.261000000000001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1.3092462580952455</v>
      </c>
      <c r="C145" s="302">
        <v>3.2959962882823381</v>
      </c>
      <c r="D145" s="302">
        <f>SUM(B145:C145)</f>
        <v>4.6052425463775837</v>
      </c>
      <c r="E145" s="303"/>
      <c r="F145" s="302">
        <v>1.6183540478332483</v>
      </c>
      <c r="G145" s="302">
        <v>4.8964456212156007</v>
      </c>
      <c r="H145" s="302">
        <f>SUM(F145:G145)</f>
        <v>6.5147996690488492</v>
      </c>
      <c r="I145" s="303"/>
      <c r="J145" s="302">
        <v>2.036686028587571</v>
      </c>
      <c r="K145" s="302">
        <v>5.0187016103338591</v>
      </c>
      <c r="L145" s="302">
        <f>SUM(J145:K145)</f>
        <v>7.0553876389214301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0.8200924136134381</v>
      </c>
      <c r="C146" s="302">
        <v>5.688364532889584</v>
      </c>
      <c r="D146" s="302">
        <f t="shared" ref="D146:D153" si="43">SUM(B146:C146)</f>
        <v>6.5084569465030224</v>
      </c>
      <c r="E146" s="303"/>
      <c r="F146" s="302">
        <v>1.071051453426185</v>
      </c>
      <c r="G146" s="302">
        <v>7.4482323838228801</v>
      </c>
      <c r="H146" s="302">
        <f t="shared" ref="H146:H153" si="44">SUM(F146:G146)</f>
        <v>8.5192838372490645</v>
      </c>
      <c r="I146" s="303"/>
      <c r="J146" s="302">
        <v>1.3868685280992983</v>
      </c>
      <c r="K146" s="302">
        <v>8.4060493167685753</v>
      </c>
      <c r="L146" s="302">
        <f t="shared" ref="L146:L153" si="45">SUM(J146:K146)</f>
        <v>9.7929178448678726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1.0748403575295851</v>
      </c>
      <c r="C147" s="302">
        <v>2.2541933837448633</v>
      </c>
      <c r="D147" s="302">
        <f t="shared" si="43"/>
        <v>3.3290337412744484</v>
      </c>
      <c r="E147" s="303"/>
      <c r="F147" s="302">
        <v>1.205523052206622</v>
      </c>
      <c r="G147" s="302">
        <v>2.7557701387707949</v>
      </c>
      <c r="H147" s="302">
        <f t="shared" si="44"/>
        <v>3.9612931909774169</v>
      </c>
      <c r="I147" s="303"/>
      <c r="J147" s="302">
        <v>1.4299193337242417</v>
      </c>
      <c r="K147" s="302">
        <v>2.5273376748773364</v>
      </c>
      <c r="L147" s="302">
        <f t="shared" si="45"/>
        <v>3.9572570086015784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4.8232910226582364</v>
      </c>
      <c r="C148" s="302">
        <v>1.3254645727186072</v>
      </c>
      <c r="D148" s="302">
        <f t="shared" si="43"/>
        <v>6.1487555953768434</v>
      </c>
      <c r="E148" s="303"/>
      <c r="F148" s="302">
        <v>4.288156891272271</v>
      </c>
      <c r="G148" s="302">
        <v>1.3803270489908286</v>
      </c>
      <c r="H148" s="302">
        <f t="shared" si="44"/>
        <v>5.6684839402630995</v>
      </c>
      <c r="I148" s="303"/>
      <c r="J148" s="302">
        <v>3.4183359390626258</v>
      </c>
      <c r="K148" s="302">
        <v>1.5845762016626204</v>
      </c>
      <c r="L148" s="302">
        <f t="shared" si="45"/>
        <v>5.0029121407252459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0.50256247030209711</v>
      </c>
      <c r="C149" s="302">
        <v>32.841651685985191</v>
      </c>
      <c r="D149" s="302">
        <f t="shared" si="43"/>
        <v>33.344214156287286</v>
      </c>
      <c r="E149" s="303"/>
      <c r="F149" s="302">
        <v>0.5468681264649734</v>
      </c>
      <c r="G149" s="302">
        <v>35.575687372416617</v>
      </c>
      <c r="H149" s="302">
        <f t="shared" si="44"/>
        <v>36.122555498881589</v>
      </c>
      <c r="I149" s="303"/>
      <c r="J149" s="302">
        <v>0.96842904424633636</v>
      </c>
      <c r="K149" s="302">
        <v>33.879824262903952</v>
      </c>
      <c r="L149" s="302">
        <f t="shared" si="45"/>
        <v>34.848253307150287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8.2558994871797187E-2</v>
      </c>
      <c r="C150" s="302">
        <v>8.5343835905847654E-2</v>
      </c>
      <c r="D150" s="302">
        <f t="shared" si="43"/>
        <v>0.16790283077764484</v>
      </c>
      <c r="E150" s="303"/>
      <c r="F150" s="302">
        <v>7.3528825516315427E-2</v>
      </c>
      <c r="G150" s="302">
        <v>9.1087370021846581E-2</v>
      </c>
      <c r="H150" s="302">
        <f t="shared" si="44"/>
        <v>0.16461619553816201</v>
      </c>
      <c r="I150" s="303"/>
      <c r="J150" s="302">
        <v>8.834980341036601E-2</v>
      </c>
      <c r="K150" s="302">
        <v>0.10456651050132186</v>
      </c>
      <c r="L150" s="302">
        <f t="shared" si="45"/>
        <v>0.19291631391168787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0.74378765087636911</v>
      </c>
      <c r="C151" s="302">
        <v>0.64263771577048923</v>
      </c>
      <c r="D151" s="302">
        <f t="shared" si="43"/>
        <v>1.3864253666468582</v>
      </c>
      <c r="E151" s="303"/>
      <c r="F151" s="302">
        <v>0.68625748671515285</v>
      </c>
      <c r="G151" s="302">
        <v>0.67480637403267296</v>
      </c>
      <c r="H151" s="302">
        <f t="shared" si="44"/>
        <v>1.3610638607478258</v>
      </c>
      <c r="I151" s="303"/>
      <c r="J151" s="302">
        <v>0.7677363538225529</v>
      </c>
      <c r="K151" s="302">
        <v>0.80912076173946479</v>
      </c>
      <c r="L151" s="302">
        <f t="shared" si="45"/>
        <v>1.5768571155620177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7.8486788417605646E-2</v>
      </c>
      <c r="C152" s="302">
        <v>5.318612890267441</v>
      </c>
      <c r="D152" s="302">
        <f t="shared" si="43"/>
        <v>5.3970996786850467</v>
      </c>
      <c r="E152" s="303"/>
      <c r="F152" s="302">
        <v>6.498384422796849E-2</v>
      </c>
      <c r="G152" s="302">
        <v>5.2739160269924215</v>
      </c>
      <c r="H152" s="302">
        <f t="shared" si="44"/>
        <v>5.3388998712203897</v>
      </c>
      <c r="I152" s="303"/>
      <c r="J152" s="302">
        <v>0.10264142920923292</v>
      </c>
      <c r="K152" s="302">
        <v>6.7053543914985738</v>
      </c>
      <c r="L152" s="302">
        <f t="shared" si="45"/>
        <v>6.8079958207078066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0.91014634802479999</v>
      </c>
      <c r="C153" s="302">
        <v>3.8337227900464206</v>
      </c>
      <c r="D153" s="302">
        <f t="shared" si="43"/>
        <v>4.7438691380712203</v>
      </c>
      <c r="E153" s="303"/>
      <c r="F153" s="302">
        <v>0.59827677081201347</v>
      </c>
      <c r="G153" s="302">
        <v>3.8907271652616582</v>
      </c>
      <c r="H153" s="302">
        <f t="shared" si="44"/>
        <v>4.4890039360736713</v>
      </c>
      <c r="I153" s="303"/>
      <c r="J153" s="302">
        <v>0.51790606093549629</v>
      </c>
      <c r="K153" s="302">
        <v>4.3875967486165575</v>
      </c>
      <c r="L153" s="302">
        <f t="shared" si="45"/>
        <v>4.9055028095520541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10.345012304389172</v>
      </c>
      <c r="C155" s="311">
        <f t="shared" ref="C155:D155" si="46">SUM(C145:C153)</f>
        <v>55.285987695610778</v>
      </c>
      <c r="D155" s="311">
        <f t="shared" si="46"/>
        <v>65.630999999999958</v>
      </c>
      <c r="E155" s="311"/>
      <c r="F155" s="311">
        <f t="shared" ref="F155:H155" si="47">SUM(F145:F153)</f>
        <v>10.153000498474752</v>
      </c>
      <c r="G155" s="311">
        <f t="shared" si="47"/>
        <v>61.986999501525318</v>
      </c>
      <c r="H155" s="311">
        <f t="shared" si="47"/>
        <v>72.140000000000072</v>
      </c>
      <c r="I155" s="311"/>
      <c r="J155" s="311">
        <f t="shared" ref="J155:L155" si="48">SUM(J145:J153)</f>
        <v>10.716872521097724</v>
      </c>
      <c r="K155" s="311">
        <f t="shared" si="48"/>
        <v>63.423127478902266</v>
      </c>
      <c r="L155" s="311">
        <f t="shared" si="48"/>
        <v>74.139999999999986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5.6852800750369434</v>
      </c>
      <c r="C162" s="302">
        <v>14.127385420552216</v>
      </c>
      <c r="D162" s="302">
        <f>SUM(B162:C162)</f>
        <v>19.812665495589158</v>
      </c>
      <c r="E162" s="303"/>
      <c r="F162" s="302">
        <v>8.0391656172196573</v>
      </c>
      <c r="G162" s="302">
        <v>14.927002895320456</v>
      </c>
      <c r="H162" s="302">
        <f>SUM(F162:G162)</f>
        <v>22.966168512540115</v>
      </c>
      <c r="I162" s="303"/>
      <c r="J162" s="302">
        <v>10.455059603239061</v>
      </c>
      <c r="K162" s="302">
        <v>16.650581823804444</v>
      </c>
      <c r="L162" s="302">
        <f>SUM(J162:K162)</f>
        <v>27.105641427043505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5.8499136438584269</v>
      </c>
      <c r="C163" s="302">
        <v>7.3451164698642444</v>
      </c>
      <c r="D163" s="302">
        <f t="shared" ref="D163:D170" si="49">SUM(B163:C163)</f>
        <v>13.195030113722671</v>
      </c>
      <c r="E163" s="303"/>
      <c r="F163" s="302">
        <v>7.8145833541461123</v>
      </c>
      <c r="G163" s="302">
        <v>8.7007859483933832</v>
      </c>
      <c r="H163" s="302">
        <f t="shared" ref="H163:H170" si="50">SUM(F163:G163)</f>
        <v>16.515369302539497</v>
      </c>
      <c r="I163" s="303"/>
      <c r="J163" s="302">
        <v>9.8360193915630756</v>
      </c>
      <c r="K163" s="302">
        <v>11.085692548889936</v>
      </c>
      <c r="L163" s="302">
        <f t="shared" ref="L163:L170" si="51">SUM(J163:K163)</f>
        <v>20.921711940453012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4.9422269813104451</v>
      </c>
      <c r="C164" s="302">
        <v>7.2280598742692268</v>
      </c>
      <c r="D164" s="302">
        <f t="shared" si="49"/>
        <v>12.170286855579672</v>
      </c>
      <c r="E164" s="303"/>
      <c r="F164" s="302">
        <v>5.8847840247632597</v>
      </c>
      <c r="G164" s="302">
        <v>8.1102974160364187</v>
      </c>
      <c r="H164" s="302">
        <f t="shared" si="50"/>
        <v>13.995081440799678</v>
      </c>
      <c r="I164" s="303"/>
      <c r="J164" s="302">
        <v>6.4077497135376218</v>
      </c>
      <c r="K164" s="302">
        <v>8.2895891554452579</v>
      </c>
      <c r="L164" s="302">
        <f t="shared" si="51"/>
        <v>14.697338868982879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10.573323756950106</v>
      </c>
      <c r="C165" s="302">
        <v>5.4090897790826915</v>
      </c>
      <c r="D165" s="302">
        <f t="shared" si="49"/>
        <v>15.982413536032798</v>
      </c>
      <c r="E165" s="303"/>
      <c r="F165" s="302">
        <v>10.60302494460206</v>
      </c>
      <c r="G165" s="302">
        <v>6.2923682386195781</v>
      </c>
      <c r="H165" s="302">
        <f t="shared" si="50"/>
        <v>16.895393183221639</v>
      </c>
      <c r="I165" s="303"/>
      <c r="J165" s="302">
        <v>8.911238581747682</v>
      </c>
      <c r="K165" s="302">
        <v>7.3566153460030854</v>
      </c>
      <c r="L165" s="302">
        <f t="shared" si="51"/>
        <v>16.267853927750767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1.305879228696184</v>
      </c>
      <c r="C166" s="302">
        <v>15.021111930588168</v>
      </c>
      <c r="D166" s="302">
        <f t="shared" si="49"/>
        <v>16.326991159284351</v>
      </c>
      <c r="E166" s="303"/>
      <c r="F166" s="302">
        <v>1.4572932500745515</v>
      </c>
      <c r="G166" s="302">
        <v>12.088088361310048</v>
      </c>
      <c r="H166" s="302">
        <f t="shared" si="50"/>
        <v>13.545381611384599</v>
      </c>
      <c r="I166" s="303"/>
      <c r="J166" s="302">
        <v>1.6373244589717637</v>
      </c>
      <c r="K166" s="302">
        <v>11.537645339301456</v>
      </c>
      <c r="L166" s="302">
        <f t="shared" si="51"/>
        <v>13.174969798273219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0.97485908350246675</v>
      </c>
      <c r="C167" s="302">
        <v>0.31265128936767911</v>
      </c>
      <c r="D167" s="302">
        <f t="shared" si="49"/>
        <v>1.2875103728701458</v>
      </c>
      <c r="E167" s="303"/>
      <c r="F167" s="302">
        <v>1.0600181057398779</v>
      </c>
      <c r="G167" s="302">
        <v>0.33287040437172244</v>
      </c>
      <c r="H167" s="302">
        <f t="shared" si="50"/>
        <v>1.3928885101116002</v>
      </c>
      <c r="I167" s="303"/>
      <c r="J167" s="302">
        <v>1.4723060688887666</v>
      </c>
      <c r="K167" s="302">
        <v>0.39605125564253929</v>
      </c>
      <c r="L167" s="302">
        <f t="shared" si="51"/>
        <v>1.8683573245313059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27.832323338846233</v>
      </c>
      <c r="C168" s="302">
        <v>15.491428876497915</v>
      </c>
      <c r="D168" s="302">
        <f t="shared" si="49"/>
        <v>43.32375221534415</v>
      </c>
      <c r="E168" s="303"/>
      <c r="F168" s="302">
        <v>25.260190342301424</v>
      </c>
      <c r="G168" s="302">
        <v>15.793620812658508</v>
      </c>
      <c r="H168" s="302">
        <f t="shared" si="50"/>
        <v>41.053811154959931</v>
      </c>
      <c r="I168" s="303"/>
      <c r="J168" s="302">
        <v>21.249072327370676</v>
      </c>
      <c r="K168" s="302">
        <v>14.73537731962834</v>
      </c>
      <c r="L168" s="302">
        <f t="shared" si="51"/>
        <v>35.984449646999018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2.8981506237281667</v>
      </c>
      <c r="C169" s="302">
        <v>11.058671309367732</v>
      </c>
      <c r="D169" s="302">
        <f t="shared" si="49"/>
        <v>13.956821933095899</v>
      </c>
      <c r="E169" s="303"/>
      <c r="F169" s="302">
        <v>2.567540129452857</v>
      </c>
      <c r="G169" s="302">
        <v>9.2495294043651786</v>
      </c>
      <c r="H169" s="302">
        <f t="shared" si="50"/>
        <v>11.817069533818035</v>
      </c>
      <c r="I169" s="303"/>
      <c r="J169" s="302">
        <v>4.232940526433711</v>
      </c>
      <c r="K169" s="302">
        <v>9.5060995826535795</v>
      </c>
      <c r="L169" s="302">
        <f t="shared" si="51"/>
        <v>13.739040109087291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7.5861943076709819</v>
      </c>
      <c r="C170" s="302">
        <v>10.702334010810187</v>
      </c>
      <c r="D170" s="302">
        <f t="shared" si="49"/>
        <v>18.28852831848117</v>
      </c>
      <c r="E170" s="303"/>
      <c r="F170" s="302">
        <v>6.1455227956556975</v>
      </c>
      <c r="G170" s="302">
        <v>8.602313954969139</v>
      </c>
      <c r="H170" s="302">
        <f t="shared" si="50"/>
        <v>14.747836750624836</v>
      </c>
      <c r="I170" s="303"/>
      <c r="J170" s="302">
        <v>5.1524778355495906</v>
      </c>
      <c r="K170" s="302">
        <v>6.7051591213294026</v>
      </c>
      <c r="L170" s="302">
        <f t="shared" si="51"/>
        <v>11.857636956878993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67.648151039599952</v>
      </c>
      <c r="C172" s="311">
        <f t="shared" ref="C172:D172" si="52">SUM(C162:C170)</f>
        <v>86.695848960400056</v>
      </c>
      <c r="D172" s="311">
        <f t="shared" si="52"/>
        <v>154.34399999999999</v>
      </c>
      <c r="E172" s="311"/>
      <c r="F172" s="311">
        <f t="shared" ref="F172:H172" si="53">SUM(F162:F170)</f>
        <v>68.832122563955508</v>
      </c>
      <c r="G172" s="311">
        <f t="shared" si="53"/>
        <v>84.096877436044423</v>
      </c>
      <c r="H172" s="311">
        <f t="shared" si="53"/>
        <v>152.92899999999992</v>
      </c>
      <c r="I172" s="311"/>
      <c r="J172" s="311">
        <f t="shared" ref="J172:L172" si="54">SUM(J162:J170)</f>
        <v>69.354188507301956</v>
      </c>
      <c r="K172" s="311">
        <f t="shared" si="54"/>
        <v>86.262811492698034</v>
      </c>
      <c r="L172" s="311">
        <f t="shared" si="54"/>
        <v>155.61699999999999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0.79602450758446586</v>
      </c>
      <c r="C179" s="302">
        <v>3.3741116413251455</v>
      </c>
      <c r="D179" s="302">
        <f>SUM(B179:C179)</f>
        <v>4.1701361489096112</v>
      </c>
      <c r="E179" s="303"/>
      <c r="F179" s="302">
        <v>1.2732428530481541</v>
      </c>
      <c r="G179" s="302">
        <v>4.7591900227430886</v>
      </c>
      <c r="H179" s="302">
        <f>SUM(F179:G179)</f>
        <v>6.0324328757912422</v>
      </c>
      <c r="I179" s="303"/>
      <c r="J179" s="302">
        <v>1.9275947086181031</v>
      </c>
      <c r="K179" s="302">
        <v>5.6108347495133533</v>
      </c>
      <c r="L179" s="302">
        <f>SUM(J179:K179)</f>
        <v>7.5384294581314562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0.66983769155082751</v>
      </c>
      <c r="C180" s="302">
        <v>2.0901378637763282</v>
      </c>
      <c r="D180" s="302">
        <f t="shared" ref="D180:D187" si="55">SUM(B180:C180)</f>
        <v>2.7599755553271557</v>
      </c>
      <c r="E180" s="303"/>
      <c r="F180" s="302">
        <v>1.1905123697874653</v>
      </c>
      <c r="G180" s="302">
        <v>3.2200236343409907</v>
      </c>
      <c r="H180" s="302">
        <f t="shared" ref="H180:H187" si="56">SUM(F180:G180)</f>
        <v>4.4105360041284563</v>
      </c>
      <c r="I180" s="303"/>
      <c r="J180" s="302">
        <v>1.7396963878106284</v>
      </c>
      <c r="K180" s="302">
        <v>4.3338294880882362</v>
      </c>
      <c r="L180" s="302">
        <f t="shared" ref="L180:L187" si="57">SUM(J180:K180)</f>
        <v>6.0735258758988646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0.74771962227579547</v>
      </c>
      <c r="C181" s="302">
        <v>1.9902770417020843</v>
      </c>
      <c r="D181" s="302">
        <f t="shared" si="55"/>
        <v>2.7379966639778797</v>
      </c>
      <c r="E181" s="303"/>
      <c r="F181" s="302">
        <v>1.120825038002035</v>
      </c>
      <c r="G181" s="302">
        <v>2.7699112946070299</v>
      </c>
      <c r="H181" s="302">
        <f t="shared" si="56"/>
        <v>3.8907363326090652</v>
      </c>
      <c r="I181" s="303"/>
      <c r="J181" s="302">
        <v>1.4002685023459542</v>
      </c>
      <c r="K181" s="302">
        <v>2.8511712080533411</v>
      </c>
      <c r="L181" s="302">
        <f t="shared" si="57"/>
        <v>4.2514397103992954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3.6736426467144474</v>
      </c>
      <c r="C182" s="302">
        <v>2.0839975723324424</v>
      </c>
      <c r="D182" s="302">
        <f t="shared" si="55"/>
        <v>5.7576402190468894</v>
      </c>
      <c r="E182" s="303"/>
      <c r="F182" s="302">
        <v>4.3162274680305694</v>
      </c>
      <c r="G182" s="302">
        <v>3.058098976186832</v>
      </c>
      <c r="H182" s="302">
        <f t="shared" si="56"/>
        <v>7.3743264442174015</v>
      </c>
      <c r="I182" s="303"/>
      <c r="J182" s="302">
        <v>4.1786030395671885</v>
      </c>
      <c r="K182" s="302">
        <v>3.5939476701007536</v>
      </c>
      <c r="L182" s="302">
        <f t="shared" si="57"/>
        <v>7.772550709667942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8.0156793074891375E-2</v>
      </c>
      <c r="C183" s="302">
        <v>3.3515240265169592</v>
      </c>
      <c r="D183" s="302">
        <f t="shared" si="55"/>
        <v>3.4316808195918505</v>
      </c>
      <c r="E183" s="303"/>
      <c r="F183" s="302">
        <v>0.11105843032342491</v>
      </c>
      <c r="G183" s="302">
        <v>2.7816557281077814</v>
      </c>
      <c r="H183" s="302">
        <f t="shared" si="56"/>
        <v>2.8927141584312062</v>
      </c>
      <c r="I183" s="303"/>
      <c r="J183" s="302">
        <v>0.20620979032734796</v>
      </c>
      <c r="K183" s="302">
        <v>2.5447367774861562</v>
      </c>
      <c r="L183" s="302">
        <f t="shared" si="57"/>
        <v>2.7509465678135041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1.3546724337554028</v>
      </c>
      <c r="C184" s="302">
        <v>1.2039477446162736</v>
      </c>
      <c r="D184" s="302">
        <f t="shared" si="55"/>
        <v>2.5586201783716764</v>
      </c>
      <c r="E184" s="303"/>
      <c r="F184" s="302">
        <v>2.057828339205698</v>
      </c>
      <c r="G184" s="302">
        <v>1.7450065831615036</v>
      </c>
      <c r="H184" s="302">
        <f t="shared" si="56"/>
        <v>3.8028349223672016</v>
      </c>
      <c r="I184" s="303"/>
      <c r="J184" s="302">
        <v>2.2439919373562818</v>
      </c>
      <c r="K184" s="302">
        <v>2.141809553932283</v>
      </c>
      <c r="L184" s="302">
        <f t="shared" si="57"/>
        <v>4.3858014912885643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0.98478692022968761</v>
      </c>
      <c r="C185" s="302">
        <v>0.91590802593673104</v>
      </c>
      <c r="D185" s="302">
        <f t="shared" si="55"/>
        <v>1.9006949461664187</v>
      </c>
      <c r="E185" s="303"/>
      <c r="F185" s="302">
        <v>1.1234488541125649</v>
      </c>
      <c r="G185" s="302">
        <v>1.1711863530412561</v>
      </c>
      <c r="H185" s="302">
        <f t="shared" si="56"/>
        <v>2.2946352071538207</v>
      </c>
      <c r="I185" s="303"/>
      <c r="J185" s="302">
        <v>1.4816821762020818</v>
      </c>
      <c r="K185" s="302">
        <v>1.5906057599868799</v>
      </c>
      <c r="L185" s="302">
        <f t="shared" si="57"/>
        <v>3.0722879361889617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0.76333942865963877</v>
      </c>
      <c r="C186" s="302">
        <v>21.448592598635056</v>
      </c>
      <c r="D186" s="302">
        <f t="shared" si="55"/>
        <v>22.211932027294694</v>
      </c>
      <c r="E186" s="303"/>
      <c r="F186" s="302">
        <v>1.0128932137675275</v>
      </c>
      <c r="G186" s="302">
        <v>23.894634783281347</v>
      </c>
      <c r="H186" s="302">
        <f t="shared" si="56"/>
        <v>24.907527997048874</v>
      </c>
      <c r="I186" s="303"/>
      <c r="J186" s="302">
        <v>2.0287981477082528</v>
      </c>
      <c r="K186" s="302">
        <v>27.204497677574647</v>
      </c>
      <c r="L186" s="302">
        <f t="shared" si="57"/>
        <v>29.233295825282902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2.3500372284549904</v>
      </c>
      <c r="C187" s="302">
        <v>8.0092862128588269</v>
      </c>
      <c r="D187" s="302">
        <f t="shared" si="55"/>
        <v>10.359323441313817</v>
      </c>
      <c r="E187" s="303"/>
      <c r="F187" s="302">
        <v>2.1684471550909454</v>
      </c>
      <c r="G187" s="302">
        <v>7.8798089031617309</v>
      </c>
      <c r="H187" s="302">
        <f t="shared" si="56"/>
        <v>10.048256058252676</v>
      </c>
      <c r="I187" s="303"/>
      <c r="J187" s="302">
        <v>2.5996407192657736</v>
      </c>
      <c r="K187" s="302">
        <v>7.3250817060627211</v>
      </c>
      <c r="L187" s="302">
        <f t="shared" si="57"/>
        <v>9.9247224253284951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11.420217272300148</v>
      </c>
      <c r="C189" s="311">
        <f t="shared" ref="C189:D189" si="58">SUM(C179:C187)</f>
        <v>44.467782727699849</v>
      </c>
      <c r="D189" s="311">
        <f t="shared" si="58"/>
        <v>55.887999999999991</v>
      </c>
      <c r="E189" s="311"/>
      <c r="F189" s="311">
        <f t="shared" ref="F189:H189" si="59">SUM(F179:F187)</f>
        <v>14.374483721368385</v>
      </c>
      <c r="G189" s="311">
        <f t="shared" si="59"/>
        <v>51.279516278631561</v>
      </c>
      <c r="H189" s="311">
        <f t="shared" si="59"/>
        <v>65.65399999999994</v>
      </c>
      <c r="I189" s="311"/>
      <c r="J189" s="311">
        <f t="shared" ref="J189:L189" si="60">SUM(J179:J187)</f>
        <v>17.806485409201613</v>
      </c>
      <c r="K189" s="311">
        <f t="shared" si="60"/>
        <v>57.196514590798373</v>
      </c>
      <c r="L189" s="311">
        <f t="shared" si="60"/>
        <v>75.002999999999986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3.7297957272147757</v>
      </c>
      <c r="C196" s="302">
        <v>4.217926140650353</v>
      </c>
      <c r="D196" s="302">
        <f>SUM(B196:C196)</f>
        <v>7.9477218678651287</v>
      </c>
      <c r="E196" s="303"/>
      <c r="F196" s="302">
        <v>4.7095395044509116</v>
      </c>
      <c r="G196" s="302">
        <v>4.8095157194599638</v>
      </c>
      <c r="H196" s="302">
        <f>SUM(F196:G196)</f>
        <v>9.5190552239108754</v>
      </c>
      <c r="I196" s="303"/>
      <c r="J196" s="302">
        <v>6.8512280493662807</v>
      </c>
      <c r="K196" s="302">
        <v>7.5330316473410663</v>
      </c>
      <c r="L196" s="302">
        <f>SUM(J196:K196)</f>
        <v>14.384259696707346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1.0599140189339717</v>
      </c>
      <c r="C197" s="302">
        <v>1.152261372963743</v>
      </c>
      <c r="D197" s="302">
        <f t="shared" ref="D197:D204" si="61">SUM(B197:C197)</f>
        <v>2.2121753918977145</v>
      </c>
      <c r="E197" s="303"/>
      <c r="F197" s="302">
        <v>1.6125786269285154</v>
      </c>
      <c r="G197" s="302">
        <v>1.6420321232512138</v>
      </c>
      <c r="H197" s="302">
        <f t="shared" ref="H197:H204" si="62">SUM(F197:G197)</f>
        <v>3.2546107501797295</v>
      </c>
      <c r="I197" s="303"/>
      <c r="J197" s="302">
        <v>2.2027140669354757</v>
      </c>
      <c r="K197" s="302">
        <v>2.5763489516607634</v>
      </c>
      <c r="L197" s="302">
        <f t="shared" ref="L197:L204" si="63">SUM(J197:K197)</f>
        <v>4.7790630185962391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1.1253049977241696</v>
      </c>
      <c r="C198" s="302">
        <v>1.1734567424438711</v>
      </c>
      <c r="D198" s="302">
        <f t="shared" si="61"/>
        <v>2.2987617401680405</v>
      </c>
      <c r="E198" s="303"/>
      <c r="F198" s="302">
        <v>1.5312622580553679</v>
      </c>
      <c r="G198" s="302">
        <v>1.4770627468194149</v>
      </c>
      <c r="H198" s="302">
        <f t="shared" si="62"/>
        <v>3.0083250048747825</v>
      </c>
      <c r="I198" s="303"/>
      <c r="J198" s="302">
        <v>2.133908993690671</v>
      </c>
      <c r="K198" s="302">
        <v>2.0854549104732998</v>
      </c>
      <c r="L198" s="302">
        <f t="shared" si="63"/>
        <v>4.2193639041639708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2.4709169148293415</v>
      </c>
      <c r="C199" s="302">
        <v>1.0907407845687038</v>
      </c>
      <c r="D199" s="302">
        <f t="shared" si="61"/>
        <v>3.5616576993980456</v>
      </c>
      <c r="E199" s="303"/>
      <c r="F199" s="302">
        <v>2.875316936953396</v>
      </c>
      <c r="G199" s="302">
        <v>1.2040124359797322</v>
      </c>
      <c r="H199" s="302">
        <f t="shared" si="62"/>
        <v>4.0793293729331284</v>
      </c>
      <c r="I199" s="303"/>
      <c r="J199" s="302">
        <v>3.8554379442776443</v>
      </c>
      <c r="K199" s="302">
        <v>1.9645938822382853</v>
      </c>
      <c r="L199" s="302">
        <f t="shared" si="63"/>
        <v>5.8200318265159297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2.6289013421626346</v>
      </c>
      <c r="C200" s="302">
        <v>5.6643607396817623</v>
      </c>
      <c r="D200" s="302">
        <f t="shared" si="61"/>
        <v>8.2932620818443965</v>
      </c>
      <c r="E200" s="303"/>
      <c r="F200" s="302">
        <v>2.7862053755003608</v>
      </c>
      <c r="G200" s="302">
        <v>4.5244344396966651</v>
      </c>
      <c r="H200" s="302">
        <f t="shared" si="62"/>
        <v>7.3106398151970264</v>
      </c>
      <c r="I200" s="303"/>
      <c r="J200" s="302">
        <v>3.0936736238640203</v>
      </c>
      <c r="K200" s="302">
        <v>3.9764954244967723</v>
      </c>
      <c r="L200" s="302">
        <f t="shared" si="63"/>
        <v>7.0701690483607926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2.4611814342178158</v>
      </c>
      <c r="C201" s="302">
        <v>0.52968064865355236</v>
      </c>
      <c r="D201" s="302">
        <f t="shared" si="61"/>
        <v>2.9908620828713683</v>
      </c>
      <c r="E201" s="303"/>
      <c r="F201" s="302">
        <v>2.5028850756932846</v>
      </c>
      <c r="G201" s="302">
        <v>0.63366256630772488</v>
      </c>
      <c r="H201" s="302">
        <f t="shared" si="62"/>
        <v>3.1365476420010094</v>
      </c>
      <c r="I201" s="303"/>
      <c r="J201" s="302">
        <v>3.1205109103635076</v>
      </c>
      <c r="K201" s="302">
        <v>0.78233473048101265</v>
      </c>
      <c r="L201" s="302">
        <f t="shared" si="63"/>
        <v>3.9028456408445202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3.2250253567834331</v>
      </c>
      <c r="C202" s="302">
        <v>2.1115141392693837</v>
      </c>
      <c r="D202" s="302">
        <f t="shared" si="61"/>
        <v>5.3365394960528167</v>
      </c>
      <c r="E202" s="303"/>
      <c r="F202" s="302">
        <v>3.5192639805993808</v>
      </c>
      <c r="G202" s="302">
        <v>2.1762594179638115</v>
      </c>
      <c r="H202" s="302">
        <f t="shared" si="62"/>
        <v>5.6955233985631928</v>
      </c>
      <c r="I202" s="303"/>
      <c r="J202" s="302">
        <v>4.9972442982627028</v>
      </c>
      <c r="K202" s="302">
        <v>3.0738067834533256</v>
      </c>
      <c r="L202" s="302">
        <f t="shared" si="63"/>
        <v>8.0710510817160284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0.47462418218989061</v>
      </c>
      <c r="C203" s="302">
        <v>2.0438252536137691</v>
      </c>
      <c r="D203" s="302">
        <f t="shared" si="61"/>
        <v>2.5184494358036598</v>
      </c>
      <c r="E203" s="303"/>
      <c r="F203" s="302">
        <v>0.45637072330285194</v>
      </c>
      <c r="G203" s="302">
        <v>2.2619741945334195</v>
      </c>
      <c r="H203" s="302">
        <f t="shared" si="62"/>
        <v>2.7183449178362715</v>
      </c>
      <c r="I203" s="303"/>
      <c r="J203" s="302">
        <v>1.1380067868730046</v>
      </c>
      <c r="K203" s="302">
        <v>3.5940000639049936</v>
      </c>
      <c r="L203" s="302">
        <f t="shared" si="63"/>
        <v>4.7320068507779984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17.275181793238549</v>
      </c>
      <c r="C204" s="302">
        <v>12.446388410860177</v>
      </c>
      <c r="D204" s="302">
        <f t="shared" si="61"/>
        <v>29.721570204098725</v>
      </c>
      <c r="E204" s="303"/>
      <c r="F204" s="302">
        <v>17.341262001639222</v>
      </c>
      <c r="G204" s="302">
        <v>12.092361872864799</v>
      </c>
      <c r="H204" s="302">
        <f t="shared" si="62"/>
        <v>29.433623874504022</v>
      </c>
      <c r="I204" s="303"/>
      <c r="J204" s="302">
        <v>19.696860108773048</v>
      </c>
      <c r="K204" s="302">
        <v>13.830348823544167</v>
      </c>
      <c r="L204" s="302">
        <f t="shared" si="63"/>
        <v>33.527208932317215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34.450845767294581</v>
      </c>
      <c r="C206" s="311">
        <f t="shared" ref="C206:D206" si="64">SUM(C196:C204)</f>
        <v>30.430154232705316</v>
      </c>
      <c r="D206" s="311">
        <f t="shared" si="64"/>
        <v>64.880999999999887</v>
      </c>
      <c r="E206" s="311"/>
      <c r="F206" s="311">
        <f t="shared" ref="F206:H206" si="65">SUM(F196:F204)</f>
        <v>37.33468448312329</v>
      </c>
      <c r="G206" s="311">
        <f t="shared" si="65"/>
        <v>30.821315516876744</v>
      </c>
      <c r="H206" s="311">
        <f t="shared" si="65"/>
        <v>68.156000000000034</v>
      </c>
      <c r="I206" s="311"/>
      <c r="J206" s="311">
        <f t="shared" ref="J206:L206" si="66">SUM(J196:J204)</f>
        <v>47.089584782406355</v>
      </c>
      <c r="K206" s="311">
        <f t="shared" si="66"/>
        <v>39.416415217593681</v>
      </c>
      <c r="L206" s="311">
        <f t="shared" si="66"/>
        <v>86.506000000000029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0.10539419716359441</v>
      </c>
      <c r="C213" s="302">
        <v>0.28184267030845395</v>
      </c>
      <c r="D213" s="302">
        <f>SUM(B213:C213)</f>
        <v>0.38723686747204833</v>
      </c>
      <c r="E213" s="303"/>
      <c r="F213" s="302">
        <v>0.1718314867577854</v>
      </c>
      <c r="G213" s="302">
        <v>0.4229145264272865</v>
      </c>
      <c r="H213" s="302">
        <f>SUM(F213:G213)</f>
        <v>0.59474601318507192</v>
      </c>
      <c r="I213" s="303"/>
      <c r="J213" s="302">
        <v>0.16910327844691841</v>
      </c>
      <c r="K213" s="302">
        <v>0.44482747655076937</v>
      </c>
      <c r="L213" s="302">
        <f>SUM(J213:K213)</f>
        <v>0.61393075499768779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0.18830748754401325</v>
      </c>
      <c r="C214" s="302">
        <v>0.68618472282945719</v>
      </c>
      <c r="D214" s="302">
        <f t="shared" ref="D214:D221" si="67">SUM(B214:C214)</f>
        <v>0.87449221037347047</v>
      </c>
      <c r="E214" s="303"/>
      <c r="F214" s="302">
        <v>0.30756198733915313</v>
      </c>
      <c r="G214" s="302">
        <v>1.1167611280368341</v>
      </c>
      <c r="H214" s="302">
        <f t="shared" ref="H214:H221" si="68">SUM(F214:G214)</f>
        <v>1.4243231153759872</v>
      </c>
      <c r="I214" s="303"/>
      <c r="J214" s="302">
        <v>0.32861298457812754</v>
      </c>
      <c r="K214" s="302">
        <v>1.1274666417562516</v>
      </c>
      <c r="L214" s="302">
        <f t="shared" ref="L214:L221" si="69">SUM(J214:K214)</f>
        <v>1.4560796263343792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0.29042048366115047</v>
      </c>
      <c r="C215" s="302">
        <v>0.7645710506491703</v>
      </c>
      <c r="D215" s="302">
        <f t="shared" si="67"/>
        <v>1.0549915343103207</v>
      </c>
      <c r="E215" s="303"/>
      <c r="F215" s="302">
        <v>0.5299902658601392</v>
      </c>
      <c r="G215" s="302">
        <v>1.2389804451693787</v>
      </c>
      <c r="H215" s="302">
        <f t="shared" si="68"/>
        <v>1.7689707110295179</v>
      </c>
      <c r="I215" s="303"/>
      <c r="J215" s="302">
        <v>0.53228040149225209</v>
      </c>
      <c r="K215" s="302">
        <v>1.1687576884478543</v>
      </c>
      <c r="L215" s="302">
        <f t="shared" si="69"/>
        <v>1.7010380899401065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0.36724388908654276</v>
      </c>
      <c r="C216" s="302">
        <v>0.12804402798575221</v>
      </c>
      <c r="D216" s="302">
        <f t="shared" si="67"/>
        <v>0.49528791707229497</v>
      </c>
      <c r="E216" s="303"/>
      <c r="F216" s="302">
        <v>0.40964402039807613</v>
      </c>
      <c r="G216" s="302">
        <v>0.18057275654868762</v>
      </c>
      <c r="H216" s="302">
        <f t="shared" si="68"/>
        <v>0.59021677694676378</v>
      </c>
      <c r="I216" s="303"/>
      <c r="J216" s="302">
        <v>0.33145860682861034</v>
      </c>
      <c r="K216" s="302">
        <v>0.17050674134120755</v>
      </c>
      <c r="L216" s="302">
        <f t="shared" si="69"/>
        <v>0.50196534816981786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4.5490649598974323E-2</v>
      </c>
      <c r="C217" s="302">
        <v>0.25974919066199265</v>
      </c>
      <c r="D217" s="302">
        <f t="shared" si="67"/>
        <v>0.30523984026096695</v>
      </c>
      <c r="E217" s="303"/>
      <c r="F217" s="302">
        <v>9.0326668254313069E-2</v>
      </c>
      <c r="G217" s="302">
        <v>0.30834845618472995</v>
      </c>
      <c r="H217" s="302">
        <f t="shared" si="68"/>
        <v>0.39867512443904302</v>
      </c>
      <c r="I217" s="303"/>
      <c r="J217" s="302">
        <v>0.10213641397291236</v>
      </c>
      <c r="K217" s="302">
        <v>0.27907326690881379</v>
      </c>
      <c r="L217" s="302">
        <f t="shared" si="69"/>
        <v>0.38120968088172613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0.19317018970604241</v>
      </c>
      <c r="C218" s="302">
        <v>6.6725972089198352E-2</v>
      </c>
      <c r="D218" s="302">
        <f t="shared" si="67"/>
        <v>0.25989616179524078</v>
      </c>
      <c r="E218" s="303"/>
      <c r="F218" s="302">
        <v>0.21696144958860533</v>
      </c>
      <c r="G218" s="302">
        <v>0.10659564856559672</v>
      </c>
      <c r="H218" s="302">
        <f t="shared" si="68"/>
        <v>0.32355709815420208</v>
      </c>
      <c r="I218" s="303"/>
      <c r="J218" s="302">
        <v>0.22096394108174797</v>
      </c>
      <c r="K218" s="302">
        <v>0.12599964124956237</v>
      </c>
      <c r="L218" s="302">
        <f t="shared" si="69"/>
        <v>0.34696358233131031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0.12948281323968536</v>
      </c>
      <c r="C219" s="302">
        <v>0.12332030708654426</v>
      </c>
      <c r="D219" s="302">
        <f t="shared" si="67"/>
        <v>0.25280312032622965</v>
      </c>
      <c r="E219" s="303"/>
      <c r="F219" s="302">
        <v>0.14708280572480056</v>
      </c>
      <c r="G219" s="302">
        <v>0.16068230189432428</v>
      </c>
      <c r="H219" s="302">
        <f t="shared" si="68"/>
        <v>0.30776510761912484</v>
      </c>
      <c r="I219" s="303"/>
      <c r="J219" s="302">
        <v>0.14786033114166292</v>
      </c>
      <c r="K219" s="302">
        <v>0.20485139995674048</v>
      </c>
      <c r="L219" s="302">
        <f t="shared" si="69"/>
        <v>0.35271173109840337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3.0570512382752588E-2</v>
      </c>
      <c r="C220" s="302">
        <v>6.3854683426902537E-2</v>
      </c>
      <c r="D220" s="302">
        <f t="shared" si="67"/>
        <v>9.4425195809655124E-2</v>
      </c>
      <c r="E220" s="303"/>
      <c r="F220" s="302">
        <v>7.2583609882304154E-2</v>
      </c>
      <c r="G220" s="302">
        <v>8.4147856102156721E-2</v>
      </c>
      <c r="H220" s="302">
        <f t="shared" si="68"/>
        <v>0.15673146598446086</v>
      </c>
      <c r="I220" s="303"/>
      <c r="J220" s="302">
        <v>9.4025651344590261E-2</v>
      </c>
      <c r="K220" s="302">
        <v>8.5160135909395765E-2</v>
      </c>
      <c r="L220" s="302">
        <f t="shared" si="69"/>
        <v>0.17918578725398604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0.34709598505408218</v>
      </c>
      <c r="C221" s="302">
        <v>0.28553116752568475</v>
      </c>
      <c r="D221" s="302">
        <f t="shared" si="67"/>
        <v>0.63262715257976687</v>
      </c>
      <c r="E221" s="303"/>
      <c r="F221" s="302">
        <v>0.43757072224822641</v>
      </c>
      <c r="G221" s="302">
        <v>0.30344386501760756</v>
      </c>
      <c r="H221" s="302">
        <f t="shared" si="68"/>
        <v>0.74101458726583402</v>
      </c>
      <c r="I221" s="303"/>
      <c r="J221" s="302">
        <v>0.40237769830155085</v>
      </c>
      <c r="K221" s="302">
        <v>0.36053770069102747</v>
      </c>
      <c r="L221" s="302">
        <f t="shared" si="69"/>
        <v>0.76291539899257832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1.6971762074368377</v>
      </c>
      <c r="C223" s="311">
        <f t="shared" ref="C223:D223" si="70">SUM(C213:C221)</f>
        <v>2.6598237925631563</v>
      </c>
      <c r="D223" s="311">
        <f t="shared" si="70"/>
        <v>4.3569999999999931</v>
      </c>
      <c r="E223" s="311"/>
      <c r="F223" s="311">
        <f t="shared" ref="F223:H223" si="71">SUM(F213:F221)</f>
        <v>2.3835530160534035</v>
      </c>
      <c r="G223" s="311">
        <f t="shared" si="71"/>
        <v>3.9224469839466023</v>
      </c>
      <c r="H223" s="311">
        <f t="shared" si="71"/>
        <v>6.3060000000000054</v>
      </c>
      <c r="I223" s="311"/>
      <c r="J223" s="311">
        <f t="shared" ref="J223:L223" si="72">SUM(J213:J221)</f>
        <v>2.3288193071883727</v>
      </c>
      <c r="K223" s="311">
        <f t="shared" si="72"/>
        <v>3.9671806928116222</v>
      </c>
      <c r="L223" s="311">
        <f t="shared" si="72"/>
        <v>6.2959999999999949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0.93460792921959379</v>
      </c>
      <c r="C230" s="302">
        <v>2.3798954132086827</v>
      </c>
      <c r="D230" s="302">
        <f>SUM(B230:C230)</f>
        <v>3.3145033424282766</v>
      </c>
      <c r="E230" s="303"/>
      <c r="F230" s="302">
        <v>1.2126924925939702</v>
      </c>
      <c r="G230" s="302">
        <v>3.0186116727364714</v>
      </c>
      <c r="H230" s="302">
        <f>SUM(F230:G230)</f>
        <v>4.2313041653304415</v>
      </c>
      <c r="I230" s="303"/>
      <c r="J230" s="302">
        <v>1.5529912284553116</v>
      </c>
      <c r="K230" s="302">
        <v>3.0997863470906202</v>
      </c>
      <c r="L230" s="302">
        <f>SUM(J230:K230)</f>
        <v>4.6527775755459313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1.7141985522152281</v>
      </c>
      <c r="C231" s="302">
        <v>8.1030681893775611</v>
      </c>
      <c r="D231" s="302">
        <f t="shared" ref="D231:D238" si="73">SUM(B231:C231)</f>
        <v>9.817266741592789</v>
      </c>
      <c r="E231" s="303"/>
      <c r="F231" s="302">
        <v>2.4704602499209516</v>
      </c>
      <c r="G231" s="302">
        <v>10.291847762940582</v>
      </c>
      <c r="H231" s="302">
        <f t="shared" ref="H231:H238" si="74">SUM(F231:G231)</f>
        <v>12.762308012861535</v>
      </c>
      <c r="I231" s="303"/>
      <c r="J231" s="302">
        <v>3.2608198033628293</v>
      </c>
      <c r="K231" s="302">
        <v>11.476254609936905</v>
      </c>
      <c r="L231" s="302">
        <f t="shared" ref="L231:L238" si="75">SUM(J231:K231)</f>
        <v>14.737074413299734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1.3856121054292021</v>
      </c>
      <c r="C232" s="302">
        <v>2.9332913340102404</v>
      </c>
      <c r="D232" s="302">
        <f t="shared" si="73"/>
        <v>4.3189034394394428</v>
      </c>
      <c r="E232" s="303"/>
      <c r="F232" s="302">
        <v>1.745911873336899</v>
      </c>
      <c r="G232" s="302">
        <v>3.5873848132686024</v>
      </c>
      <c r="H232" s="302">
        <f t="shared" si="74"/>
        <v>5.3332966866055012</v>
      </c>
      <c r="I232" s="303"/>
      <c r="J232" s="302">
        <v>2.0005590118718821</v>
      </c>
      <c r="K232" s="302">
        <v>3.8075459509506202</v>
      </c>
      <c r="L232" s="302">
        <f t="shared" si="75"/>
        <v>5.8081049628225028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1.7852851166497412</v>
      </c>
      <c r="C233" s="302">
        <v>0.70688070716486617</v>
      </c>
      <c r="D233" s="302">
        <f t="shared" si="73"/>
        <v>2.4921658238146076</v>
      </c>
      <c r="E233" s="303"/>
      <c r="F233" s="302">
        <v>1.468664883246787</v>
      </c>
      <c r="G233" s="302">
        <v>0.85439552046694067</v>
      </c>
      <c r="H233" s="302">
        <f t="shared" si="74"/>
        <v>2.3230604037137277</v>
      </c>
      <c r="I233" s="303"/>
      <c r="J233" s="302">
        <v>1.0447582814226288</v>
      </c>
      <c r="K233" s="302">
        <v>0.93430258232764762</v>
      </c>
      <c r="L233" s="302">
        <f t="shared" si="75"/>
        <v>1.9790608637502765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9.2683313954697047E-2</v>
      </c>
      <c r="C234" s="302">
        <v>1.2137257923003058</v>
      </c>
      <c r="D234" s="302">
        <f t="shared" si="73"/>
        <v>1.3064091062550027</v>
      </c>
      <c r="E234" s="303"/>
      <c r="F234" s="302">
        <v>0.12216423972001626</v>
      </c>
      <c r="G234" s="302">
        <v>1.3069557821112263</v>
      </c>
      <c r="H234" s="302">
        <f t="shared" si="74"/>
        <v>1.4291200218312425</v>
      </c>
      <c r="I234" s="303"/>
      <c r="J234" s="302">
        <v>0.24785387437904227</v>
      </c>
      <c r="K234" s="302">
        <v>1.382552803006166</v>
      </c>
      <c r="L234" s="302">
        <f t="shared" si="75"/>
        <v>1.6304066773852082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0.35141682050760198</v>
      </c>
      <c r="C235" s="302">
        <v>0.26373891349080375</v>
      </c>
      <c r="D235" s="302">
        <f t="shared" si="73"/>
        <v>0.61515573399840573</v>
      </c>
      <c r="E235" s="303"/>
      <c r="F235" s="302">
        <v>0.35579818681307285</v>
      </c>
      <c r="G235" s="302">
        <v>0.29504044340391378</v>
      </c>
      <c r="H235" s="302">
        <f t="shared" si="74"/>
        <v>0.65083863021698662</v>
      </c>
      <c r="I235" s="303"/>
      <c r="J235" s="302">
        <v>0.4478500870826449</v>
      </c>
      <c r="K235" s="302">
        <v>0.44933399641982424</v>
      </c>
      <c r="L235" s="302">
        <f t="shared" si="75"/>
        <v>0.89718408350246914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0.70620809474470891</v>
      </c>
      <c r="C236" s="302">
        <v>0.36650500910662426</v>
      </c>
      <c r="D236" s="302">
        <f t="shared" si="73"/>
        <v>1.0727131038513331</v>
      </c>
      <c r="E236" s="303"/>
      <c r="F236" s="302">
        <v>0.63635179247002638</v>
      </c>
      <c r="G236" s="302">
        <v>0.47770136093821713</v>
      </c>
      <c r="H236" s="302">
        <f t="shared" si="74"/>
        <v>1.1140531534082436</v>
      </c>
      <c r="I236" s="303"/>
      <c r="J236" s="302">
        <v>0.70956991841325912</v>
      </c>
      <c r="K236" s="302">
        <v>0.67879740505178032</v>
      </c>
      <c r="L236" s="302">
        <f t="shared" si="75"/>
        <v>1.3883673234650393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4.6663455521210213E-2</v>
      </c>
      <c r="C237" s="302">
        <v>0.17541463597830323</v>
      </c>
      <c r="D237" s="302">
        <f t="shared" si="73"/>
        <v>0.22207809149951344</v>
      </c>
      <c r="E237" s="303"/>
      <c r="F237" s="302">
        <v>4.2774353048529487E-2</v>
      </c>
      <c r="G237" s="302">
        <v>0.25050873653222938</v>
      </c>
      <c r="H237" s="302">
        <f t="shared" si="74"/>
        <v>0.29328308958075888</v>
      </c>
      <c r="I237" s="303"/>
      <c r="J237" s="302">
        <v>6.2383575330192037E-2</v>
      </c>
      <c r="K237" s="302">
        <v>0.30589140494162309</v>
      </c>
      <c r="L237" s="302">
        <f t="shared" si="75"/>
        <v>0.36827498027181516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0.15127199383352241</v>
      </c>
      <c r="C238" s="302">
        <v>0.2355326232871249</v>
      </c>
      <c r="D238" s="302">
        <f t="shared" si="73"/>
        <v>0.38680461712064729</v>
      </c>
      <c r="E238" s="303"/>
      <c r="F238" s="302">
        <v>0.11563380968594121</v>
      </c>
      <c r="G238" s="302">
        <v>0.23810202676555228</v>
      </c>
      <c r="H238" s="302">
        <f t="shared" si="74"/>
        <v>0.35373583645149348</v>
      </c>
      <c r="I238" s="303"/>
      <c r="J238" s="302">
        <v>0.11403178439243314</v>
      </c>
      <c r="K238" s="302">
        <v>0.2327173355645894</v>
      </c>
      <c r="L238" s="302">
        <f t="shared" si="75"/>
        <v>0.34674911995702251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7.1679473820755062</v>
      </c>
      <c r="C240" s="311">
        <f t="shared" ref="C240:D240" si="76">SUM(C230:C238)</f>
        <v>16.378052617924514</v>
      </c>
      <c r="D240" s="311">
        <f t="shared" si="76"/>
        <v>23.546000000000021</v>
      </c>
      <c r="E240" s="311"/>
      <c r="F240" s="311">
        <f t="shared" ref="F240:H240" si="77">SUM(F230:F238)</f>
        <v>8.1704518808361914</v>
      </c>
      <c r="G240" s="311">
        <f t="shared" si="77"/>
        <v>20.320548119163735</v>
      </c>
      <c r="H240" s="311">
        <f t="shared" si="77"/>
        <v>28.490999999999932</v>
      </c>
      <c r="I240" s="311"/>
      <c r="J240" s="311">
        <f t="shared" ref="J240:L240" si="78">SUM(J230:J238)</f>
        <v>9.4408175647102226</v>
      </c>
      <c r="K240" s="311">
        <f t="shared" si="78"/>
        <v>22.367182435289777</v>
      </c>
      <c r="L240" s="311">
        <f t="shared" si="78"/>
        <v>31.808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1.4216080195852525</v>
      </c>
      <c r="C247" s="302">
        <v>2.9739317276391515</v>
      </c>
      <c r="D247" s="302">
        <f>SUM(B247:C247)</f>
        <v>4.3955397472244044</v>
      </c>
      <c r="E247" s="303"/>
      <c r="F247" s="302">
        <v>1.8295348602169115</v>
      </c>
      <c r="G247" s="302">
        <v>3.3343978971607049</v>
      </c>
      <c r="H247" s="302">
        <f>SUM(F247:G247)</f>
        <v>5.1639327573776166</v>
      </c>
      <c r="I247" s="303"/>
      <c r="J247" s="302">
        <v>2.1218559591075081</v>
      </c>
      <c r="K247" s="302">
        <v>3.0655391823724369</v>
      </c>
      <c r="L247" s="302">
        <f>SUM(J247:K247)</f>
        <v>5.1873951414799446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1.852434460538237</v>
      </c>
      <c r="C248" s="302">
        <v>3.9799317079376024</v>
      </c>
      <c r="D248" s="302">
        <f t="shared" ref="D248:D255" si="79">SUM(B248:C248)</f>
        <v>5.8323661684758399</v>
      </c>
      <c r="E248" s="303"/>
      <c r="F248" s="302">
        <v>2.6020622885177871</v>
      </c>
      <c r="G248" s="302">
        <v>4.7020453794465409</v>
      </c>
      <c r="H248" s="302">
        <f t="shared" ref="H248:H255" si="80">SUM(F248:G248)</f>
        <v>7.3041076679643275</v>
      </c>
      <c r="I248" s="303"/>
      <c r="J248" s="302">
        <v>3.2551924980384936</v>
      </c>
      <c r="K248" s="302">
        <v>5.2614777079340831</v>
      </c>
      <c r="L248" s="302">
        <f t="shared" ref="L248:L255" si="81">SUM(J248:K248)</f>
        <v>8.5166702059725772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3.0392624693150982</v>
      </c>
      <c r="C249" s="302">
        <v>4.3347217317727846</v>
      </c>
      <c r="D249" s="302">
        <f t="shared" si="79"/>
        <v>7.3739842010878824</v>
      </c>
      <c r="E249" s="303"/>
      <c r="F249" s="302">
        <v>3.4247816987849595</v>
      </c>
      <c r="G249" s="302">
        <v>4.8758172664095154</v>
      </c>
      <c r="H249" s="302">
        <f t="shared" si="80"/>
        <v>8.3005989651944745</v>
      </c>
      <c r="I249" s="303"/>
      <c r="J249" s="302">
        <v>3.5153466175530883</v>
      </c>
      <c r="K249" s="302">
        <v>4.0860424104485862</v>
      </c>
      <c r="L249" s="302">
        <f t="shared" si="81"/>
        <v>7.6013890280016749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7.2745160526082415</v>
      </c>
      <c r="C250" s="302">
        <v>2.944274225631955</v>
      </c>
      <c r="D250" s="302">
        <f t="shared" si="79"/>
        <v>10.218790278240196</v>
      </c>
      <c r="E250" s="303"/>
      <c r="F250" s="302">
        <v>7.2390234401214562</v>
      </c>
      <c r="G250" s="302">
        <v>3.3988064313276589</v>
      </c>
      <c r="H250" s="302">
        <f t="shared" si="80"/>
        <v>10.637829871449116</v>
      </c>
      <c r="I250" s="303"/>
      <c r="J250" s="302">
        <v>5.0597021490199747</v>
      </c>
      <c r="K250" s="302">
        <v>3.2058384232738755</v>
      </c>
      <c r="L250" s="302">
        <f t="shared" si="81"/>
        <v>8.2655405722938511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9.4804735491734085E-2</v>
      </c>
      <c r="C251" s="302">
        <v>0.30520276225670501</v>
      </c>
      <c r="D251" s="302">
        <f t="shared" si="79"/>
        <v>0.40000749774843908</v>
      </c>
      <c r="E251" s="303"/>
      <c r="F251" s="302">
        <v>8.7125907261374411E-2</v>
      </c>
      <c r="G251" s="302">
        <v>0.25180752978816284</v>
      </c>
      <c r="H251" s="302">
        <f t="shared" si="80"/>
        <v>0.33893343704953727</v>
      </c>
      <c r="I251" s="303"/>
      <c r="J251" s="302">
        <v>0.12645741718283987</v>
      </c>
      <c r="K251" s="302">
        <v>0.20961055305710768</v>
      </c>
      <c r="L251" s="302">
        <f t="shared" si="81"/>
        <v>0.33606797023994756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0.20861465715787383</v>
      </c>
      <c r="C252" s="302">
        <v>0.10266521528860797</v>
      </c>
      <c r="D252" s="302">
        <f t="shared" si="79"/>
        <v>0.31127987244648181</v>
      </c>
      <c r="E252" s="303"/>
      <c r="F252" s="302">
        <v>0.16248067688813458</v>
      </c>
      <c r="G252" s="302">
        <v>0.12457922827026041</v>
      </c>
      <c r="H252" s="302">
        <f t="shared" si="80"/>
        <v>0.28705990515839497</v>
      </c>
      <c r="I252" s="303"/>
      <c r="J252" s="302">
        <v>0.19828382030637093</v>
      </c>
      <c r="K252" s="302">
        <v>0.16022117481609147</v>
      </c>
      <c r="L252" s="302">
        <f t="shared" si="81"/>
        <v>0.35850499512246237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1.9477675876591984</v>
      </c>
      <c r="C253" s="302">
        <v>1.0752867346003379</v>
      </c>
      <c r="D253" s="302">
        <f t="shared" si="79"/>
        <v>3.0230543222595365</v>
      </c>
      <c r="E253" s="303"/>
      <c r="F253" s="302">
        <v>1.8289488128120088</v>
      </c>
      <c r="G253" s="302">
        <v>1.1292357358961405</v>
      </c>
      <c r="H253" s="302">
        <f t="shared" si="80"/>
        <v>2.9581845487081493</v>
      </c>
      <c r="I253" s="303"/>
      <c r="J253" s="302">
        <v>2.0004270753340867</v>
      </c>
      <c r="K253" s="302">
        <v>1.3759571862478757</v>
      </c>
      <c r="L253" s="302">
        <f t="shared" si="81"/>
        <v>3.3763842615819621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4.2081924131178582E-2</v>
      </c>
      <c r="C254" s="302">
        <v>0.1834902240786381</v>
      </c>
      <c r="D254" s="302">
        <f t="shared" si="79"/>
        <v>0.22557214820981669</v>
      </c>
      <c r="E254" s="303"/>
      <c r="F254" s="302">
        <v>3.0075472939100564E-2</v>
      </c>
      <c r="G254" s="302">
        <v>0.23067555303155762</v>
      </c>
      <c r="H254" s="302">
        <f t="shared" si="80"/>
        <v>0.26075102597065819</v>
      </c>
      <c r="I254" s="303"/>
      <c r="J254" s="302">
        <v>4.7597425811772232E-2</v>
      </c>
      <c r="K254" s="302">
        <v>0.33218778589140469</v>
      </c>
      <c r="L254" s="302">
        <f t="shared" si="81"/>
        <v>0.37978521170317692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0.31532147794661824</v>
      </c>
      <c r="C255" s="302">
        <v>0.24208428636088081</v>
      </c>
      <c r="D255" s="302">
        <f t="shared" si="79"/>
        <v>0.557405764307499</v>
      </c>
      <c r="E255" s="303"/>
      <c r="F255" s="302">
        <v>0.16531672188188251</v>
      </c>
      <c r="G255" s="302">
        <v>0.21828509924587963</v>
      </c>
      <c r="H255" s="302">
        <f t="shared" si="80"/>
        <v>0.38360182112776214</v>
      </c>
      <c r="I255" s="303"/>
      <c r="J255" s="302">
        <v>0.16837268701632294</v>
      </c>
      <c r="K255" s="302">
        <v>0.1998899265880803</v>
      </c>
      <c r="L255" s="302">
        <f t="shared" si="81"/>
        <v>0.36826261360440327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16.196411384433432</v>
      </c>
      <c r="C257" s="311">
        <f t="shared" ref="C257:D257" si="82">SUM(C247:C255)</f>
        <v>16.141588615566661</v>
      </c>
      <c r="D257" s="311">
        <f t="shared" si="82"/>
        <v>32.338000000000093</v>
      </c>
      <c r="E257" s="311"/>
      <c r="F257" s="311">
        <f t="shared" ref="F257:H257" si="83">SUM(F247:F255)</f>
        <v>17.369349879423616</v>
      </c>
      <c r="G257" s="311">
        <f t="shared" si="83"/>
        <v>18.265650120576421</v>
      </c>
      <c r="H257" s="311">
        <f t="shared" si="83"/>
        <v>35.635000000000034</v>
      </c>
      <c r="I257" s="311"/>
      <c r="J257" s="311">
        <f t="shared" ref="J257:L257" si="84">SUM(J247:J255)</f>
        <v>16.493235649370458</v>
      </c>
      <c r="K257" s="311">
        <f t="shared" si="84"/>
        <v>17.896764350629546</v>
      </c>
      <c r="L257" s="311">
        <f t="shared" si="84"/>
        <v>34.39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0.90496553495533771</v>
      </c>
      <c r="C264" s="302">
        <v>1.3179891274327618</v>
      </c>
      <c r="D264" s="302">
        <f>SUM(B264:C264)</f>
        <v>2.2229546623880996</v>
      </c>
      <c r="E264" s="303"/>
      <c r="F264" s="302">
        <v>0.99107751841458092</v>
      </c>
      <c r="G264" s="302">
        <v>1.9664979909384381</v>
      </c>
      <c r="H264" s="302">
        <f>SUM(F264:G264)</f>
        <v>2.9575755093530192</v>
      </c>
      <c r="I264" s="303"/>
      <c r="J264" s="302">
        <v>1.3460652682858272</v>
      </c>
      <c r="K264" s="302">
        <v>2.4588420820806847</v>
      </c>
      <c r="L264" s="302">
        <f>SUM(J264:K264)</f>
        <v>3.8049073503665118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1.1868889571598984</v>
      </c>
      <c r="C265" s="302">
        <v>1.1210899367377036</v>
      </c>
      <c r="D265" s="302">
        <f t="shared" ref="D265:D272" si="85">SUM(B265:C265)</f>
        <v>2.307978893897602</v>
      </c>
      <c r="E265" s="303"/>
      <c r="F265" s="302">
        <v>1.3603161610920222</v>
      </c>
      <c r="G265" s="302">
        <v>1.7790548909207902</v>
      </c>
      <c r="H265" s="302">
        <f t="shared" ref="H265:H272" si="86">SUM(F265:G265)</f>
        <v>3.1393710520128124</v>
      </c>
      <c r="I265" s="303"/>
      <c r="J265" s="302">
        <v>1.8152758421243753</v>
      </c>
      <c r="K265" s="302">
        <v>2.2743404852344029</v>
      </c>
      <c r="L265" s="302">
        <f t="shared" ref="L265:L272" si="87">SUM(J265:K265)</f>
        <v>4.0896163273587778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1.219915592692751</v>
      </c>
      <c r="C266" s="302">
        <v>1.2132053731683112</v>
      </c>
      <c r="D266" s="302">
        <f t="shared" si="85"/>
        <v>2.433120965861062</v>
      </c>
      <c r="E266" s="303"/>
      <c r="F266" s="302">
        <v>1.3216049073928913</v>
      </c>
      <c r="G266" s="302">
        <v>1.7826693766272188</v>
      </c>
      <c r="H266" s="302">
        <f t="shared" si="86"/>
        <v>3.1042742840201099</v>
      </c>
      <c r="I266" s="303"/>
      <c r="J266" s="302">
        <v>1.6728592012542016</v>
      </c>
      <c r="K266" s="302">
        <v>1.7829273812658175</v>
      </c>
      <c r="L266" s="302">
        <f t="shared" si="87"/>
        <v>3.4557865825200191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3.3093755365364448</v>
      </c>
      <c r="C267" s="302">
        <v>0.53470002332397726</v>
      </c>
      <c r="D267" s="302">
        <f t="shared" si="85"/>
        <v>3.8440755598604222</v>
      </c>
      <c r="E267" s="303"/>
      <c r="F267" s="302">
        <v>3.0066341904211424</v>
      </c>
      <c r="G267" s="302">
        <v>0.75976850631319937</v>
      </c>
      <c r="H267" s="302">
        <f t="shared" si="86"/>
        <v>3.7664026967343416</v>
      </c>
      <c r="I267" s="303"/>
      <c r="J267" s="302">
        <v>2.4530546659572074</v>
      </c>
      <c r="K267" s="302">
        <v>0.80487011519765495</v>
      </c>
      <c r="L267" s="302">
        <f t="shared" si="87"/>
        <v>3.2579247811548626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0.14851736713571312</v>
      </c>
      <c r="C268" s="302">
        <v>0.85113404330794173</v>
      </c>
      <c r="D268" s="302">
        <f t="shared" si="85"/>
        <v>0.99965141044365491</v>
      </c>
      <c r="E268" s="303"/>
      <c r="F268" s="302">
        <v>0.18670257764081838</v>
      </c>
      <c r="G268" s="302">
        <v>0.66617927638299845</v>
      </c>
      <c r="H268" s="302">
        <f t="shared" si="86"/>
        <v>0.85288185402381678</v>
      </c>
      <c r="I268" s="303"/>
      <c r="J268" s="302">
        <v>0.35996094295587616</v>
      </c>
      <c r="K268" s="302">
        <v>0.75480567179804881</v>
      </c>
      <c r="L268" s="302">
        <f t="shared" si="87"/>
        <v>1.114766614753925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0.41753835476392864</v>
      </c>
      <c r="C269" s="302">
        <v>0.21016815439041239</v>
      </c>
      <c r="D269" s="302">
        <f t="shared" si="85"/>
        <v>0.62770650915434101</v>
      </c>
      <c r="E269" s="303"/>
      <c r="F269" s="302">
        <v>0.36738323358589642</v>
      </c>
      <c r="G269" s="302">
        <v>0.27298012794703147</v>
      </c>
      <c r="H269" s="302">
        <f t="shared" si="86"/>
        <v>0.64036336153292783</v>
      </c>
      <c r="I269" s="303"/>
      <c r="J269" s="302">
        <v>0.48883713374056353</v>
      </c>
      <c r="K269" s="302">
        <v>0.36796337704051235</v>
      </c>
      <c r="L269" s="302">
        <f t="shared" si="87"/>
        <v>0.85680051078107589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1.5669113944679793</v>
      </c>
      <c r="C270" s="302">
        <v>0.85676752520805599</v>
      </c>
      <c r="D270" s="302">
        <f t="shared" si="85"/>
        <v>2.4236789196760355</v>
      </c>
      <c r="E270" s="303"/>
      <c r="F270" s="302">
        <v>1.301334812964255</v>
      </c>
      <c r="G270" s="302">
        <v>1.1155730266165882</v>
      </c>
      <c r="H270" s="302">
        <f t="shared" si="86"/>
        <v>2.4169078395808432</v>
      </c>
      <c r="I270" s="303"/>
      <c r="J270" s="302">
        <v>1.4848762608245063</v>
      </c>
      <c r="K270" s="302">
        <v>1.1342930514335927</v>
      </c>
      <c r="L270" s="302">
        <f t="shared" si="87"/>
        <v>2.6191693122580988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2.4865032842731512E-2</v>
      </c>
      <c r="C271" s="302">
        <v>0.19185139462750384</v>
      </c>
      <c r="D271" s="302">
        <f t="shared" si="85"/>
        <v>0.21671642747023534</v>
      </c>
      <c r="E271" s="303"/>
      <c r="F271" s="302">
        <v>2.3082425200715372E-2</v>
      </c>
      <c r="G271" s="302">
        <v>0.20925155569210319</v>
      </c>
      <c r="H271" s="302">
        <f t="shared" si="86"/>
        <v>0.23233398089281856</v>
      </c>
      <c r="I271" s="303"/>
      <c r="J271" s="302">
        <v>4.8610078527487548E-2</v>
      </c>
      <c r="K271" s="302">
        <v>0.21495668162208664</v>
      </c>
      <c r="L271" s="302">
        <f t="shared" si="87"/>
        <v>0.2635667601495742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0.88917027757579492</v>
      </c>
      <c r="C272" s="302">
        <v>0.33494637367275426</v>
      </c>
      <c r="D272" s="302">
        <f t="shared" si="85"/>
        <v>1.2241166512485493</v>
      </c>
      <c r="E272" s="303"/>
      <c r="F272" s="302">
        <v>0.78681159135338752</v>
      </c>
      <c r="G272" s="302">
        <v>0.33707783049593082</v>
      </c>
      <c r="H272" s="302">
        <f t="shared" si="86"/>
        <v>1.1238894218493183</v>
      </c>
      <c r="I272" s="303"/>
      <c r="J272" s="302">
        <v>0.86126888854307826</v>
      </c>
      <c r="K272" s="302">
        <v>0.36319287211406698</v>
      </c>
      <c r="L272" s="302">
        <f t="shared" si="87"/>
        <v>1.2244617606571453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9.668148048130579</v>
      </c>
      <c r="C274" s="311">
        <f t="shared" ref="C274:D274" si="88">SUM(C264:C272)</f>
        <v>6.6318519518694226</v>
      </c>
      <c r="D274" s="311">
        <f t="shared" si="88"/>
        <v>16.3</v>
      </c>
      <c r="E274" s="311"/>
      <c r="F274" s="311">
        <f t="shared" ref="F274:H274" si="89">SUM(F264:F272)</f>
        <v>9.3449474180657113</v>
      </c>
      <c r="G274" s="311">
        <f t="shared" si="89"/>
        <v>8.8890525819342994</v>
      </c>
      <c r="H274" s="311">
        <f t="shared" si="89"/>
        <v>18.234000000000009</v>
      </c>
      <c r="I274" s="311"/>
      <c r="J274" s="311">
        <f t="shared" ref="J274:L274" si="90">SUM(J264:J272)</f>
        <v>10.530808282213123</v>
      </c>
      <c r="K274" s="311">
        <f t="shared" si="90"/>
        <v>10.156191717786868</v>
      </c>
      <c r="L274" s="311">
        <f t="shared" si="90"/>
        <v>20.686999999999991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2.9416607472547267</v>
      </c>
      <c r="C281" s="302">
        <v>6.0158879256376032</v>
      </c>
      <c r="D281" s="302">
        <f>SUM(B281:C281)</f>
        <v>8.9575486728923295</v>
      </c>
      <c r="E281" s="303"/>
      <c r="F281" s="302">
        <v>3.2205067149839834</v>
      </c>
      <c r="G281" s="302">
        <v>7.1172908157311916</v>
      </c>
      <c r="H281" s="302">
        <f>SUM(F281:G281)</f>
        <v>10.337797530715175</v>
      </c>
      <c r="I281" s="303"/>
      <c r="J281" s="302">
        <v>4.1035178389256126</v>
      </c>
      <c r="K281" s="302">
        <v>7.4922884821987585</v>
      </c>
      <c r="L281" s="302">
        <f>SUM(J281:K281)</f>
        <v>11.595806321124371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7.5409298876064401</v>
      </c>
      <c r="C282" s="302">
        <v>18.268988270687323</v>
      </c>
      <c r="D282" s="302">
        <f t="shared" ref="D282:D289" si="91">SUM(B282:C282)</f>
        <v>25.809918158293762</v>
      </c>
      <c r="E282" s="303"/>
      <c r="F282" s="302">
        <v>8.7062948059421146</v>
      </c>
      <c r="G282" s="302">
        <v>24.214639258831884</v>
      </c>
      <c r="H282" s="302">
        <f t="shared" ref="H282:H289" si="92">SUM(F282:G282)</f>
        <v>32.920934064774002</v>
      </c>
      <c r="I282" s="303"/>
      <c r="J282" s="302">
        <v>11.901859088735753</v>
      </c>
      <c r="K282" s="302">
        <v>26.379313718822196</v>
      </c>
      <c r="L282" s="302">
        <f t="shared" ref="L282:L289" si="93">SUM(J282:K282)</f>
        <v>38.281172807557951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5.9665283007760266</v>
      </c>
      <c r="C283" s="302">
        <v>8.9594239208883302</v>
      </c>
      <c r="D283" s="302">
        <f t="shared" si="91"/>
        <v>14.925952221664357</v>
      </c>
      <c r="E283" s="303"/>
      <c r="F283" s="302">
        <v>5.6597390563654564</v>
      </c>
      <c r="G283" s="302">
        <v>10.69790566036823</v>
      </c>
      <c r="H283" s="302">
        <f t="shared" si="92"/>
        <v>16.357644716733688</v>
      </c>
      <c r="I283" s="303"/>
      <c r="J283" s="302">
        <v>7.0736018280368462</v>
      </c>
      <c r="K283" s="302">
        <v>10.112207915147524</v>
      </c>
      <c r="L283" s="302">
        <f t="shared" si="93"/>
        <v>17.185809743184372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14.306452174437586</v>
      </c>
      <c r="C284" s="302">
        <v>5.7834519693754309</v>
      </c>
      <c r="D284" s="302">
        <f t="shared" si="91"/>
        <v>20.089904143813015</v>
      </c>
      <c r="E284" s="303"/>
      <c r="F284" s="302">
        <v>11.816941829891924</v>
      </c>
      <c r="G284" s="302">
        <v>5.9693983698383875</v>
      </c>
      <c r="H284" s="302">
        <f t="shared" si="92"/>
        <v>17.786340199730311</v>
      </c>
      <c r="I284" s="303"/>
      <c r="J284" s="302">
        <v>9.1696804047132581</v>
      </c>
      <c r="K284" s="302">
        <v>7.1628830843824378</v>
      </c>
      <c r="L284" s="302">
        <f t="shared" si="93"/>
        <v>16.332563489095698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0.30040139715780201</v>
      </c>
      <c r="C285" s="302">
        <v>1.5649781622365986</v>
      </c>
      <c r="D285" s="302">
        <f t="shared" si="91"/>
        <v>1.8653795593944005</v>
      </c>
      <c r="E285" s="303"/>
      <c r="F285" s="302">
        <v>0.25687394770332833</v>
      </c>
      <c r="G285" s="302">
        <v>1.2692599501805761</v>
      </c>
      <c r="H285" s="302">
        <f t="shared" si="92"/>
        <v>1.5261338978839045</v>
      </c>
      <c r="I285" s="303"/>
      <c r="J285" s="302">
        <v>0.49079456972443736</v>
      </c>
      <c r="K285" s="302">
        <v>1.0177294448718455</v>
      </c>
      <c r="L285" s="302">
        <f t="shared" si="93"/>
        <v>1.5085240145962828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1.0167055997929757</v>
      </c>
      <c r="C286" s="302">
        <v>0.35809492277282567</v>
      </c>
      <c r="D286" s="302">
        <f t="shared" si="91"/>
        <v>1.3748005225658013</v>
      </c>
      <c r="E286" s="303"/>
      <c r="F286" s="302">
        <v>1.1949190611854126</v>
      </c>
      <c r="G286" s="302">
        <v>0.45888894454946266</v>
      </c>
      <c r="H286" s="302">
        <f t="shared" si="92"/>
        <v>1.6538080057348752</v>
      </c>
      <c r="I286" s="303"/>
      <c r="J286" s="302">
        <v>1.5625364838887221</v>
      </c>
      <c r="K286" s="302">
        <v>0.71450683572484275</v>
      </c>
      <c r="L286" s="302">
        <f t="shared" si="93"/>
        <v>2.2770433196135649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2.3822682869082636</v>
      </c>
      <c r="C287" s="302">
        <v>1.7711049960175835</v>
      </c>
      <c r="D287" s="302">
        <f t="shared" si="91"/>
        <v>4.1533732829258474</v>
      </c>
      <c r="E287" s="303"/>
      <c r="F287" s="302">
        <v>1.8893575595094296</v>
      </c>
      <c r="G287" s="302">
        <v>1.6476558809036836</v>
      </c>
      <c r="H287" s="302">
        <f t="shared" si="92"/>
        <v>3.5370134404131131</v>
      </c>
      <c r="I287" s="303"/>
      <c r="J287" s="302">
        <v>2.155155340818117</v>
      </c>
      <c r="K287" s="302">
        <v>2.1138181898124477</v>
      </c>
      <c r="L287" s="302">
        <f t="shared" si="93"/>
        <v>4.2689735306305643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0.13387820925151978</v>
      </c>
      <c r="C288" s="302">
        <v>0.90142923204336123</v>
      </c>
      <c r="D288" s="302">
        <f t="shared" si="91"/>
        <v>1.0353074412948811</v>
      </c>
      <c r="E288" s="303"/>
      <c r="F288" s="302">
        <v>9.3825808512998835E-2</v>
      </c>
      <c r="G288" s="302">
        <v>0.77748080495988492</v>
      </c>
      <c r="H288" s="302">
        <f t="shared" si="92"/>
        <v>0.87130661347288374</v>
      </c>
      <c r="I288" s="303"/>
      <c r="J288" s="302">
        <v>0.14105992098431394</v>
      </c>
      <c r="K288" s="302">
        <v>0.76872143259061931</v>
      </c>
      <c r="L288" s="302">
        <f t="shared" si="93"/>
        <v>0.90978135357493328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2.0461382396562202</v>
      </c>
      <c r="C289" s="302">
        <v>1.4026777574993534</v>
      </c>
      <c r="D289" s="302">
        <f t="shared" si="91"/>
        <v>3.4488159971555739</v>
      </c>
      <c r="E289" s="303"/>
      <c r="F289" s="302">
        <v>1.4261108007880012</v>
      </c>
      <c r="G289" s="302">
        <v>1.294910729754114</v>
      </c>
      <c r="H289" s="302">
        <f t="shared" si="92"/>
        <v>2.7210215305421155</v>
      </c>
      <c r="I289" s="303"/>
      <c r="J289" s="302">
        <v>1.5582711082488299</v>
      </c>
      <c r="K289" s="302">
        <v>1.3940543123734308</v>
      </c>
      <c r="L289" s="302">
        <f t="shared" si="93"/>
        <v>2.9523254206222607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36.634962842841567</v>
      </c>
      <c r="C291" s="311">
        <f t="shared" ref="C291:D291" si="94">SUM(C281:C289)</f>
        <v>45.02603715715842</v>
      </c>
      <c r="D291" s="311">
        <f t="shared" si="94"/>
        <v>81.660999999999959</v>
      </c>
      <c r="E291" s="311"/>
      <c r="F291" s="311">
        <f t="shared" ref="F291:H291" si="95">SUM(F281:F289)</f>
        <v>34.264569584882651</v>
      </c>
      <c r="G291" s="311">
        <f t="shared" si="95"/>
        <v>53.447430415117417</v>
      </c>
      <c r="H291" s="311">
        <f t="shared" si="95"/>
        <v>87.712000000000074</v>
      </c>
      <c r="I291" s="311"/>
      <c r="J291" s="311">
        <f t="shared" ref="J291:L291" si="96">SUM(J281:J289)</f>
        <v>38.156476584075889</v>
      </c>
      <c r="K291" s="311">
        <f t="shared" si="96"/>
        <v>57.155523415924094</v>
      </c>
      <c r="L291" s="311">
        <f t="shared" si="96"/>
        <v>95.311999999999983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1.9893026211284237</v>
      </c>
      <c r="C298" s="302">
        <v>4.3531619693045611</v>
      </c>
      <c r="D298" s="302">
        <f>SUM(B298:C298)</f>
        <v>6.3424645904329848</v>
      </c>
      <c r="E298" s="303"/>
      <c r="F298" s="302">
        <v>3.4629613289772871</v>
      </c>
      <c r="G298" s="302">
        <v>6.3365643992010314</v>
      </c>
      <c r="H298" s="302">
        <f>SUM(F298:G298)</f>
        <v>9.7995257281783186</v>
      </c>
      <c r="I298" s="303"/>
      <c r="J298" s="302">
        <v>4.6691501513332829</v>
      </c>
      <c r="K298" s="302">
        <v>6.8781922814267178</v>
      </c>
      <c r="L298" s="302">
        <f>SUM(J298:K298)</f>
        <v>11.547342432760001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3.1409099103527445</v>
      </c>
      <c r="C299" s="302">
        <v>4.7469225131289337</v>
      </c>
      <c r="D299" s="302">
        <f t="shared" ref="D299:D306" si="97">SUM(B299:C299)</f>
        <v>7.8878324234816777</v>
      </c>
      <c r="E299" s="303"/>
      <c r="F299" s="302">
        <v>5.7387703340913943</v>
      </c>
      <c r="G299" s="302">
        <v>7.7633081847840462</v>
      </c>
      <c r="H299" s="302">
        <f t="shared" ref="H299:H306" si="98">SUM(F299:G299)</f>
        <v>13.50207851887544</v>
      </c>
      <c r="I299" s="303"/>
      <c r="J299" s="302">
        <v>7.7460162916114808</v>
      </c>
      <c r="K299" s="302">
        <v>9.9521059634631168</v>
      </c>
      <c r="L299" s="302">
        <f t="shared" ref="L299:L306" si="99">SUM(J299:K299)</f>
        <v>17.698122255074598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3.7984551152407597</v>
      </c>
      <c r="C300" s="302">
        <v>7.8031880287582656</v>
      </c>
      <c r="D300" s="302">
        <f t="shared" si="97"/>
        <v>11.601643143999025</v>
      </c>
      <c r="E300" s="303"/>
      <c r="F300" s="302">
        <v>6.4253338752806677</v>
      </c>
      <c r="G300" s="302">
        <v>11.002696196303042</v>
      </c>
      <c r="H300" s="302">
        <f t="shared" si="98"/>
        <v>17.428030071583709</v>
      </c>
      <c r="I300" s="303"/>
      <c r="J300" s="302">
        <v>7.8608503050750667</v>
      </c>
      <c r="K300" s="302">
        <v>10.8471594012883</v>
      </c>
      <c r="L300" s="302">
        <f t="shared" si="99"/>
        <v>18.708009706363367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8.4833672814842931</v>
      </c>
      <c r="C301" s="302">
        <v>5.0665080052210199</v>
      </c>
      <c r="D301" s="302">
        <f t="shared" si="97"/>
        <v>13.549875286705312</v>
      </c>
      <c r="E301" s="303"/>
      <c r="F301" s="302">
        <v>11.329358469483141</v>
      </c>
      <c r="G301" s="302">
        <v>7.4372096153013167</v>
      </c>
      <c r="H301" s="302">
        <f t="shared" si="98"/>
        <v>18.76656808478446</v>
      </c>
      <c r="I301" s="303"/>
      <c r="J301" s="302">
        <v>9.8686756353667704</v>
      </c>
      <c r="K301" s="302">
        <v>8.4927857028090195</v>
      </c>
      <c r="L301" s="302">
        <f t="shared" si="99"/>
        <v>18.36146133817579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0.35649031839805972</v>
      </c>
      <c r="C302" s="302">
        <v>2.2620886630445267</v>
      </c>
      <c r="D302" s="302">
        <f t="shared" si="97"/>
        <v>2.6185789814425866</v>
      </c>
      <c r="E302" s="303"/>
      <c r="F302" s="302">
        <v>0.52772859004774419</v>
      </c>
      <c r="G302" s="302">
        <v>1.8573627372934152</v>
      </c>
      <c r="H302" s="302">
        <f t="shared" si="98"/>
        <v>2.3850913273411596</v>
      </c>
      <c r="I302" s="303"/>
      <c r="J302" s="302">
        <v>0.81905470823123616</v>
      </c>
      <c r="K302" s="302">
        <v>1.6219338034902697</v>
      </c>
      <c r="L302" s="302">
        <f t="shared" si="99"/>
        <v>2.440988511721506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4.9969364383727575</v>
      </c>
      <c r="C303" s="302">
        <v>1.8795830206653354</v>
      </c>
      <c r="D303" s="302">
        <f t="shared" si="97"/>
        <v>6.8765194590380929</v>
      </c>
      <c r="E303" s="303"/>
      <c r="F303" s="302">
        <v>6.9151839182536703</v>
      </c>
      <c r="G303" s="302">
        <v>2.5181087029363471</v>
      </c>
      <c r="H303" s="302">
        <f t="shared" si="98"/>
        <v>9.4332926211900165</v>
      </c>
      <c r="I303" s="303"/>
      <c r="J303" s="302">
        <v>8.7629395595302029</v>
      </c>
      <c r="K303" s="302">
        <v>3.1855559753321288</v>
      </c>
      <c r="L303" s="302">
        <f t="shared" si="99"/>
        <v>11.948495534862332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3.0135672471599175</v>
      </c>
      <c r="C304" s="302">
        <v>6.2640476862328303</v>
      </c>
      <c r="D304" s="302">
        <f t="shared" si="97"/>
        <v>9.2776149333927478</v>
      </c>
      <c r="E304" s="303"/>
      <c r="F304" s="302">
        <v>4.2558495771665186</v>
      </c>
      <c r="G304" s="302">
        <v>7.5894456432271893</v>
      </c>
      <c r="H304" s="302">
        <f t="shared" si="98"/>
        <v>11.845295220393709</v>
      </c>
      <c r="I304" s="303"/>
      <c r="J304" s="302">
        <v>6.4619553644633623</v>
      </c>
      <c r="K304" s="302">
        <v>9.723783931301794</v>
      </c>
      <c r="L304" s="302">
        <f t="shared" si="99"/>
        <v>16.185739295765156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0.27754314727312634</v>
      </c>
      <c r="C305" s="302">
        <v>4.0821307838299443</v>
      </c>
      <c r="D305" s="302">
        <f t="shared" si="97"/>
        <v>4.359673931103071</v>
      </c>
      <c r="E305" s="303"/>
      <c r="F305" s="302">
        <v>0.32436592536813968</v>
      </c>
      <c r="G305" s="302">
        <v>4.3463054187252217</v>
      </c>
      <c r="H305" s="302">
        <f t="shared" si="98"/>
        <v>4.6706713440933614</v>
      </c>
      <c r="I305" s="303"/>
      <c r="J305" s="302">
        <v>0.43410903196984213</v>
      </c>
      <c r="K305" s="302">
        <v>4.358778037215628</v>
      </c>
      <c r="L305" s="302">
        <f t="shared" si="99"/>
        <v>4.7928870691854701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9.6372209905933115</v>
      </c>
      <c r="C306" s="302">
        <v>16.802576259811218</v>
      </c>
      <c r="D306" s="302">
        <f t="shared" si="97"/>
        <v>26.439797250404531</v>
      </c>
      <c r="E306" s="303"/>
      <c r="F306" s="302">
        <v>12.244008744449038</v>
      </c>
      <c r="G306" s="302">
        <v>18.12143833911054</v>
      </c>
      <c r="H306" s="302">
        <f t="shared" si="98"/>
        <v>30.36544708355958</v>
      </c>
      <c r="I306" s="303"/>
      <c r="J306" s="302">
        <v>11.263567139545021</v>
      </c>
      <c r="K306" s="302">
        <v>20.714386716546674</v>
      </c>
      <c r="L306" s="302">
        <f t="shared" si="99"/>
        <v>31.977953856091695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35.693793070003387</v>
      </c>
      <c r="C308" s="311">
        <f t="shared" ref="C308:D308" si="100">SUM(C298:C306)</f>
        <v>53.260206929996635</v>
      </c>
      <c r="D308" s="311">
        <f t="shared" si="100"/>
        <v>88.954000000000036</v>
      </c>
      <c r="E308" s="311"/>
      <c r="F308" s="311">
        <f t="shared" ref="F308:H308" si="101">SUM(F298:F306)</f>
        <v>51.223560763117597</v>
      </c>
      <c r="G308" s="311">
        <f t="shared" si="101"/>
        <v>66.972439236882138</v>
      </c>
      <c r="H308" s="311">
        <f t="shared" si="101"/>
        <v>118.19599999999974</v>
      </c>
      <c r="I308" s="311"/>
      <c r="J308" s="311">
        <f t="shared" ref="J308:L308" si="102">SUM(J298:J306)</f>
        <v>57.886318187126264</v>
      </c>
      <c r="K308" s="311">
        <f t="shared" si="102"/>
        <v>75.774681812873652</v>
      </c>
      <c r="L308" s="311">
        <f t="shared" si="102"/>
        <v>133.66099999999992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1.0930367716817833</v>
      </c>
      <c r="C315" s="302">
        <v>1.7049711191517172</v>
      </c>
      <c r="D315" s="302">
        <f>SUM(B315:C315)</f>
        <v>2.7980078908335004</v>
      </c>
      <c r="E315" s="303"/>
      <c r="F315" s="302">
        <v>1.2990153456799018</v>
      </c>
      <c r="G315" s="302">
        <v>1.5864736068384044</v>
      </c>
      <c r="H315" s="302">
        <f>SUM(F315:G315)</f>
        <v>2.8854889525183065</v>
      </c>
      <c r="I315" s="303"/>
      <c r="J315" s="302">
        <v>1.5643592931115808</v>
      </c>
      <c r="K315" s="302">
        <v>1.5800960607365313</v>
      </c>
      <c r="L315" s="302">
        <f>SUM(J315:K315)</f>
        <v>3.1444553538481124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4.2991421705232442</v>
      </c>
      <c r="C316" s="302">
        <v>2.6495337525552758</v>
      </c>
      <c r="D316" s="302">
        <f t="shared" ref="D316:D323" si="103">SUM(B316:C316)</f>
        <v>6.94867592307852</v>
      </c>
      <c r="E316" s="303"/>
      <c r="F316" s="302">
        <v>5.090273277971213</v>
      </c>
      <c r="G316" s="302">
        <v>2.8800780474529857</v>
      </c>
      <c r="H316" s="302">
        <f t="shared" ref="H316:H323" si="104">SUM(F316:G316)</f>
        <v>7.9703513254241987</v>
      </c>
      <c r="I316" s="303"/>
      <c r="J316" s="302">
        <v>6.2464445177182855</v>
      </c>
      <c r="K316" s="302">
        <v>3.3741071492231085</v>
      </c>
      <c r="L316" s="302">
        <f t="shared" ref="L316:L323" si="105">SUM(J316:K316)</f>
        <v>9.6205516669413935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4.8683623647935566</v>
      </c>
      <c r="C317" s="302">
        <v>6.2456453049231362</v>
      </c>
      <c r="D317" s="302">
        <f t="shared" si="103"/>
        <v>11.114007669716692</v>
      </c>
      <c r="E317" s="303"/>
      <c r="F317" s="302">
        <v>5.4969563831740231</v>
      </c>
      <c r="G317" s="302">
        <v>6.3261524380695642</v>
      </c>
      <c r="H317" s="302">
        <f t="shared" si="104"/>
        <v>11.823108821243586</v>
      </c>
      <c r="I317" s="303"/>
      <c r="J317" s="302">
        <v>7.5264463318440287</v>
      </c>
      <c r="K317" s="302">
        <v>6.4329979130466786</v>
      </c>
      <c r="L317" s="302">
        <f t="shared" si="105"/>
        <v>13.959444244890708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9.7086956783016785</v>
      </c>
      <c r="C318" s="302">
        <v>3.0477608285987197</v>
      </c>
      <c r="D318" s="302">
        <f t="shared" si="103"/>
        <v>12.756456506900399</v>
      </c>
      <c r="E318" s="303"/>
      <c r="F318" s="302">
        <v>8.5882878093457986</v>
      </c>
      <c r="G318" s="302">
        <v>3.0133280397684121</v>
      </c>
      <c r="H318" s="302">
        <f t="shared" si="104"/>
        <v>11.601615849114211</v>
      </c>
      <c r="I318" s="303"/>
      <c r="J318" s="302">
        <v>6.1692199631179978</v>
      </c>
      <c r="K318" s="302">
        <v>2.8747823027890571</v>
      </c>
      <c r="L318" s="302">
        <f t="shared" si="105"/>
        <v>9.0440022659070554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8.5738140607113947E-2</v>
      </c>
      <c r="C319" s="302">
        <v>0.85776445100575982</v>
      </c>
      <c r="D319" s="302">
        <f t="shared" si="103"/>
        <v>0.94350259161287375</v>
      </c>
      <c r="E319" s="303"/>
      <c r="F319" s="302">
        <v>8.621053851926444E-2</v>
      </c>
      <c r="G319" s="302">
        <v>0.39938005699676216</v>
      </c>
      <c r="H319" s="302">
        <f t="shared" si="104"/>
        <v>0.48559059551602657</v>
      </c>
      <c r="I319" s="303"/>
      <c r="J319" s="302">
        <v>0.199711320386709</v>
      </c>
      <c r="K319" s="302">
        <v>0.35014931085073431</v>
      </c>
      <c r="L319" s="302">
        <f t="shared" si="105"/>
        <v>0.54986063123744333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1.5832402777837555</v>
      </c>
      <c r="C320" s="302">
        <v>0.38598266618990373</v>
      </c>
      <c r="D320" s="302">
        <f t="shared" si="103"/>
        <v>1.9692229439736593</v>
      </c>
      <c r="E320" s="303"/>
      <c r="F320" s="302">
        <v>1.4365461774769077</v>
      </c>
      <c r="G320" s="302">
        <v>0.3334490224384376</v>
      </c>
      <c r="H320" s="302">
        <f t="shared" si="104"/>
        <v>1.7699951999153454</v>
      </c>
      <c r="I320" s="303"/>
      <c r="J320" s="302">
        <v>1.6531890194861476</v>
      </c>
      <c r="K320" s="302">
        <v>0.34315938262324563</v>
      </c>
      <c r="L320" s="302">
        <f t="shared" si="105"/>
        <v>1.9963484021093931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0.80458299810454859</v>
      </c>
      <c r="C321" s="302">
        <v>0.35084970641945668</v>
      </c>
      <c r="D321" s="302">
        <f t="shared" si="103"/>
        <v>1.1554327045240051</v>
      </c>
      <c r="E321" s="303"/>
      <c r="F321" s="302">
        <v>0.76937623482119988</v>
      </c>
      <c r="G321" s="302">
        <v>0.28188945127018222</v>
      </c>
      <c r="H321" s="302">
        <f t="shared" si="104"/>
        <v>1.051265686091382</v>
      </c>
      <c r="I321" s="303"/>
      <c r="J321" s="302">
        <v>0.94650239681690296</v>
      </c>
      <c r="K321" s="302">
        <v>0.38813343696003177</v>
      </c>
      <c r="L321" s="302">
        <f t="shared" si="105"/>
        <v>1.3346358337769346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5.5461282974643457E-2</v>
      </c>
      <c r="C322" s="302">
        <v>0.58233887086567637</v>
      </c>
      <c r="D322" s="302">
        <f t="shared" si="103"/>
        <v>0.63780015384031985</v>
      </c>
      <c r="E322" s="303"/>
      <c r="F322" s="302">
        <v>3.5933004258017195E-2</v>
      </c>
      <c r="G322" s="302">
        <v>0.40667816688624919</v>
      </c>
      <c r="H322" s="302">
        <f t="shared" si="104"/>
        <v>0.4426111711442664</v>
      </c>
      <c r="I322" s="303"/>
      <c r="J322" s="302">
        <v>6.0951407677424706E-2</v>
      </c>
      <c r="K322" s="302">
        <v>0.43897135648720875</v>
      </c>
      <c r="L322" s="302">
        <f t="shared" si="105"/>
        <v>0.49992276416463344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0.66204677690782887</v>
      </c>
      <c r="C323" s="302">
        <v>0.57984683861216735</v>
      </c>
      <c r="D323" s="302">
        <f t="shared" si="103"/>
        <v>1.2418936155199962</v>
      </c>
      <c r="E323" s="303"/>
      <c r="F323" s="302">
        <v>0.49276716586200014</v>
      </c>
      <c r="G323" s="302">
        <v>0.41120523317063318</v>
      </c>
      <c r="H323" s="302">
        <f t="shared" si="104"/>
        <v>0.90397239903263338</v>
      </c>
      <c r="I323" s="303"/>
      <c r="J323" s="302">
        <v>0.44656655228151138</v>
      </c>
      <c r="K323" s="302">
        <v>0.31021228484286628</v>
      </c>
      <c r="L323" s="302">
        <f t="shared" si="105"/>
        <v>0.75677883712437766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23.160306461678154</v>
      </c>
      <c r="C325" s="311">
        <f t="shared" ref="C325:D325" si="106">SUM(C315:C323)</f>
        <v>16.404693538321812</v>
      </c>
      <c r="D325" s="311">
        <f t="shared" si="106"/>
        <v>39.564999999999969</v>
      </c>
      <c r="E325" s="311"/>
      <c r="F325" s="311">
        <f t="shared" ref="F325:H325" si="107">SUM(F315:F323)</f>
        <v>23.295365937108322</v>
      </c>
      <c r="G325" s="311">
        <f t="shared" si="107"/>
        <v>15.638634062891629</v>
      </c>
      <c r="H325" s="311">
        <f t="shared" si="107"/>
        <v>38.933999999999955</v>
      </c>
      <c r="I325" s="311"/>
      <c r="J325" s="311">
        <f t="shared" ref="J325:L325" si="108">SUM(J315:J323)</f>
        <v>24.813390802440587</v>
      </c>
      <c r="K325" s="311">
        <f t="shared" si="108"/>
        <v>16.092609197559462</v>
      </c>
      <c r="L325" s="311">
        <f t="shared" si="108"/>
        <v>40.906000000000049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0.94124370315954409</v>
      </c>
      <c r="C332" s="302">
        <v>1.3216707990572707</v>
      </c>
      <c r="D332" s="302">
        <f>SUM(B332:C332)</f>
        <v>2.2629145022168147</v>
      </c>
      <c r="E332" s="303"/>
      <c r="F332" s="302">
        <v>1.0602531327110418</v>
      </c>
      <c r="G332" s="302">
        <v>1.2482589314717312</v>
      </c>
      <c r="H332" s="302">
        <f>SUM(F332:G332)</f>
        <v>2.3085120641827732</v>
      </c>
      <c r="I332" s="303"/>
      <c r="J332" s="302">
        <v>1.2695275094617482</v>
      </c>
      <c r="K332" s="302">
        <v>1.3320264573079668</v>
      </c>
      <c r="L332" s="302">
        <f>SUM(J332:K332)</f>
        <v>2.601553966769715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26.447940717456124</v>
      </c>
      <c r="C333" s="302">
        <v>15.701863099775174</v>
      </c>
      <c r="D333" s="302">
        <f t="shared" ref="D333:D340" si="109">SUM(B333:C333)</f>
        <v>42.149803817231302</v>
      </c>
      <c r="E333" s="303"/>
      <c r="F333" s="302">
        <v>27.844552694656478</v>
      </c>
      <c r="G333" s="302">
        <v>15.626934013929867</v>
      </c>
      <c r="H333" s="302">
        <f t="shared" ref="H333:H340" si="110">SUM(F333:G333)</f>
        <v>43.471486708586347</v>
      </c>
      <c r="I333" s="303"/>
      <c r="J333" s="302">
        <v>34.766506543781297</v>
      </c>
      <c r="K333" s="302">
        <v>18.324818043665172</v>
      </c>
      <c r="L333" s="302">
        <f t="shared" ref="L333:L340" si="111">SUM(J333:K333)</f>
        <v>53.091324587446465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4.3064437566958551</v>
      </c>
      <c r="C334" s="302">
        <v>3.6628292602108541</v>
      </c>
      <c r="D334" s="302">
        <f t="shared" si="109"/>
        <v>7.9692730169067092</v>
      </c>
      <c r="E334" s="303"/>
      <c r="F334" s="302">
        <v>4.3679459672418268</v>
      </c>
      <c r="G334" s="302">
        <v>3.4330884518378673</v>
      </c>
      <c r="H334" s="302">
        <f t="shared" si="110"/>
        <v>7.8010344190796941</v>
      </c>
      <c r="I334" s="303"/>
      <c r="J334" s="302">
        <v>4.9695825547419332</v>
      </c>
      <c r="K334" s="302">
        <v>2.9124790497870796</v>
      </c>
      <c r="L334" s="302">
        <f t="shared" si="111"/>
        <v>7.8820616045290128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5.9805724493868571</v>
      </c>
      <c r="C335" s="302">
        <v>1.027624222195584</v>
      </c>
      <c r="D335" s="302">
        <f t="shared" si="109"/>
        <v>7.0081966715824411</v>
      </c>
      <c r="E335" s="303"/>
      <c r="F335" s="302">
        <v>4.7911997092750589</v>
      </c>
      <c r="G335" s="302">
        <v>0.78628658622029468</v>
      </c>
      <c r="H335" s="302">
        <f t="shared" si="110"/>
        <v>5.5774862954953539</v>
      </c>
      <c r="I335" s="303"/>
      <c r="J335" s="302">
        <v>2.3218199754641029</v>
      </c>
      <c r="K335" s="302">
        <v>0.74323868708624774</v>
      </c>
      <c r="L335" s="302">
        <f t="shared" si="111"/>
        <v>3.0650586625503506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0.79855779358137047</v>
      </c>
      <c r="C336" s="302">
        <v>1.0105052334537901</v>
      </c>
      <c r="D336" s="302">
        <f t="shared" si="109"/>
        <v>1.8090630270351604</v>
      </c>
      <c r="E336" s="303"/>
      <c r="F336" s="302">
        <v>0.59653762619597706</v>
      </c>
      <c r="G336" s="302">
        <v>0.61917848318281687</v>
      </c>
      <c r="H336" s="302">
        <f t="shared" si="110"/>
        <v>1.215716109378794</v>
      </c>
      <c r="I336" s="303"/>
      <c r="J336" s="302">
        <v>0.5715868033631688</v>
      </c>
      <c r="K336" s="302">
        <v>0.44502239481953793</v>
      </c>
      <c r="L336" s="302">
        <f t="shared" si="111"/>
        <v>1.0166091981827068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24.459299883328246</v>
      </c>
      <c r="C337" s="302">
        <v>2.082168171134732</v>
      </c>
      <c r="D337" s="302">
        <f t="shared" si="109"/>
        <v>26.541468054462978</v>
      </c>
      <c r="E337" s="303"/>
      <c r="F337" s="302">
        <v>20.940074768575403</v>
      </c>
      <c r="G337" s="302">
        <v>1.6652399833029856</v>
      </c>
      <c r="H337" s="302">
        <f t="shared" si="110"/>
        <v>22.605314751878389</v>
      </c>
      <c r="I337" s="303"/>
      <c r="J337" s="302">
        <v>25.41783665542814</v>
      </c>
      <c r="K337" s="302">
        <v>1.9685424657294353</v>
      </c>
      <c r="L337" s="302">
        <f t="shared" si="111"/>
        <v>27.386379121157574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0.47883151714557687</v>
      </c>
      <c r="C338" s="302">
        <v>0.16683236507051757</v>
      </c>
      <c r="D338" s="302">
        <f t="shared" si="109"/>
        <v>0.6456638822160945</v>
      </c>
      <c r="E338" s="303"/>
      <c r="F338" s="302">
        <v>0.38319634151149023</v>
      </c>
      <c r="G338" s="302">
        <v>0.12223739938034155</v>
      </c>
      <c r="H338" s="302">
        <f t="shared" si="110"/>
        <v>0.5054337408918318</v>
      </c>
      <c r="I338" s="303"/>
      <c r="J338" s="302">
        <v>0.41657465658383569</v>
      </c>
      <c r="K338" s="302">
        <v>0.14371107087034501</v>
      </c>
      <c r="L338" s="302">
        <f t="shared" si="111"/>
        <v>0.5602857274541807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0.32104752719156926</v>
      </c>
      <c r="C339" s="302">
        <v>1.3693764199137386</v>
      </c>
      <c r="D339" s="302">
        <f t="shared" si="109"/>
        <v>1.690423947105308</v>
      </c>
      <c r="E339" s="303"/>
      <c r="F339" s="302">
        <v>0.33004927327635791</v>
      </c>
      <c r="G339" s="302">
        <v>1.2045357041177873</v>
      </c>
      <c r="H339" s="302">
        <f t="shared" si="110"/>
        <v>1.5345849773941453</v>
      </c>
      <c r="I339" s="303"/>
      <c r="J339" s="302">
        <v>0.41156731690628046</v>
      </c>
      <c r="K339" s="302">
        <v>1.4222963208223791</v>
      </c>
      <c r="L339" s="302">
        <f t="shared" si="111"/>
        <v>1.8338636377286597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5.0064822624193539</v>
      </c>
      <c r="C340" s="302">
        <v>0.55271081882402617</v>
      </c>
      <c r="D340" s="302">
        <f t="shared" si="109"/>
        <v>5.5591930812433805</v>
      </c>
      <c r="E340" s="303"/>
      <c r="F340" s="302">
        <v>3.4501554268267287</v>
      </c>
      <c r="G340" s="302">
        <v>0.3052755062859645</v>
      </c>
      <c r="H340" s="302">
        <f t="shared" si="110"/>
        <v>3.7554309331126934</v>
      </c>
      <c r="I340" s="303"/>
      <c r="J340" s="302">
        <v>0.7152157566514975</v>
      </c>
      <c r="K340" s="302">
        <v>0.17664773752962151</v>
      </c>
      <c r="L340" s="302">
        <f t="shared" si="111"/>
        <v>0.89186349418111899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68.740419610364498</v>
      </c>
      <c r="C342" s="311">
        <f t="shared" ref="C342:D342" si="112">SUM(C332:C340)</f>
        <v>26.895580389635686</v>
      </c>
      <c r="D342" s="311">
        <f t="shared" si="112"/>
        <v>95.63600000000018</v>
      </c>
      <c r="E342" s="311"/>
      <c r="F342" s="311">
        <f t="shared" ref="F342:H342" si="113">SUM(F332:F340)</f>
        <v>63.76396494027037</v>
      </c>
      <c r="G342" s="311">
        <f t="shared" si="113"/>
        <v>25.011035059729661</v>
      </c>
      <c r="H342" s="311">
        <f t="shared" si="113"/>
        <v>88.77500000000002</v>
      </c>
      <c r="I342" s="311"/>
      <c r="J342" s="311">
        <f t="shared" ref="J342:L342" si="114">SUM(J332:J340)</f>
        <v>70.860217772382015</v>
      </c>
      <c r="K342" s="311">
        <f t="shared" si="114"/>
        <v>27.468782227617787</v>
      </c>
      <c r="L342" s="311">
        <f t="shared" si="114"/>
        <v>98.328999999999795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2.7073594962930647</v>
      </c>
      <c r="C349" s="302">
        <v>1.8001743565098218</v>
      </c>
      <c r="D349" s="302">
        <f>SUM(B349:C349)</f>
        <v>4.5075338528028865</v>
      </c>
      <c r="E349" s="303"/>
      <c r="F349" s="302">
        <v>3.6367983990913313</v>
      </c>
      <c r="G349" s="302">
        <v>2.2543419209237689</v>
      </c>
      <c r="H349" s="302">
        <f>SUM(F349:G349)</f>
        <v>5.8911403200151007</v>
      </c>
      <c r="I349" s="303"/>
      <c r="J349" s="302">
        <v>4.6994218531488698</v>
      </c>
      <c r="K349" s="302">
        <v>2.3295163493177315</v>
      </c>
      <c r="L349" s="302">
        <f>SUM(J349:K349)</f>
        <v>7.0289382024666018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26.254018205271475</v>
      </c>
      <c r="C350" s="302">
        <v>8.7314151382590737</v>
      </c>
      <c r="D350" s="302">
        <f t="shared" ref="D350:D357" si="115">SUM(B350:C350)</f>
        <v>34.985433343530545</v>
      </c>
      <c r="E350" s="303"/>
      <c r="F350" s="302">
        <v>32.892949545951865</v>
      </c>
      <c r="G350" s="302">
        <v>11.482649994527991</v>
      </c>
      <c r="H350" s="302">
        <f t="shared" ref="H350:H357" si="116">SUM(F350:G350)</f>
        <v>44.375599540479854</v>
      </c>
      <c r="I350" s="303"/>
      <c r="J350" s="302">
        <v>41.135568716678414</v>
      </c>
      <c r="K350" s="302">
        <v>12.699185143282829</v>
      </c>
      <c r="L350" s="302">
        <f t="shared" ref="L350:L357" si="117">SUM(J350:K350)</f>
        <v>53.834753859961239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11.409426145356518</v>
      </c>
      <c r="C351" s="302">
        <v>4.4613431751536927</v>
      </c>
      <c r="D351" s="302">
        <f t="shared" si="115"/>
        <v>15.87076932051021</v>
      </c>
      <c r="E351" s="303"/>
      <c r="F351" s="302">
        <v>14.21337515444371</v>
      </c>
      <c r="G351" s="302">
        <v>4.9306105022500137</v>
      </c>
      <c r="H351" s="302">
        <f t="shared" si="116"/>
        <v>19.143985656693722</v>
      </c>
      <c r="I351" s="303"/>
      <c r="J351" s="302">
        <v>16.531208553237551</v>
      </c>
      <c r="K351" s="302">
        <v>4.8475838455146807</v>
      </c>
      <c r="L351" s="302">
        <f t="shared" si="117"/>
        <v>21.378792398752232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9.3670484181325353</v>
      </c>
      <c r="C352" s="302">
        <v>1.4830405146276617</v>
      </c>
      <c r="D352" s="302">
        <f t="shared" si="115"/>
        <v>10.850088932760197</v>
      </c>
      <c r="E352" s="303"/>
      <c r="F352" s="302">
        <v>9.3899654839798288</v>
      </c>
      <c r="G352" s="302">
        <v>1.4676245029380346</v>
      </c>
      <c r="H352" s="302">
        <f t="shared" si="116"/>
        <v>10.857589986917864</v>
      </c>
      <c r="I352" s="303"/>
      <c r="J352" s="302">
        <v>4.6219290544701197</v>
      </c>
      <c r="K352" s="302">
        <v>1.261652156480378</v>
      </c>
      <c r="L352" s="302">
        <f t="shared" si="117"/>
        <v>5.8835812109504975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0.59903322690771332</v>
      </c>
      <c r="C353" s="302">
        <v>1.0512818499125973</v>
      </c>
      <c r="D353" s="302">
        <f t="shared" si="115"/>
        <v>1.6503150768203105</v>
      </c>
      <c r="E353" s="303"/>
      <c r="F353" s="302">
        <v>0.53931749365596227</v>
      </c>
      <c r="G353" s="302">
        <v>0.99412662439189636</v>
      </c>
      <c r="H353" s="302">
        <f t="shared" si="116"/>
        <v>1.5334441180478586</v>
      </c>
      <c r="I353" s="303"/>
      <c r="J353" s="302">
        <v>0.3027272774006316</v>
      </c>
      <c r="K353" s="302">
        <v>0.93368335324837126</v>
      </c>
      <c r="L353" s="302">
        <f t="shared" si="117"/>
        <v>1.2364106306490028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36.301444486089011</v>
      </c>
      <c r="C354" s="302">
        <v>4.3281311839021646</v>
      </c>
      <c r="D354" s="302">
        <f t="shared" si="115"/>
        <v>40.629575669991176</v>
      </c>
      <c r="E354" s="303"/>
      <c r="F354" s="302">
        <v>39.249760831343359</v>
      </c>
      <c r="G354" s="302">
        <v>4.5593480444703642</v>
      </c>
      <c r="H354" s="302">
        <f t="shared" si="116"/>
        <v>43.80910887581372</v>
      </c>
      <c r="I354" s="303"/>
      <c r="J354" s="302">
        <v>44.558147175123942</v>
      </c>
      <c r="K354" s="302">
        <v>6.2407592210118583</v>
      </c>
      <c r="L354" s="302">
        <f t="shared" si="117"/>
        <v>50.798906396135799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1.2060290868978005</v>
      </c>
      <c r="C355" s="302">
        <v>0.33789523215146433</v>
      </c>
      <c r="D355" s="302">
        <f t="shared" si="115"/>
        <v>1.5439243190492649</v>
      </c>
      <c r="E355" s="303"/>
      <c r="F355" s="302">
        <v>1.2292364279167813</v>
      </c>
      <c r="G355" s="302">
        <v>0.336010464880027</v>
      </c>
      <c r="H355" s="302">
        <f t="shared" si="116"/>
        <v>1.5652468927968084</v>
      </c>
      <c r="I355" s="303"/>
      <c r="J355" s="302">
        <v>1.3605029974098584</v>
      </c>
      <c r="K355" s="302">
        <v>0.33683639128489201</v>
      </c>
      <c r="L355" s="302">
        <f t="shared" si="117"/>
        <v>1.6973393886947503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0.11815077497616006</v>
      </c>
      <c r="C356" s="302">
        <v>0.67882673629739998</v>
      </c>
      <c r="D356" s="302">
        <f t="shared" si="115"/>
        <v>0.79697751127355998</v>
      </c>
      <c r="E356" s="303"/>
      <c r="F356" s="302">
        <v>0.10078982906082899</v>
      </c>
      <c r="G356" s="302">
        <v>0.63955091818940391</v>
      </c>
      <c r="H356" s="302">
        <f t="shared" si="116"/>
        <v>0.74034074725023291</v>
      </c>
      <c r="I356" s="303"/>
      <c r="J356" s="302">
        <v>6.1574100342824234E-2</v>
      </c>
      <c r="K356" s="302">
        <v>0.59326767377571665</v>
      </c>
      <c r="L356" s="302">
        <f t="shared" si="117"/>
        <v>0.65484177411854083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1.9550154564733422</v>
      </c>
      <c r="C357" s="302">
        <v>0.93236651678869364</v>
      </c>
      <c r="D357" s="302">
        <f t="shared" si="115"/>
        <v>2.8873819732620358</v>
      </c>
      <c r="E357" s="303"/>
      <c r="F357" s="302">
        <v>1.6496939449981647</v>
      </c>
      <c r="G357" s="302">
        <v>0.8508499169868704</v>
      </c>
      <c r="H357" s="302">
        <f t="shared" si="116"/>
        <v>2.5005438619850349</v>
      </c>
      <c r="I357" s="303"/>
      <c r="J357" s="302">
        <v>0.61114661080635435</v>
      </c>
      <c r="K357" s="302">
        <v>0.75228952746501787</v>
      </c>
      <c r="L357" s="302">
        <f t="shared" si="117"/>
        <v>1.3634361382713722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89.917525296397613</v>
      </c>
      <c r="C359" s="311">
        <f t="shared" ref="C359:D359" si="118">SUM(C349:C357)</f>
        <v>23.804474703602569</v>
      </c>
      <c r="D359" s="311">
        <f t="shared" si="118"/>
        <v>113.72200000000019</v>
      </c>
      <c r="E359" s="311"/>
      <c r="F359" s="311">
        <f t="shared" ref="F359:H359" si="119">SUM(F349:F357)</f>
        <v>102.90188711044185</v>
      </c>
      <c r="G359" s="311">
        <f t="shared" si="119"/>
        <v>27.515112889558367</v>
      </c>
      <c r="H359" s="311">
        <f t="shared" si="119"/>
        <v>130.41700000000017</v>
      </c>
      <c r="I359" s="311"/>
      <c r="J359" s="311">
        <f t="shared" ref="J359:L359" si="120">SUM(J349:J357)</f>
        <v>113.88222633861855</v>
      </c>
      <c r="K359" s="311">
        <f t="shared" si="120"/>
        <v>29.994773661381469</v>
      </c>
      <c r="L359" s="311">
        <f t="shared" si="120"/>
        <v>143.87700000000007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0.69121891070953245</v>
      </c>
      <c r="C366" s="302">
        <v>1.144754292252371</v>
      </c>
      <c r="D366" s="302">
        <f>SUM(B366:C366)</f>
        <v>1.8359732029619034</v>
      </c>
      <c r="E366" s="303"/>
      <c r="F366" s="302">
        <v>0.79389881399718365</v>
      </c>
      <c r="G366" s="302">
        <v>1.1502022471873343</v>
      </c>
      <c r="H366" s="302">
        <f>SUM(F366:G366)</f>
        <v>1.944101061184518</v>
      </c>
      <c r="I366" s="303"/>
      <c r="J366" s="302">
        <v>0.86377513786084603</v>
      </c>
      <c r="K366" s="302">
        <v>1.1977449620587559</v>
      </c>
      <c r="L366" s="302">
        <f>SUM(J366:K366)</f>
        <v>2.0615200999196022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1.4602054533684021</v>
      </c>
      <c r="C367" s="302">
        <v>2.1488435513993256</v>
      </c>
      <c r="D367" s="302">
        <f t="shared" ref="D367:D374" si="121">SUM(B367:C367)</f>
        <v>3.6090490047677277</v>
      </c>
      <c r="E367" s="303"/>
      <c r="F367" s="302">
        <v>1.8061215434305598</v>
      </c>
      <c r="G367" s="302">
        <v>2.2650970390043179</v>
      </c>
      <c r="H367" s="302">
        <f t="shared" ref="H367:H374" si="122">SUM(F367:G367)</f>
        <v>4.0712185824348772</v>
      </c>
      <c r="I367" s="303"/>
      <c r="J367" s="302">
        <v>1.8837739403151208</v>
      </c>
      <c r="K367" s="302">
        <v>2.4207288618685672</v>
      </c>
      <c r="L367" s="302">
        <f t="shared" ref="L367:L374" si="123">SUM(J367:K367)</f>
        <v>4.3045028021836877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2.8061128003310651</v>
      </c>
      <c r="C368" s="302">
        <v>4.882864841806291</v>
      </c>
      <c r="D368" s="302">
        <f t="shared" si="121"/>
        <v>7.6889776421373561</v>
      </c>
      <c r="E368" s="303"/>
      <c r="F368" s="302">
        <v>2.7676874677499268</v>
      </c>
      <c r="G368" s="302">
        <v>4.8203117815404859</v>
      </c>
      <c r="H368" s="302">
        <f t="shared" si="122"/>
        <v>7.5879992492904123</v>
      </c>
      <c r="I368" s="303"/>
      <c r="J368" s="302">
        <v>2.7569721603304909</v>
      </c>
      <c r="K368" s="302">
        <v>4.5739069002241699</v>
      </c>
      <c r="L368" s="302">
        <f t="shared" si="123"/>
        <v>7.3308790605546612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2.8851945021025105</v>
      </c>
      <c r="C369" s="302">
        <v>1.0807787184735784</v>
      </c>
      <c r="D369" s="302">
        <f t="shared" si="121"/>
        <v>3.9659732205760889</v>
      </c>
      <c r="E369" s="303"/>
      <c r="F369" s="302">
        <v>2.7081157222190613</v>
      </c>
      <c r="G369" s="302">
        <v>0.93120160021084952</v>
      </c>
      <c r="H369" s="302">
        <f t="shared" si="122"/>
        <v>3.6393173224299109</v>
      </c>
      <c r="I369" s="303"/>
      <c r="J369" s="302">
        <v>2.2875138562649027</v>
      </c>
      <c r="K369" s="302">
        <v>0.94207025856824134</v>
      </c>
      <c r="L369" s="302">
        <f t="shared" si="123"/>
        <v>3.2295841148331439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0.47978318780575768</v>
      </c>
      <c r="C370" s="302">
        <v>0.97876847715663484</v>
      </c>
      <c r="D370" s="302">
        <f t="shared" si="121"/>
        <v>1.4585516649623926</v>
      </c>
      <c r="E370" s="303"/>
      <c r="F370" s="302">
        <v>0.43269051407902931</v>
      </c>
      <c r="G370" s="302">
        <v>0.67213136519048711</v>
      </c>
      <c r="H370" s="302">
        <f t="shared" si="122"/>
        <v>1.1048218792695164</v>
      </c>
      <c r="I370" s="303"/>
      <c r="J370" s="302">
        <v>0.46660117634845039</v>
      </c>
      <c r="K370" s="302">
        <v>0.47870408502387612</v>
      </c>
      <c r="L370" s="302">
        <f t="shared" si="123"/>
        <v>0.94530526137232651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2.0099511748364711</v>
      </c>
      <c r="C371" s="302">
        <v>1.0151222647933973</v>
      </c>
      <c r="D371" s="302">
        <f t="shared" si="121"/>
        <v>3.0250734396298684</v>
      </c>
      <c r="E371" s="303"/>
      <c r="F371" s="302">
        <v>1.6213196854931722</v>
      </c>
      <c r="G371" s="302">
        <v>0.75322628926814073</v>
      </c>
      <c r="H371" s="302">
        <f t="shared" si="122"/>
        <v>2.3745459747613129</v>
      </c>
      <c r="I371" s="303"/>
      <c r="J371" s="302">
        <v>1.4567562054595382</v>
      </c>
      <c r="K371" s="302">
        <v>0.83645392405513408</v>
      </c>
      <c r="L371" s="302">
        <f t="shared" si="123"/>
        <v>2.2932101295146721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0.80699911373088939</v>
      </c>
      <c r="C372" s="302">
        <v>1.0012067259305313</v>
      </c>
      <c r="D372" s="302">
        <f t="shared" si="121"/>
        <v>1.8082058396614207</v>
      </c>
      <c r="E372" s="303"/>
      <c r="F372" s="302">
        <v>0.7359637230921926</v>
      </c>
      <c r="G372" s="302">
        <v>0.74345390167607706</v>
      </c>
      <c r="H372" s="302">
        <f t="shared" si="122"/>
        <v>1.4794176247682698</v>
      </c>
      <c r="I372" s="303"/>
      <c r="J372" s="302">
        <v>0.68083317609796423</v>
      </c>
      <c r="K372" s="302">
        <v>0.96325154746533914</v>
      </c>
      <c r="L372" s="302">
        <f t="shared" si="123"/>
        <v>1.6440847235633034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2.8347679808623419E-2</v>
      </c>
      <c r="C373" s="302">
        <v>0.22588772845818089</v>
      </c>
      <c r="D373" s="302">
        <f t="shared" si="121"/>
        <v>0.2542354082668043</v>
      </c>
      <c r="E373" s="303"/>
      <c r="F373" s="302">
        <v>2.1872337141759148E-2</v>
      </c>
      <c r="G373" s="302">
        <v>0.16029216617100059</v>
      </c>
      <c r="H373" s="302">
        <f t="shared" si="122"/>
        <v>0.18216450331275974</v>
      </c>
      <c r="I373" s="303"/>
      <c r="J373" s="302">
        <v>2.9452832724101752E-2</v>
      </c>
      <c r="K373" s="302">
        <v>0.15241939368221949</v>
      </c>
      <c r="L373" s="302">
        <f t="shared" si="123"/>
        <v>0.18187222640632125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1.5106706685442324</v>
      </c>
      <c r="C374" s="302">
        <v>1.1172899084922496</v>
      </c>
      <c r="D374" s="302">
        <f t="shared" si="121"/>
        <v>2.627960577036482</v>
      </c>
      <c r="E374" s="303"/>
      <c r="F374" s="302">
        <v>1.1859382861972856</v>
      </c>
      <c r="G374" s="302">
        <v>0.70147551635112371</v>
      </c>
      <c r="H374" s="302">
        <f t="shared" si="122"/>
        <v>1.8874138025484093</v>
      </c>
      <c r="I374" s="303"/>
      <c r="J374" s="302">
        <v>0.96797130534771192</v>
      </c>
      <c r="K374" s="302">
        <v>0.60707027630455512</v>
      </c>
      <c r="L374" s="302">
        <f t="shared" si="123"/>
        <v>1.5750415816522669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12.678483491237484</v>
      </c>
      <c r="C376" s="311">
        <f t="shared" ref="C376:D376" si="124">SUM(C366:C374)</f>
        <v>13.595516508762561</v>
      </c>
      <c r="D376" s="311">
        <f t="shared" si="124"/>
        <v>26.274000000000047</v>
      </c>
      <c r="E376" s="311"/>
      <c r="F376" s="311">
        <f t="shared" ref="F376:H376" si="125">SUM(F366:F374)</f>
        <v>12.073608093400168</v>
      </c>
      <c r="G376" s="311">
        <f t="shared" si="125"/>
        <v>12.197391906599819</v>
      </c>
      <c r="H376" s="311">
        <f t="shared" si="125"/>
        <v>24.270999999999987</v>
      </c>
      <c r="I376" s="311"/>
      <c r="J376" s="311">
        <f t="shared" ref="J376:L376" si="126">SUM(J366:J374)</f>
        <v>11.393649790749128</v>
      </c>
      <c r="K376" s="311">
        <f t="shared" si="126"/>
        <v>12.172350209250856</v>
      </c>
      <c r="L376" s="311">
        <f t="shared" si="126"/>
        <v>23.565999999999985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0.92230276615623252</v>
      </c>
      <c r="C383" s="302">
        <v>1.2846986599622525</v>
      </c>
      <c r="D383" s="302">
        <f>SUM(B383:C383)</f>
        <v>2.2070014261184849</v>
      </c>
      <c r="E383" s="303"/>
      <c r="F383" s="302">
        <v>1.2678587173509013</v>
      </c>
      <c r="G383" s="302">
        <v>1.1322480658067451</v>
      </c>
      <c r="H383" s="302">
        <f>SUM(F383:G383)</f>
        <v>2.4001067831576464</v>
      </c>
      <c r="I383" s="303"/>
      <c r="J383" s="302">
        <v>1.2997247164118122</v>
      </c>
      <c r="K383" s="302">
        <v>1.2529449664105514</v>
      </c>
      <c r="L383" s="302">
        <f>SUM(J383:K383)</f>
        <v>2.5526696828223638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2.0706675958774148</v>
      </c>
      <c r="C384" s="302">
        <v>2.4488340943283946</v>
      </c>
      <c r="D384" s="302">
        <f t="shared" ref="D384:D391" si="127">SUM(B384:C384)</f>
        <v>4.5195016902058089</v>
      </c>
      <c r="E384" s="303"/>
      <c r="F384" s="302">
        <v>3.3086364074909005</v>
      </c>
      <c r="G384" s="302">
        <v>2.6854921832119318</v>
      </c>
      <c r="H384" s="302">
        <f t="shared" ref="H384:H391" si="128">SUM(F384:G384)</f>
        <v>5.9941285907028323</v>
      </c>
      <c r="I384" s="303"/>
      <c r="J384" s="302">
        <v>3.4644964784043912</v>
      </c>
      <c r="K384" s="302">
        <v>3.1060383715630842</v>
      </c>
      <c r="L384" s="302">
        <f t="shared" ref="L384:L391" si="129">SUM(J384:K384)</f>
        <v>6.5705348499674754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1.8038272402832336</v>
      </c>
      <c r="C385" s="302">
        <v>1.5382040572780997</v>
      </c>
      <c r="D385" s="302">
        <f t="shared" si="127"/>
        <v>3.3420312975613333</v>
      </c>
      <c r="E385" s="303"/>
      <c r="F385" s="302">
        <v>2.4105191981132035</v>
      </c>
      <c r="G385" s="302">
        <v>1.5152180545506804</v>
      </c>
      <c r="H385" s="302">
        <f t="shared" si="128"/>
        <v>3.9257372526638838</v>
      </c>
      <c r="I385" s="303"/>
      <c r="J385" s="302">
        <v>2.5275258365236097</v>
      </c>
      <c r="K385" s="302">
        <v>1.4756203101830343</v>
      </c>
      <c r="L385" s="302">
        <f t="shared" si="129"/>
        <v>4.0031461467066443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2.4717863635824462</v>
      </c>
      <c r="C386" s="302">
        <v>0.6472976941843207</v>
      </c>
      <c r="D386" s="302">
        <f t="shared" si="127"/>
        <v>3.1190840577667669</v>
      </c>
      <c r="E386" s="303"/>
      <c r="F386" s="302">
        <v>2.7356258708260675</v>
      </c>
      <c r="G386" s="302">
        <v>0.67822685392438276</v>
      </c>
      <c r="H386" s="302">
        <f t="shared" si="128"/>
        <v>3.4138527247504502</v>
      </c>
      <c r="I386" s="303"/>
      <c r="J386" s="302">
        <v>2.3806166688220691</v>
      </c>
      <c r="K386" s="302">
        <v>0.66971956343094519</v>
      </c>
      <c r="L386" s="302">
        <f t="shared" si="129"/>
        <v>3.0503362322530143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0.28974861218224818</v>
      </c>
      <c r="C387" s="302">
        <v>0.6498302553009293</v>
      </c>
      <c r="D387" s="302">
        <f t="shared" si="127"/>
        <v>0.93957886748317754</v>
      </c>
      <c r="E387" s="303"/>
      <c r="F387" s="302">
        <v>0.33991560113678204</v>
      </c>
      <c r="G387" s="302">
        <v>0.39190022275413583</v>
      </c>
      <c r="H387" s="302">
        <f t="shared" si="128"/>
        <v>0.73181582389091782</v>
      </c>
      <c r="I387" s="303"/>
      <c r="J387" s="302">
        <v>0.48628930637469353</v>
      </c>
      <c r="K387" s="302">
        <v>0.34252172014750326</v>
      </c>
      <c r="L387" s="302">
        <f t="shared" si="129"/>
        <v>0.82881102652219685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7.716685283943332</v>
      </c>
      <c r="C388" s="302">
        <v>1.7439310282514979</v>
      </c>
      <c r="D388" s="302">
        <f t="shared" si="127"/>
        <v>9.4606163121948299</v>
      </c>
      <c r="E388" s="303"/>
      <c r="F388" s="302">
        <v>5.6416928300331683</v>
      </c>
      <c r="G388" s="302">
        <v>1.204888533503961</v>
      </c>
      <c r="H388" s="302">
        <f t="shared" si="128"/>
        <v>6.8465813635371298</v>
      </c>
      <c r="I388" s="303"/>
      <c r="J388" s="302">
        <v>4.8779189084011749</v>
      </c>
      <c r="K388" s="302">
        <v>1.2172201551468176</v>
      </c>
      <c r="L388" s="302">
        <f t="shared" si="129"/>
        <v>6.0951390635479923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0.60251356522594846</v>
      </c>
      <c r="C389" s="302">
        <v>0.57645422721245898</v>
      </c>
      <c r="D389" s="302">
        <f t="shared" si="127"/>
        <v>1.1789677924384074</v>
      </c>
      <c r="E389" s="303"/>
      <c r="F389" s="302">
        <v>0.52046605806019819</v>
      </c>
      <c r="G389" s="302">
        <v>0.45162509338007395</v>
      </c>
      <c r="H389" s="302">
        <f t="shared" si="128"/>
        <v>0.97209115144027214</v>
      </c>
      <c r="I389" s="303"/>
      <c r="J389" s="302">
        <v>0.46348261971476562</v>
      </c>
      <c r="K389" s="302">
        <v>0.52343958251935241</v>
      </c>
      <c r="L389" s="302">
        <f t="shared" si="129"/>
        <v>0.98692220223411797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0.10828883037024573</v>
      </c>
      <c r="C390" s="302">
        <v>0.52831086040641206</v>
      </c>
      <c r="D390" s="302">
        <f t="shared" si="127"/>
        <v>0.63659969077665779</v>
      </c>
      <c r="E390" s="303"/>
      <c r="F390" s="302">
        <v>0.12490866173648174</v>
      </c>
      <c r="G390" s="302">
        <v>0.32685949110186141</v>
      </c>
      <c r="H390" s="302">
        <f t="shared" si="128"/>
        <v>0.45176815283834315</v>
      </c>
      <c r="I390" s="303"/>
      <c r="J390" s="302">
        <v>0.10353426684085738</v>
      </c>
      <c r="K390" s="302">
        <v>0.25675585900572434</v>
      </c>
      <c r="L390" s="302">
        <f t="shared" si="129"/>
        <v>0.36029012584658171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1.2498227323007258</v>
      </c>
      <c r="C391" s="302">
        <v>1.3287961331537923</v>
      </c>
      <c r="D391" s="302">
        <f t="shared" si="127"/>
        <v>2.5786188654545183</v>
      </c>
      <c r="E391" s="303"/>
      <c r="F391" s="302">
        <v>1.1202914662156847</v>
      </c>
      <c r="G391" s="302">
        <v>0.78462669080283332</v>
      </c>
      <c r="H391" s="302">
        <f t="shared" si="128"/>
        <v>1.9049181570185181</v>
      </c>
      <c r="I391" s="303"/>
      <c r="J391" s="302">
        <v>0.87273861869109315</v>
      </c>
      <c r="K391" s="302">
        <v>0.75241205140850542</v>
      </c>
      <c r="L391" s="302">
        <f t="shared" si="129"/>
        <v>1.6251506700995986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17.235642989921825</v>
      </c>
      <c r="C393" s="311">
        <f t="shared" ref="C393:D393" si="130">SUM(C383:C391)</f>
        <v>10.746357010078158</v>
      </c>
      <c r="D393" s="311">
        <f t="shared" si="130"/>
        <v>27.981999999999985</v>
      </c>
      <c r="E393" s="311"/>
      <c r="F393" s="311">
        <f t="shared" ref="F393:H393" si="131">SUM(F383:F391)</f>
        <v>17.469914810963388</v>
      </c>
      <c r="G393" s="311">
        <f t="shared" si="131"/>
        <v>9.1710851890366047</v>
      </c>
      <c r="H393" s="311">
        <f t="shared" si="131"/>
        <v>26.640999999999995</v>
      </c>
      <c r="I393" s="311"/>
      <c r="J393" s="311">
        <f t="shared" ref="J393:L393" si="132">SUM(J383:J391)</f>
        <v>16.476327420184468</v>
      </c>
      <c r="K393" s="311">
        <f t="shared" si="132"/>
        <v>9.5966725798155164</v>
      </c>
      <c r="L393" s="311">
        <f t="shared" si="132"/>
        <v>26.072999999999986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Greater Birmingham and Solihull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62.243834307653636</v>
      </c>
      <c r="C9" s="249">
        <f t="shared" ref="C9:D9" si="0">SUM(C26,C43,C60,C77,C94,C111,C128,C145,C162,C179,C196,C213,C230,C247,C264,C281,C298,C315,C332,C349,C366,C383)</f>
        <v>9.1163865680195091</v>
      </c>
      <c r="D9" s="249">
        <f t="shared" si="0"/>
        <v>13.97485767566312</v>
      </c>
      <c r="E9" s="249">
        <f>SUM(B9:D9)</f>
        <v>85.335078551336267</v>
      </c>
      <c r="F9" s="238"/>
      <c r="G9" s="249">
        <f>SUM(G26,G43,G60,G77,G94,G111,G128,G145,G162,G179,G196,G213,G230,G247,G264,G281,G298,G315,G332,G349,G366,G383)</f>
        <v>72.142876528366187</v>
      </c>
      <c r="H9" s="249">
        <f t="shared" ref="H9:I9" si="1">SUM(H26,H43,H60,H77,H94,H111,H128,H145,H162,H179,H196,H213,H230,H247,H264,H281,H298,H315,H332,H349,H366,H383)</f>
        <v>14.900071893419035</v>
      </c>
      <c r="I9" s="249">
        <f t="shared" si="1"/>
        <v>16.911107784251953</v>
      </c>
      <c r="J9" s="249">
        <f>SUM(G9:I9)</f>
        <v>103.95405620603718</v>
      </c>
      <c r="K9" s="238"/>
      <c r="L9" s="249">
        <f>SUM(L26,L43,L60,L77,L94,L111,L128,L145,L162,L179,L196,L213,L230,L247,L264,L281,L298,L315,L332,L349,L366,L383)</f>
        <v>82.840905817592898</v>
      </c>
      <c r="M9" s="249">
        <f t="shared" ref="M9:N9" si="2">SUM(M26,M43,M60,M77,M94,M111,M128,M145,M162,M179,M196,M213,M230,M247,M264,M281,M298,M315,M332,M349,M366,M383)</f>
        <v>19.232533908882729</v>
      </c>
      <c r="N9" s="249">
        <f t="shared" si="2"/>
        <v>18.7103646408416</v>
      </c>
      <c r="O9" s="249">
        <f>SUM(L9:N9)</f>
        <v>120.78380436731723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125.86639089663664</v>
      </c>
      <c r="C10" s="249">
        <f t="shared" si="3"/>
        <v>36.172485954273014</v>
      </c>
      <c r="D10" s="249">
        <f t="shared" si="3"/>
        <v>20.891521417810207</v>
      </c>
      <c r="E10" s="249">
        <f t="shared" ref="E10:E17" si="4">SUM(B10:D10)</f>
        <v>182.93039826871987</v>
      </c>
      <c r="F10" s="238"/>
      <c r="G10" s="249">
        <f t="shared" ref="G10:I10" si="5">SUM(G27,G44,G61,G78,G95,G112,G129,G146,G163,G180,G197,G214,G231,G248,G265,G282,G299,G316,G333,G350,G367,G384)</f>
        <v>154.51274904328997</v>
      </c>
      <c r="H10" s="249">
        <f t="shared" si="5"/>
        <v>45.177684853667735</v>
      </c>
      <c r="I10" s="249">
        <f t="shared" si="5"/>
        <v>26.37620039271653</v>
      </c>
      <c r="J10" s="249">
        <f t="shared" ref="J10:J17" si="6">SUM(G10:I10)</f>
        <v>226.06663428967423</v>
      </c>
      <c r="K10" s="238"/>
      <c r="L10" s="249">
        <f t="shared" ref="L10:N10" si="7">SUM(L27,L44,L61,L78,L95,L112,L129,L146,L163,L180,L197,L214,L231,L248,L265,L282,L299,L316,L333,L350,L367,L384)</f>
        <v>188.75458156736499</v>
      </c>
      <c r="M10" s="249">
        <f t="shared" si="7"/>
        <v>57.86327700441548</v>
      </c>
      <c r="N10" s="249">
        <f t="shared" si="7"/>
        <v>24.980035431540866</v>
      </c>
      <c r="O10" s="249">
        <f t="shared" ref="O10:O17" si="8">SUM(L10:N10)</f>
        <v>271.5978940033213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77.554608029058855</v>
      </c>
      <c r="C11" s="249">
        <f t="shared" si="3"/>
        <v>23.709075764209448</v>
      </c>
      <c r="D11" s="249">
        <f t="shared" si="3"/>
        <v>16.451206350778165</v>
      </c>
      <c r="E11" s="249">
        <f t="shared" si="4"/>
        <v>117.71489014404646</v>
      </c>
      <c r="F11" s="238"/>
      <c r="G11" s="249">
        <f t="shared" ref="G11:I11" si="9">SUM(G28,G45,G62,G79,G96,G113,G130,G147,G164,G181,G198,G215,G232,G249,G266,G283,G300,G317,G334,G351,G368,G385)</f>
        <v>92.490139072313923</v>
      </c>
      <c r="H11" s="249">
        <f t="shared" si="9"/>
        <v>29.373175370726106</v>
      </c>
      <c r="I11" s="249">
        <f t="shared" si="9"/>
        <v>16.522133570310643</v>
      </c>
      <c r="J11" s="249">
        <f t="shared" si="6"/>
        <v>138.38544801335067</v>
      </c>
      <c r="K11" s="238"/>
      <c r="L11" s="249">
        <f t="shared" ref="L11:N11" si="10">SUM(L28,L45,L62,L79,L96,L113,L130,L147,L164,L181,L198,L215,L232,L249,L266,L283,L300,L317,L334,L351,L368,L385)</f>
        <v>97.174476649340491</v>
      </c>
      <c r="M11" s="249">
        <f t="shared" si="10"/>
        <v>32.238035711320705</v>
      </c>
      <c r="N11" s="249">
        <f t="shared" si="10"/>
        <v>16.538847496144175</v>
      </c>
      <c r="O11" s="249">
        <f t="shared" si="8"/>
        <v>145.95135985680537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69.848705628187034</v>
      </c>
      <c r="C12" s="249">
        <f t="shared" si="3"/>
        <v>53.251445744121185</v>
      </c>
      <c r="D12" s="249">
        <f t="shared" si="3"/>
        <v>4.8996336651215735</v>
      </c>
      <c r="E12" s="249">
        <f t="shared" si="4"/>
        <v>127.99978503742979</v>
      </c>
      <c r="F12" s="238"/>
      <c r="G12" s="249">
        <f t="shared" ref="G12:I12" si="11">SUM(G29,G46,G63,G80,G97,G114,G131,G148,G165,G182,G199,G216,G233,G250,G267,G284,G301,G318,G335,G352,G369,G386)</f>
        <v>73.045012400346991</v>
      </c>
      <c r="H12" s="249">
        <f t="shared" si="11"/>
        <v>54.529021001636728</v>
      </c>
      <c r="I12" s="249">
        <f t="shared" si="11"/>
        <v>3.9701233450605171</v>
      </c>
      <c r="J12" s="249">
        <f t="shared" si="6"/>
        <v>131.54415674704424</v>
      </c>
      <c r="K12" s="238"/>
      <c r="L12" s="249">
        <f t="shared" ref="L12:N12" si="12">SUM(L29,L46,L63,L80,L97,L114,L131,L148,L165,L182,L199,L216,L233,L250,L267,L284,L301,L318,L335,L352,L369,L386)</f>
        <v>63.991434993591831</v>
      </c>
      <c r="M12" s="249">
        <f t="shared" si="12"/>
        <v>46.743908803856762</v>
      </c>
      <c r="N12" s="249">
        <f t="shared" si="12"/>
        <v>3.8119626090257732</v>
      </c>
      <c r="O12" s="249">
        <f t="shared" si="8"/>
        <v>114.54730640647436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70.204568209567242</v>
      </c>
      <c r="C13" s="249">
        <f t="shared" si="3"/>
        <v>10.833751729479399</v>
      </c>
      <c r="D13" s="249">
        <f t="shared" si="3"/>
        <v>29.820597384649634</v>
      </c>
      <c r="E13" s="249">
        <f t="shared" si="4"/>
        <v>110.85891732369628</v>
      </c>
      <c r="F13" s="238"/>
      <c r="G13" s="249">
        <f t="shared" ref="G13:I13" si="13">SUM(G30,G47,G64,G81,G98,G115,G132,G149,G166,G183,G200,G217,G234,G251,G268,G285,G302,G319,G336,G353,G370,G387)</f>
        <v>55.826626751471721</v>
      </c>
      <c r="H13" s="249">
        <f t="shared" si="13"/>
        <v>8.9420246125960023</v>
      </c>
      <c r="I13" s="249">
        <f t="shared" si="13"/>
        <v>32.802647778850108</v>
      </c>
      <c r="J13" s="249">
        <f t="shared" si="6"/>
        <v>97.571299142917837</v>
      </c>
      <c r="K13" s="238"/>
      <c r="L13" s="249">
        <f t="shared" ref="L13:N13" si="14">SUM(L30,L47,L64,L81,L98,L115,L132,L149,L166,L183,L200,L217,L234,L251,L268,L285,L302,L319,L336,L353,L370,L387)</f>
        <v>46.780334000069345</v>
      </c>
      <c r="M13" s="249">
        <f t="shared" si="14"/>
        <v>10.374814205701973</v>
      </c>
      <c r="N13" s="249">
        <f t="shared" si="14"/>
        <v>34.054204823908151</v>
      </c>
      <c r="O13" s="249">
        <f t="shared" si="8"/>
        <v>91.209353029679477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47.074859520973988</v>
      </c>
      <c r="C14" s="249">
        <f t="shared" si="3"/>
        <v>45.050096904466407</v>
      </c>
      <c r="D14" s="249">
        <f t="shared" si="3"/>
        <v>8.0009568481750488</v>
      </c>
      <c r="E14" s="249">
        <f t="shared" si="4"/>
        <v>100.12591327361544</v>
      </c>
      <c r="F14" s="238"/>
      <c r="G14" s="249">
        <f t="shared" ref="G14:I14" si="15">SUM(G31,G48,G65,G82,G99,G116,G133,G150,G167,G184,G201,G218,G235,G252,G269,G286,G303,G320,G337,G354,G371,G388)</f>
        <v>47.981671695198443</v>
      </c>
      <c r="H14" s="249">
        <f t="shared" si="15"/>
        <v>45.008293401974818</v>
      </c>
      <c r="I14" s="249">
        <f t="shared" si="15"/>
        <v>7.3592255905109916</v>
      </c>
      <c r="J14" s="249">
        <f t="shared" si="6"/>
        <v>100.34919068768426</v>
      </c>
      <c r="K14" s="238"/>
      <c r="L14" s="249">
        <f t="shared" ref="L14:N14" si="16">SUM(L31,L48,L65,L82,L99,L116,L133,L150,L167,L184,L201,L218,L235,L252,L269,L286,L303,L320,L337,L354,L371,L388)</f>
        <v>58.082404906431094</v>
      </c>
      <c r="M14" s="249">
        <f t="shared" si="16"/>
        <v>49.487030835983539</v>
      </c>
      <c r="N14" s="249">
        <f t="shared" si="16"/>
        <v>9.5384404839790378</v>
      </c>
      <c r="O14" s="249">
        <f t="shared" si="8"/>
        <v>117.10787622639367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30.07490239820951</v>
      </c>
      <c r="C15" s="249">
        <f t="shared" si="3"/>
        <v>46.525820856351281</v>
      </c>
      <c r="D15" s="249">
        <f t="shared" si="3"/>
        <v>5.2254793788127607</v>
      </c>
      <c r="E15" s="249">
        <f t="shared" si="4"/>
        <v>81.826202633373555</v>
      </c>
      <c r="F15" s="238"/>
      <c r="G15" s="249">
        <f t="shared" ref="G15:I15" si="17">SUM(G32,G49,G66,G83,G100,G117,G134,G151,G168,G185,G202,G219,G236,G253,G270,G287,G304,G321,G338,G355,G372,G389)</f>
        <v>30.766426835203699</v>
      </c>
      <c r="H15" s="249">
        <f t="shared" si="17"/>
        <v>47.425046802583068</v>
      </c>
      <c r="I15" s="249">
        <f t="shared" si="17"/>
        <v>3.4495538260874636</v>
      </c>
      <c r="J15" s="249">
        <f t="shared" si="6"/>
        <v>81.641027463874238</v>
      </c>
      <c r="K15" s="238"/>
      <c r="L15" s="249">
        <f t="shared" ref="L15:N15" si="18">SUM(L32,L49,L66,L83,L100,L117,L134,L151,L168,L185,L202,L219,L236,L253,L270,L287,L304,L321,L338,L355,L372,L389)</f>
        <v>33.568329037994211</v>
      </c>
      <c r="M15" s="249">
        <f t="shared" si="18"/>
        <v>49.914672866389672</v>
      </c>
      <c r="N15" s="249">
        <f t="shared" si="18"/>
        <v>3.0004109601626139</v>
      </c>
      <c r="O15" s="249">
        <f t="shared" si="8"/>
        <v>86.483412864546494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59.832103563340986</v>
      </c>
      <c r="C16" s="249">
        <f t="shared" si="3"/>
        <v>9.3949816809415552</v>
      </c>
      <c r="D16" s="249">
        <f t="shared" si="3"/>
        <v>9.7806545986144844</v>
      </c>
      <c r="E16" s="249">
        <f t="shared" si="4"/>
        <v>79.007739842897024</v>
      </c>
      <c r="F16" s="238"/>
      <c r="G16" s="249">
        <f t="shared" ref="G16:I16" si="19">SUM(G33,G50,G67,G84,G101,G118,G135,G152,G169,G186,G203,G220,G237,G254,G271,G288,G305,G322,G339,G356,G373,G390)</f>
        <v>49.027765395573937</v>
      </c>
      <c r="H16" s="249">
        <f t="shared" si="19"/>
        <v>12.854258132188622</v>
      </c>
      <c r="I16" s="249">
        <f t="shared" si="19"/>
        <v>12.219491118177354</v>
      </c>
      <c r="J16" s="249">
        <f t="shared" si="6"/>
        <v>74.101514645939915</v>
      </c>
      <c r="K16" s="238"/>
      <c r="L16" s="249">
        <f t="shared" ref="L16:N16" si="20">SUM(L33,L50,L67,L84,L101,L118,L135,L152,L169,L186,L203,L220,L237,L254,L271,L288,L305,L322,L339,L356,L373,L390)</f>
        <v>53.123435688240548</v>
      </c>
      <c r="M16" s="249">
        <f t="shared" si="20"/>
        <v>17.015475914893166</v>
      </c>
      <c r="N16" s="249">
        <f t="shared" si="20"/>
        <v>15.251949745207831</v>
      </c>
      <c r="O16" s="249">
        <f t="shared" si="8"/>
        <v>85.390861348341559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48.918672337775895</v>
      </c>
      <c r="C17" s="249">
        <f t="shared" si="3"/>
        <v>58.636849504496197</v>
      </c>
      <c r="D17" s="249">
        <f t="shared" si="3"/>
        <v>12.030553082613483</v>
      </c>
      <c r="E17" s="249">
        <f t="shared" si="4"/>
        <v>119.58607492488558</v>
      </c>
      <c r="F17" s="238"/>
      <c r="G17" s="249">
        <f t="shared" ref="G17:I17" si="21">SUM(G34,G51,G68,G85,G102,G119,G136,G153,G170,G187,G204,G221,G238,G255,G272,G289,G306,G323,G340,G357,G374,G391)</f>
        <v>44.163599834350329</v>
      </c>
      <c r="H17" s="249">
        <f t="shared" si="21"/>
        <v>54.56196814842081</v>
      </c>
      <c r="I17" s="249">
        <f t="shared" si="21"/>
        <v>12.884104820706391</v>
      </c>
      <c r="J17" s="249">
        <f t="shared" si="6"/>
        <v>111.60967280347754</v>
      </c>
      <c r="K17" s="238"/>
      <c r="L17" s="249">
        <f t="shared" ref="L17:N17" si="22">SUM(L34,L51,L68,L85,L102,L119,L136,L153,L170,L187,L204,L221,L238,L255,L272,L289,L306,L323,L340,L357,L374,L391)</f>
        <v>42.870821491889046</v>
      </c>
      <c r="M17" s="249">
        <f t="shared" si="22"/>
        <v>48.8669241785312</v>
      </c>
      <c r="N17" s="249">
        <f t="shared" si="22"/>
        <v>16.55738622669994</v>
      </c>
      <c r="O17" s="249">
        <f t="shared" si="8"/>
        <v>108.2951318971202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591.61864489140385</v>
      </c>
      <c r="C19" s="247">
        <f t="shared" ref="C19:O19" si="23">SUM(C9:C17)</f>
        <v>292.69089470635799</v>
      </c>
      <c r="D19" s="247">
        <f t="shared" si="23"/>
        <v>121.07546040223848</v>
      </c>
      <c r="E19" s="247">
        <f t="shared" si="23"/>
        <v>1005.3850000000003</v>
      </c>
      <c r="F19" s="247"/>
      <c r="G19" s="247">
        <f t="shared" si="23"/>
        <v>619.95686755611518</v>
      </c>
      <c r="H19" s="247">
        <f t="shared" si="23"/>
        <v>312.77154421721292</v>
      </c>
      <c r="I19" s="247">
        <f t="shared" si="23"/>
        <v>132.49458822667194</v>
      </c>
      <c r="J19" s="247">
        <f t="shared" si="23"/>
        <v>1065.223</v>
      </c>
      <c r="K19" s="247"/>
      <c r="L19" s="247">
        <f t="shared" si="23"/>
        <v>667.18672415251444</v>
      </c>
      <c r="M19" s="247">
        <f t="shared" si="23"/>
        <v>331.73667342997521</v>
      </c>
      <c r="N19" s="247">
        <f t="shared" si="23"/>
        <v>142.44360241750999</v>
      </c>
      <c r="O19" s="247">
        <f t="shared" si="23"/>
        <v>1141.3669999999995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0.2690423447880656</v>
      </c>
      <c r="C26" s="302">
        <v>5.0293726535275612E-2</v>
      </c>
      <c r="D26" s="302">
        <v>0.10021892362912078</v>
      </c>
      <c r="E26" s="302">
        <f>SUM(B26:D26)</f>
        <v>0.41955499495246196</v>
      </c>
      <c r="F26" s="303"/>
      <c r="G26" s="302">
        <v>0.17007693830200993</v>
      </c>
      <c r="H26" s="302">
        <v>3.7741198237058616E-3</v>
      </c>
      <c r="I26" s="302">
        <v>6.0933819859125889E-2</v>
      </c>
      <c r="J26" s="302">
        <f>SUM(G26:I26)</f>
        <v>0.23478487798484168</v>
      </c>
      <c r="K26" s="303"/>
      <c r="L26" s="302">
        <v>0.24148571259262366</v>
      </c>
      <c r="M26" s="302">
        <v>4.6244373849704257E-3</v>
      </c>
      <c r="N26" s="302">
        <v>7.4172239940536594E-2</v>
      </c>
      <c r="O26" s="302">
        <f>SUM(L26:N26)</f>
        <v>0.32028238991813068</v>
      </c>
    </row>
    <row r="27" spans="1:15" s="236" customFormat="1" x14ac:dyDescent="0.2">
      <c r="A27" s="237" t="str">
        <f>name!E$5</f>
        <v>Professional occupations</v>
      </c>
      <c r="B27" s="302">
        <v>0.29539203401659292</v>
      </c>
      <c r="C27" s="302">
        <v>2.7750257548020921E-2</v>
      </c>
      <c r="D27" s="302">
        <v>2.513881985747362E-2</v>
      </c>
      <c r="E27" s="302">
        <f t="shared" ref="E27:E34" si="24">SUM(B27:D27)</f>
        <v>0.34828111142208745</v>
      </c>
      <c r="F27" s="303"/>
      <c r="G27" s="302">
        <v>0.25396202097665299</v>
      </c>
      <c r="H27" s="302">
        <v>2.3085673608272145E-3</v>
      </c>
      <c r="I27" s="302">
        <v>1.3979606929576593E-2</v>
      </c>
      <c r="J27" s="302">
        <f t="shared" ref="J27:J34" si="25">SUM(G27:I27)</f>
        <v>0.27025019526705685</v>
      </c>
      <c r="K27" s="303"/>
      <c r="L27" s="302">
        <v>0.49853695602213338</v>
      </c>
      <c r="M27" s="302">
        <v>2.9029367720187892E-3</v>
      </c>
      <c r="N27" s="302">
        <v>1.2264019774682298E-2</v>
      </c>
      <c r="O27" s="302">
        <f t="shared" ref="O27:O34" si="26">SUM(L27:N27)</f>
        <v>0.51370391256883441</v>
      </c>
    </row>
    <row r="28" spans="1:15" s="236" customFormat="1" x14ac:dyDescent="0.2">
      <c r="A28" s="237" t="str">
        <f>name!E$6</f>
        <v>Associate professional occupations</v>
      </c>
      <c r="B28" s="302">
        <v>0.22892082560490765</v>
      </c>
      <c r="C28" s="302">
        <v>3.484913138996161E-2</v>
      </c>
      <c r="D28" s="302">
        <v>1.1320892464132246E-2</v>
      </c>
      <c r="E28" s="302">
        <f t="shared" si="24"/>
        <v>0.27509084945900153</v>
      </c>
      <c r="F28" s="303"/>
      <c r="G28" s="302">
        <v>0.17285144125708535</v>
      </c>
      <c r="H28" s="302">
        <v>2.2868432608958954E-3</v>
      </c>
      <c r="I28" s="302">
        <v>6.337695151154869E-3</v>
      </c>
      <c r="J28" s="302">
        <f t="shared" si="25"/>
        <v>0.18147597966913612</v>
      </c>
      <c r="K28" s="303"/>
      <c r="L28" s="302">
        <v>0.24825259647593489</v>
      </c>
      <c r="M28" s="302">
        <v>2.2114158277269434E-3</v>
      </c>
      <c r="N28" s="302">
        <v>7.8483120926729974E-3</v>
      </c>
      <c r="O28" s="302">
        <f t="shared" si="26"/>
        <v>0.25831232439633484</v>
      </c>
    </row>
    <row r="29" spans="1:15" s="236" customFormat="1" x14ac:dyDescent="0.2">
      <c r="A29" s="237" t="str">
        <f>name!E$7</f>
        <v>Administrative and secretarial occupations</v>
      </c>
      <c r="B29" s="302">
        <v>0.27628375960295448</v>
      </c>
      <c r="C29" s="302">
        <v>0.2415507100850979</v>
      </c>
      <c r="D29" s="302">
        <v>1.2938068017221567E-2</v>
      </c>
      <c r="E29" s="302">
        <f t="shared" si="24"/>
        <v>0.53077253770527388</v>
      </c>
      <c r="F29" s="303"/>
      <c r="G29" s="302">
        <v>0.19279982155923409</v>
      </c>
      <c r="H29" s="302">
        <v>1.2800416707658168E-2</v>
      </c>
      <c r="I29" s="302">
        <v>1.1302727467587903E-2</v>
      </c>
      <c r="J29" s="302">
        <f t="shared" si="25"/>
        <v>0.21690296573448015</v>
      </c>
      <c r="K29" s="303"/>
      <c r="L29" s="302">
        <v>0.18530390548441353</v>
      </c>
      <c r="M29" s="302">
        <v>9.9564494958715773E-3</v>
      </c>
      <c r="N29" s="302">
        <v>6.1359958363783962E-3</v>
      </c>
      <c r="O29" s="302">
        <f t="shared" si="26"/>
        <v>0.20139635081666349</v>
      </c>
    </row>
    <row r="30" spans="1:15" s="236" customFormat="1" x14ac:dyDescent="0.2">
      <c r="A30" s="237" t="str">
        <f>name!E$8</f>
        <v>Skilled trades occupations</v>
      </c>
      <c r="B30" s="302">
        <v>0.92371950046340867</v>
      </c>
      <c r="C30" s="302">
        <v>0.32648326681343953</v>
      </c>
      <c r="D30" s="302">
        <v>3.0305844809529332</v>
      </c>
      <c r="E30" s="302">
        <f t="shared" si="24"/>
        <v>4.2807872482297817</v>
      </c>
      <c r="F30" s="303"/>
      <c r="G30" s="302">
        <v>0.39650637368687658</v>
      </c>
      <c r="H30" s="302">
        <v>1.3095876822253183E-2</v>
      </c>
      <c r="I30" s="302">
        <v>1.4720954053288684</v>
      </c>
      <c r="J30" s="302">
        <f>SUM(G30:I30)</f>
        <v>1.8816976558379981</v>
      </c>
      <c r="K30" s="303"/>
      <c r="L30" s="302">
        <v>0.33504299369504686</v>
      </c>
      <c r="M30" s="302">
        <v>1.7414858997412415E-2</v>
      </c>
      <c r="N30" s="302">
        <v>1.4481034769557375</v>
      </c>
      <c r="O30" s="302">
        <f t="shared" si="26"/>
        <v>1.8005613296481968</v>
      </c>
    </row>
    <row r="31" spans="1:15" s="236" customFormat="1" x14ac:dyDescent="0.2">
      <c r="A31" s="237" t="str">
        <f>name!E$9</f>
        <v>Caring, leisure and other service occupations</v>
      </c>
      <c r="B31" s="302">
        <v>0.24395489761712297</v>
      </c>
      <c r="C31" s="302">
        <v>0.10949431817726671</v>
      </c>
      <c r="D31" s="302">
        <v>2.3814616318444528E-2</v>
      </c>
      <c r="E31" s="302">
        <f t="shared" si="24"/>
        <v>0.37726383211283421</v>
      </c>
      <c r="F31" s="303"/>
      <c r="G31" s="302">
        <v>0.13925254159785277</v>
      </c>
      <c r="H31" s="302">
        <v>6.0705354175051608E-3</v>
      </c>
      <c r="I31" s="302">
        <v>1.2905038828778109E-2</v>
      </c>
      <c r="J31" s="302">
        <f t="shared" si="25"/>
        <v>0.15822811584413604</v>
      </c>
      <c r="K31" s="303"/>
      <c r="L31" s="302">
        <v>0.15459862939234387</v>
      </c>
      <c r="M31" s="302">
        <v>5.5272961646382519E-3</v>
      </c>
      <c r="N31" s="302">
        <v>1.553010879533751E-2</v>
      </c>
      <c r="O31" s="302">
        <f t="shared" si="26"/>
        <v>0.17565603435231963</v>
      </c>
    </row>
    <row r="32" spans="1:15" s="236" customFormat="1" x14ac:dyDescent="0.2">
      <c r="A32" s="237" t="str">
        <f>name!E$10</f>
        <v>Sales and customer service occupations</v>
      </c>
      <c r="B32" s="302">
        <v>8.1260170012033103E-2</v>
      </c>
      <c r="C32" s="302">
        <v>5.4475984368375738E-2</v>
      </c>
      <c r="D32" s="302">
        <v>2.8141004406375961E-2</v>
      </c>
      <c r="E32" s="302">
        <f t="shared" si="24"/>
        <v>0.1638771587867848</v>
      </c>
      <c r="F32" s="303"/>
      <c r="G32" s="302">
        <v>4.8523444228354931E-2</v>
      </c>
      <c r="H32" s="302">
        <v>2.7620415309799924E-3</v>
      </c>
      <c r="I32" s="302">
        <v>1.3504083309180501E-2</v>
      </c>
      <c r="J32" s="302">
        <f t="shared" si="25"/>
        <v>6.4789569068515421E-2</v>
      </c>
      <c r="K32" s="303"/>
      <c r="L32" s="302">
        <v>5.9195026841867823E-2</v>
      </c>
      <c r="M32" s="302">
        <v>2.8986889683338683E-3</v>
      </c>
      <c r="N32" s="302">
        <v>1.0585663004989003E-2</v>
      </c>
      <c r="O32" s="302">
        <f t="shared" si="26"/>
        <v>7.2679378815190696E-2</v>
      </c>
    </row>
    <row r="33" spans="1:15" s="236" customFormat="1" x14ac:dyDescent="0.2">
      <c r="A33" s="237" t="str">
        <f>name!E$11</f>
        <v>Process, plant and machine operatives</v>
      </c>
      <c r="B33" s="302">
        <v>0.24547256557435923</v>
      </c>
      <c r="C33" s="302">
        <v>6.2410406225776344E-2</v>
      </c>
      <c r="D33" s="302">
        <v>1.6032924976822967E-2</v>
      </c>
      <c r="E33" s="302">
        <f t="shared" si="24"/>
        <v>0.32391589677695853</v>
      </c>
      <c r="F33" s="303"/>
      <c r="G33" s="302">
        <v>9.8403910190380639E-2</v>
      </c>
      <c r="H33" s="302">
        <v>3.0181298795021209E-3</v>
      </c>
      <c r="I33" s="302">
        <v>9.3368403087122753E-3</v>
      </c>
      <c r="J33" s="302">
        <f t="shared" si="25"/>
        <v>0.11075888037859503</v>
      </c>
      <c r="K33" s="303"/>
      <c r="L33" s="302">
        <v>8.8412947166183462E-2</v>
      </c>
      <c r="M33" s="302">
        <v>5.3422744155360779E-3</v>
      </c>
      <c r="N33" s="302">
        <v>1.2551431495405328E-2</v>
      </c>
      <c r="O33" s="302">
        <f t="shared" si="26"/>
        <v>0.10630665307712486</v>
      </c>
    </row>
    <row r="34" spans="1:15" s="236" customFormat="1" x14ac:dyDescent="0.2">
      <c r="A34" s="237" t="str">
        <f>name!E$12</f>
        <v>Elementary occupations</v>
      </c>
      <c r="B34" s="302">
        <v>0.79347394421342543</v>
      </c>
      <c r="C34" s="302">
        <v>0.30524323567895179</v>
      </c>
      <c r="D34" s="302">
        <v>0.1487391906624291</v>
      </c>
      <c r="E34" s="302">
        <f t="shared" si="24"/>
        <v>1.2474563705548063</v>
      </c>
      <c r="F34" s="303"/>
      <c r="G34" s="302">
        <v>0.30734962595297954</v>
      </c>
      <c r="H34" s="302">
        <v>1.3720414729041749E-2</v>
      </c>
      <c r="I34" s="302">
        <v>5.9041719533217303E-2</v>
      </c>
      <c r="J34" s="302">
        <f t="shared" si="25"/>
        <v>0.38011176021523857</v>
      </c>
      <c r="K34" s="303"/>
      <c r="L34" s="302">
        <v>0.21532246187901269</v>
      </c>
      <c r="M34" s="302">
        <v>9.5336900656461405E-3</v>
      </c>
      <c r="N34" s="302">
        <v>6.2245474462543825E-2</v>
      </c>
      <c r="O34" s="302">
        <f t="shared" si="26"/>
        <v>0.28710162640720266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3.3575200418928701</v>
      </c>
      <c r="C36" s="311">
        <f t="shared" ref="C36:O36" si="27">SUM(C26:C34)</f>
        <v>1.2125510368221661</v>
      </c>
      <c r="D36" s="311">
        <f t="shared" si="27"/>
        <v>3.3969289212849541</v>
      </c>
      <c r="E36" s="311">
        <f t="shared" si="27"/>
        <v>7.9669999999999908</v>
      </c>
      <c r="F36" s="311"/>
      <c r="G36" s="311">
        <f t="shared" si="27"/>
        <v>1.7797261177514268</v>
      </c>
      <c r="H36" s="311">
        <f t="shared" si="27"/>
        <v>5.9836945532369339E-2</v>
      </c>
      <c r="I36" s="311">
        <f t="shared" si="27"/>
        <v>1.6594369367162016</v>
      </c>
      <c r="J36" s="311">
        <f t="shared" si="27"/>
        <v>3.4989999999999983</v>
      </c>
      <c r="K36" s="311"/>
      <c r="L36" s="311">
        <f t="shared" si="27"/>
        <v>2.0261512295495603</v>
      </c>
      <c r="M36" s="311">
        <f t="shared" si="27"/>
        <v>6.0412048092154481E-2</v>
      </c>
      <c r="N36" s="311">
        <f t="shared" si="27"/>
        <v>1.6494367223582833</v>
      </c>
      <c r="O36" s="311">
        <f t="shared" si="27"/>
        <v>3.735999999999998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3.1104395004524523E-2</v>
      </c>
      <c r="C43" s="302">
        <v>1.3108453549318276E-4</v>
      </c>
      <c r="D43" s="302">
        <v>2.5128474698767882E-2</v>
      </c>
      <c r="E43" s="302">
        <f>SUM(B43:D43)</f>
        <v>5.6363954238785582E-2</v>
      </c>
      <c r="F43" s="303"/>
      <c r="G43" s="302">
        <v>0.11388817779435655</v>
      </c>
      <c r="H43" s="302">
        <v>1.435326005992941E-3</v>
      </c>
      <c r="I43" s="302">
        <v>0</v>
      </c>
      <c r="J43" s="302">
        <f>SUM(G43:I43)</f>
        <v>0.11532350380034949</v>
      </c>
      <c r="K43" s="303"/>
      <c r="L43" s="302">
        <v>5.8819918491689847E-2</v>
      </c>
      <c r="M43" s="302">
        <v>8.8516744233728775E-4</v>
      </c>
      <c r="N43" s="302">
        <v>0</v>
      </c>
      <c r="O43" s="302">
        <f>SUM(L43:N43)</f>
        <v>5.9705085934027138E-2</v>
      </c>
    </row>
    <row r="44" spans="1:15" s="236" customFormat="1" x14ac:dyDescent="0.2">
      <c r="A44" s="237" t="str">
        <f>name!E$5</f>
        <v>Professional occupations</v>
      </c>
      <c r="B44" s="302">
        <v>3.4306680646137754E-2</v>
      </c>
      <c r="C44" s="302">
        <v>5.1496021276695961E-4</v>
      </c>
      <c r="D44" s="302">
        <v>1.9211796680439912E-2</v>
      </c>
      <c r="E44" s="302">
        <f t="shared" ref="E44:E51" si="28">SUM(B44:D44)</f>
        <v>5.4033437539344628E-2</v>
      </c>
      <c r="F44" s="303"/>
      <c r="G44" s="302">
        <v>0.1236548727386841</v>
      </c>
      <c r="H44" s="302">
        <v>3.6722467871574296E-3</v>
      </c>
      <c r="I44" s="302">
        <v>0</v>
      </c>
      <c r="J44" s="302">
        <f t="shared" ref="J44:J46" si="29">SUM(G44:I44)</f>
        <v>0.12732711952584153</v>
      </c>
      <c r="K44" s="303"/>
      <c r="L44" s="302">
        <v>6.2496518371400973E-2</v>
      </c>
      <c r="M44" s="302">
        <v>1.9882125519477614E-3</v>
      </c>
      <c r="N44" s="302">
        <v>0</v>
      </c>
      <c r="O44" s="302">
        <f t="shared" ref="O44:O51" si="30">SUM(L44:N44)</f>
        <v>6.4484730923348735E-2</v>
      </c>
    </row>
    <row r="45" spans="1:15" s="236" customFormat="1" x14ac:dyDescent="0.2">
      <c r="A45" s="237" t="str">
        <f>name!E$6</f>
        <v>Associate professional occupations</v>
      </c>
      <c r="B45" s="302">
        <v>2.6714482239819697E-2</v>
      </c>
      <c r="C45" s="302">
        <v>3.2074602767599058E-4</v>
      </c>
      <c r="D45" s="302">
        <v>1.0926555584114404E-2</v>
      </c>
      <c r="E45" s="302">
        <f t="shared" si="28"/>
        <v>3.7961783851610087E-2</v>
      </c>
      <c r="F45" s="303"/>
      <c r="G45" s="302">
        <v>0.11222880742106224</v>
      </c>
      <c r="H45" s="302">
        <v>2.1336552757687671E-3</v>
      </c>
      <c r="I45" s="302">
        <v>0</v>
      </c>
      <c r="J45" s="302">
        <f t="shared" si="29"/>
        <v>0.11436246269683101</v>
      </c>
      <c r="K45" s="303"/>
      <c r="L45" s="302">
        <v>5.3213160156477091E-2</v>
      </c>
      <c r="M45" s="302">
        <v>1.0447407821326878E-3</v>
      </c>
      <c r="N45" s="302">
        <v>0</v>
      </c>
      <c r="O45" s="302">
        <f t="shared" si="30"/>
        <v>5.4257900938609778E-2</v>
      </c>
    </row>
    <row r="46" spans="1:15" s="236" customFormat="1" x14ac:dyDescent="0.2">
      <c r="A46" s="237" t="str">
        <f>name!E$7</f>
        <v>Administrative and secretarial occupations</v>
      </c>
      <c r="B46" s="302">
        <v>4.4898344571870129E-3</v>
      </c>
      <c r="C46" s="302">
        <v>6.5637302390028174E-4</v>
      </c>
      <c r="D46" s="302">
        <v>5.0941841487722427E-3</v>
      </c>
      <c r="E46" s="302">
        <f t="shared" si="28"/>
        <v>1.0240391629859538E-2</v>
      </c>
      <c r="F46" s="303"/>
      <c r="G46" s="302">
        <v>3.6188996407432658E-2</v>
      </c>
      <c r="H46" s="302">
        <v>3.1053070177395315E-3</v>
      </c>
      <c r="I46" s="302">
        <v>0</v>
      </c>
      <c r="J46" s="302">
        <f t="shared" si="29"/>
        <v>3.9294303425172192E-2</v>
      </c>
      <c r="K46" s="303"/>
      <c r="L46" s="302">
        <v>1.5905533534346924E-2</v>
      </c>
      <c r="M46" s="302">
        <v>1.2606300561921896E-3</v>
      </c>
      <c r="N46" s="302">
        <v>0</v>
      </c>
      <c r="O46" s="302">
        <f t="shared" si="30"/>
        <v>1.7166163590539112E-2</v>
      </c>
    </row>
    <row r="47" spans="1:15" s="236" customFormat="1" x14ac:dyDescent="0.2">
      <c r="A47" s="237" t="str">
        <f>name!E$8</f>
        <v>Skilled trades occupations</v>
      </c>
      <c r="B47" s="302">
        <v>4.5411155400995648E-2</v>
      </c>
      <c r="C47" s="302">
        <v>1.1814170570680805E-4</v>
      </c>
      <c r="D47" s="302">
        <v>4.7653383848212431E-2</v>
      </c>
      <c r="E47" s="302">
        <f t="shared" si="28"/>
        <v>9.3182680954914887E-2</v>
      </c>
      <c r="F47" s="303"/>
      <c r="G47" s="302">
        <v>0.11816201081862009</v>
      </c>
      <c r="H47" s="302">
        <v>8.7296351831074516E-4</v>
      </c>
      <c r="I47" s="302">
        <v>0</v>
      </c>
      <c r="J47" s="302">
        <f>SUM(G47:I47)</f>
        <v>0.11903497433693083</v>
      </c>
      <c r="K47" s="303"/>
      <c r="L47" s="302">
        <v>4.3577787949798302E-2</v>
      </c>
      <c r="M47" s="302">
        <v>7.2103628691367542E-4</v>
      </c>
      <c r="N47" s="302">
        <v>0</v>
      </c>
      <c r="O47" s="302">
        <f t="shared" si="30"/>
        <v>4.4298824236711977E-2</v>
      </c>
    </row>
    <row r="48" spans="1:15" s="236" customFormat="1" x14ac:dyDescent="0.2">
      <c r="A48" s="237" t="str">
        <f>name!E$9</f>
        <v>Caring, leisure and other service occupations</v>
      </c>
      <c r="B48" s="302">
        <v>6.1531452854033707E-3</v>
      </c>
      <c r="C48" s="302">
        <v>6.3376717868750937E-4</v>
      </c>
      <c r="D48" s="302">
        <v>1.514514579612467E-3</v>
      </c>
      <c r="E48" s="302">
        <f t="shared" si="28"/>
        <v>8.3014270437033466E-3</v>
      </c>
      <c r="F48" s="303"/>
      <c r="G48" s="302">
        <v>1.3689455974131326E-2</v>
      </c>
      <c r="H48" s="302">
        <v>2.8512607045210734E-3</v>
      </c>
      <c r="I48" s="302">
        <v>0</v>
      </c>
      <c r="J48" s="302">
        <f t="shared" ref="J48:J51" si="31">SUM(G48:I48)</f>
        <v>1.6540716678652399E-2</v>
      </c>
      <c r="K48" s="303"/>
      <c r="L48" s="302">
        <v>6.6791504019363037E-3</v>
      </c>
      <c r="M48" s="302">
        <v>1.3555901028500345E-3</v>
      </c>
      <c r="N48" s="302">
        <v>0</v>
      </c>
      <c r="O48" s="302">
        <f t="shared" si="30"/>
        <v>8.034740504786338E-3</v>
      </c>
    </row>
    <row r="49" spans="1:15" s="236" customFormat="1" x14ac:dyDescent="0.2">
      <c r="A49" s="237" t="str">
        <f>name!E$10</f>
        <v>Sales and customer service occupations</v>
      </c>
      <c r="B49" s="302">
        <v>3.8931879132176835E-3</v>
      </c>
      <c r="C49" s="302">
        <v>7.1348320326319946E-4</v>
      </c>
      <c r="D49" s="302">
        <v>3.6186915646210095E-3</v>
      </c>
      <c r="E49" s="302">
        <f t="shared" si="28"/>
        <v>8.2253626811018919E-3</v>
      </c>
      <c r="F49" s="303"/>
      <c r="G49" s="302">
        <v>1.4135476421560107E-2</v>
      </c>
      <c r="H49" s="302">
        <v>3.3906206472036821E-3</v>
      </c>
      <c r="I49" s="302">
        <v>0</v>
      </c>
      <c r="J49" s="302">
        <f t="shared" si="31"/>
        <v>1.7526097068763791E-2</v>
      </c>
      <c r="K49" s="303"/>
      <c r="L49" s="302">
        <v>7.2026907469271394E-3</v>
      </c>
      <c r="M49" s="302">
        <v>1.6232192940217587E-3</v>
      </c>
      <c r="N49" s="302">
        <v>0</v>
      </c>
      <c r="O49" s="302">
        <f t="shared" si="30"/>
        <v>8.8259100409488981E-3</v>
      </c>
    </row>
    <row r="50" spans="1:15" s="236" customFormat="1" x14ac:dyDescent="0.2">
      <c r="A50" s="237" t="str">
        <f>name!E$11</f>
        <v>Process, plant and machine operatives</v>
      </c>
      <c r="B50" s="302">
        <v>3.1289986139951424E-2</v>
      </c>
      <c r="C50" s="302">
        <v>1.6579819739666806E-4</v>
      </c>
      <c r="D50" s="302">
        <v>2.9473621783310183E-2</v>
      </c>
      <c r="E50" s="302">
        <f t="shared" si="28"/>
        <v>6.092940612065828E-2</v>
      </c>
      <c r="F50" s="303"/>
      <c r="G50" s="302">
        <v>7.1530608717396735E-2</v>
      </c>
      <c r="H50" s="302">
        <v>2.2161347746486059E-3</v>
      </c>
      <c r="I50" s="302">
        <v>0</v>
      </c>
      <c r="J50" s="302">
        <f t="shared" si="31"/>
        <v>7.3746743492045339E-2</v>
      </c>
      <c r="K50" s="303"/>
      <c r="L50" s="302">
        <v>2.3729773125822307E-2</v>
      </c>
      <c r="M50" s="302">
        <v>1.3932271183778164E-3</v>
      </c>
      <c r="N50" s="302">
        <v>0</v>
      </c>
      <c r="O50" s="302">
        <f t="shared" si="30"/>
        <v>2.5123000244200121E-2</v>
      </c>
    </row>
    <row r="51" spans="1:15" s="236" customFormat="1" x14ac:dyDescent="0.2">
      <c r="A51" s="237" t="str">
        <f>name!E$12</f>
        <v>Elementary occupations</v>
      </c>
      <c r="B51" s="302">
        <v>3.1292277751156267E-3</v>
      </c>
      <c r="C51" s="302">
        <v>7.4762219973167031E-4</v>
      </c>
      <c r="D51" s="302">
        <v>7.1884705965175044E-2</v>
      </c>
      <c r="E51" s="302">
        <f t="shared" si="28"/>
        <v>7.5761555940022346E-2</v>
      </c>
      <c r="F51" s="303"/>
      <c r="G51" s="302">
        <v>6.0257813113367134E-3</v>
      </c>
      <c r="H51" s="302">
        <v>2.8182976640757137E-3</v>
      </c>
      <c r="I51" s="302">
        <v>0</v>
      </c>
      <c r="J51" s="302">
        <f t="shared" si="31"/>
        <v>8.8440789754124262E-3</v>
      </c>
      <c r="K51" s="303"/>
      <c r="L51" s="302">
        <v>1.2913388608354127E-3</v>
      </c>
      <c r="M51" s="302">
        <v>8.1230472599221385E-4</v>
      </c>
      <c r="N51" s="302">
        <v>0</v>
      </c>
      <c r="O51" s="302">
        <f t="shared" si="30"/>
        <v>2.1036435868276265E-3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0.18649209486235274</v>
      </c>
      <c r="C53" s="311">
        <f t="shared" ref="C53:E53" si="32">SUM(C43:C51)</f>
        <v>4.0019762846222693E-3</v>
      </c>
      <c r="D53" s="311">
        <f t="shared" si="32"/>
        <v>0.21450592885302558</v>
      </c>
      <c r="E53" s="311">
        <f t="shared" si="32"/>
        <v>0.40500000000000058</v>
      </c>
      <c r="F53" s="311"/>
      <c r="G53" s="311">
        <f t="shared" ref="G53:J53" si="33">SUM(G43:G51)</f>
        <v>0.60950418760458036</v>
      </c>
      <c r="H53" s="311">
        <f t="shared" si="33"/>
        <v>2.2495812395418494E-2</v>
      </c>
      <c r="I53" s="311">
        <f t="shared" si="33"/>
        <v>0</v>
      </c>
      <c r="J53" s="311">
        <f t="shared" si="33"/>
        <v>0.63199999999999912</v>
      </c>
      <c r="K53" s="311"/>
      <c r="L53" s="311">
        <f t="shared" ref="L53:O53" si="34">SUM(L43:L51)</f>
        <v>0.27291587163923436</v>
      </c>
      <c r="M53" s="311">
        <f t="shared" si="34"/>
        <v>1.1084128360765425E-2</v>
      </c>
      <c r="N53" s="311">
        <f t="shared" si="34"/>
        <v>0</v>
      </c>
      <c r="O53" s="311">
        <f t="shared" si="34"/>
        <v>0.2839999999999997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0.55849726683124679</v>
      </c>
      <c r="C60" s="302">
        <v>3.0015000791792073E-2</v>
      </c>
      <c r="D60" s="302">
        <v>7.3615776520586665E-2</v>
      </c>
      <c r="E60" s="302">
        <f>SUM(B60:D60)</f>
        <v>0.66212804414362558</v>
      </c>
      <c r="F60" s="303"/>
      <c r="G60" s="302">
        <v>0.57558081436941178</v>
      </c>
      <c r="H60" s="302">
        <v>4.9924961875007112E-2</v>
      </c>
      <c r="I60" s="302">
        <v>3.5229245728221066E-2</v>
      </c>
      <c r="J60" s="302">
        <f>SUM(G60:I60)</f>
        <v>0.66073502197264</v>
      </c>
      <c r="K60" s="303"/>
      <c r="L60" s="302">
        <v>0.58458482741292117</v>
      </c>
      <c r="M60" s="302">
        <v>5.3757631020664179E-2</v>
      </c>
      <c r="N60" s="302">
        <v>4.245239371967241E-2</v>
      </c>
      <c r="O60" s="302">
        <f>SUM(L60:N60)</f>
        <v>0.68079485215325786</v>
      </c>
    </row>
    <row r="61" spans="1:15" s="236" customFormat="1" x14ac:dyDescent="0.2">
      <c r="A61" s="237" t="str">
        <f>name!E$5</f>
        <v>Professional occupations</v>
      </c>
      <c r="B61" s="302">
        <v>0.54980538037077498</v>
      </c>
      <c r="C61" s="302">
        <v>2.8932256564634648E-2</v>
      </c>
      <c r="D61" s="302">
        <v>4.4509801616055299E-2</v>
      </c>
      <c r="E61" s="302">
        <f t="shared" ref="E61:E68" si="35">SUM(B61:D61)</f>
        <v>0.62324743855146492</v>
      </c>
      <c r="F61" s="303"/>
      <c r="G61" s="302">
        <v>0.64534865461449265</v>
      </c>
      <c r="H61" s="302">
        <v>3.7883319894101986E-2</v>
      </c>
      <c r="I61" s="302">
        <v>2.9366659234137504E-2</v>
      </c>
      <c r="J61" s="302">
        <f t="shared" ref="J61:J63" si="36">SUM(G61:I61)</f>
        <v>0.71259863374273213</v>
      </c>
      <c r="K61" s="303"/>
      <c r="L61" s="302">
        <v>0.83050168754782261</v>
      </c>
      <c r="M61" s="302">
        <v>3.7711779499178318E-2</v>
      </c>
      <c r="N61" s="302">
        <v>2.1133568077261411E-2</v>
      </c>
      <c r="O61" s="302">
        <f t="shared" ref="O61:O68" si="37">SUM(L61:N61)</f>
        <v>0.88934703512426239</v>
      </c>
    </row>
    <row r="62" spans="1:15" s="236" customFormat="1" x14ac:dyDescent="0.2">
      <c r="A62" s="237" t="str">
        <f>name!E$6</f>
        <v>Associate professional occupations</v>
      </c>
      <c r="B62" s="302">
        <v>0.7317724303268146</v>
      </c>
      <c r="C62" s="302">
        <v>5.5434316774555951E-2</v>
      </c>
      <c r="D62" s="302">
        <v>3.2613730943721921E-2</v>
      </c>
      <c r="E62" s="302">
        <f t="shared" si="35"/>
        <v>0.81982047804509239</v>
      </c>
      <c r="F62" s="303"/>
      <c r="G62" s="302">
        <v>0.78118321577635486</v>
      </c>
      <c r="H62" s="302">
        <v>6.2048331201454726E-2</v>
      </c>
      <c r="I62" s="302">
        <v>1.6524441402362096E-2</v>
      </c>
      <c r="J62" s="302">
        <f t="shared" si="36"/>
        <v>0.85975598838017164</v>
      </c>
      <c r="K62" s="303"/>
      <c r="L62" s="302">
        <v>0.79192032718980909</v>
      </c>
      <c r="M62" s="302">
        <v>4.6033392490166386E-2</v>
      </c>
      <c r="N62" s="302">
        <v>1.3180631654865124E-2</v>
      </c>
      <c r="O62" s="302">
        <f t="shared" si="37"/>
        <v>0.85113435133484061</v>
      </c>
    </row>
    <row r="63" spans="1:15" s="236" customFormat="1" x14ac:dyDescent="0.2">
      <c r="A63" s="237" t="str">
        <f>name!E$7</f>
        <v>Administrative and secretarial occupations</v>
      </c>
      <c r="B63" s="302">
        <v>0.54049955052535426</v>
      </c>
      <c r="C63" s="302">
        <v>0.11275122815372528</v>
      </c>
      <c r="D63" s="302">
        <v>1.9417397045482909E-2</v>
      </c>
      <c r="E63" s="302">
        <f t="shared" si="35"/>
        <v>0.6726681757245625</v>
      </c>
      <c r="F63" s="303"/>
      <c r="G63" s="302">
        <v>0.5055466820685498</v>
      </c>
      <c r="H63" s="302">
        <v>9.2673529249996084E-2</v>
      </c>
      <c r="I63" s="302">
        <v>9.8693922697146719E-3</v>
      </c>
      <c r="J63" s="302">
        <f t="shared" si="36"/>
        <v>0.60808960358826059</v>
      </c>
      <c r="K63" s="303"/>
      <c r="L63" s="302">
        <v>0.45253728686291878</v>
      </c>
      <c r="M63" s="302">
        <v>8.9872260302449103E-2</v>
      </c>
      <c r="N63" s="302">
        <v>1.0066718589769997E-2</v>
      </c>
      <c r="O63" s="302">
        <f t="shared" si="37"/>
        <v>0.55247626575513786</v>
      </c>
    </row>
    <row r="64" spans="1:15" s="236" customFormat="1" x14ac:dyDescent="0.2">
      <c r="A64" s="237" t="str">
        <f>name!E$8</f>
        <v>Skilled trades occupations</v>
      </c>
      <c r="B64" s="302">
        <v>1.2496194960691713</v>
      </c>
      <c r="C64" s="302">
        <v>9.4038247704125708E-2</v>
      </c>
      <c r="D64" s="302">
        <v>0.21820919446917983</v>
      </c>
      <c r="E64" s="302">
        <f t="shared" si="35"/>
        <v>1.5618669382424768</v>
      </c>
      <c r="F64" s="303"/>
      <c r="G64" s="302">
        <v>0.82274446571164295</v>
      </c>
      <c r="H64" s="302">
        <v>7.6127835628992904E-2</v>
      </c>
      <c r="I64" s="302">
        <v>6.0704164441135702E-2</v>
      </c>
      <c r="J64" s="302">
        <f>SUM(G64:I64)</f>
        <v>0.95957646578177158</v>
      </c>
      <c r="K64" s="303"/>
      <c r="L64" s="302">
        <v>0.70398933585788714</v>
      </c>
      <c r="M64" s="302">
        <v>6.5877900886885693E-2</v>
      </c>
      <c r="N64" s="302">
        <v>5.6833077128959672E-2</v>
      </c>
      <c r="O64" s="302">
        <f t="shared" si="37"/>
        <v>0.82670031387373255</v>
      </c>
    </row>
    <row r="65" spans="1:15" s="236" customFormat="1" x14ac:dyDescent="0.2">
      <c r="A65" s="237" t="str">
        <f>name!E$9</f>
        <v>Caring, leisure and other service occupations</v>
      </c>
      <c r="B65" s="302">
        <v>7.1268668551289882E-2</v>
      </c>
      <c r="C65" s="302">
        <v>1.151945406703412E-2</v>
      </c>
      <c r="D65" s="302">
        <v>1.2194769510815483E-2</v>
      </c>
      <c r="E65" s="302">
        <f t="shared" si="35"/>
        <v>9.4982892129139476E-2</v>
      </c>
      <c r="F65" s="303"/>
      <c r="G65" s="302">
        <v>7.1061078151852378E-2</v>
      </c>
      <c r="H65" s="302">
        <v>1.1060912911185035E-2</v>
      </c>
      <c r="I65" s="302">
        <v>1.0047369191282858E-2</v>
      </c>
      <c r="J65" s="302">
        <f t="shared" ref="J65:J68" si="38">SUM(G65:I65)</f>
        <v>9.2169360254320265E-2</v>
      </c>
      <c r="K65" s="303"/>
      <c r="L65" s="302">
        <v>7.1369177019225932E-2</v>
      </c>
      <c r="M65" s="302">
        <v>8.9011451970014456E-3</v>
      </c>
      <c r="N65" s="302">
        <v>1.3421213576203832E-2</v>
      </c>
      <c r="O65" s="302">
        <f t="shared" si="37"/>
        <v>9.369153579243121E-2</v>
      </c>
    </row>
    <row r="66" spans="1:15" s="236" customFormat="1" x14ac:dyDescent="0.2">
      <c r="A66" s="237" t="str">
        <f>name!E$10</f>
        <v>Sales and customer service occupations</v>
      </c>
      <c r="B66" s="302">
        <v>0.14364078173674033</v>
      </c>
      <c r="C66" s="302">
        <v>9.8917401730482538E-2</v>
      </c>
      <c r="D66" s="302">
        <v>2.0237265504665723E-2</v>
      </c>
      <c r="E66" s="302">
        <f t="shared" si="35"/>
        <v>0.26279544897188856</v>
      </c>
      <c r="F66" s="303"/>
      <c r="G66" s="302">
        <v>0.12620406231025386</v>
      </c>
      <c r="H66" s="302">
        <v>8.348909427331333E-2</v>
      </c>
      <c r="I66" s="302">
        <v>9.5940289607190643E-3</v>
      </c>
      <c r="J66" s="302">
        <f t="shared" si="38"/>
        <v>0.21928718554428625</v>
      </c>
      <c r="K66" s="303"/>
      <c r="L66" s="302">
        <v>0.1365124351479414</v>
      </c>
      <c r="M66" s="302">
        <v>6.5926933974464308E-2</v>
      </c>
      <c r="N66" s="302">
        <v>1.0821635189516307E-2</v>
      </c>
      <c r="O66" s="302">
        <f t="shared" si="37"/>
        <v>0.21326100431192202</v>
      </c>
    </row>
    <row r="67" spans="1:15" s="236" customFormat="1" x14ac:dyDescent="0.2">
      <c r="A67" s="237" t="str">
        <f>name!E$11</f>
        <v>Process, plant and machine operatives</v>
      </c>
      <c r="B67" s="302">
        <v>3.3943412098300958</v>
      </c>
      <c r="C67" s="302">
        <v>0.42558359156637227</v>
      </c>
      <c r="D67" s="302">
        <v>6.5325969829368183E-2</v>
      </c>
      <c r="E67" s="302">
        <f t="shared" si="35"/>
        <v>3.8852507712258362</v>
      </c>
      <c r="F67" s="303"/>
      <c r="G67" s="302">
        <v>2.2583015952344763</v>
      </c>
      <c r="H67" s="302">
        <v>0.39053541465271646</v>
      </c>
      <c r="I67" s="302">
        <v>3.3625950747007735E-2</v>
      </c>
      <c r="J67" s="302">
        <f t="shared" si="38"/>
        <v>2.6824629606342003</v>
      </c>
      <c r="K67" s="303"/>
      <c r="L67" s="302">
        <v>2.2479321634991689</v>
      </c>
      <c r="M67" s="302">
        <v>0.43258108930301908</v>
      </c>
      <c r="N67" s="302">
        <v>3.9103434980451247E-2</v>
      </c>
      <c r="O67" s="302">
        <f t="shared" si="37"/>
        <v>2.7196166877826391</v>
      </c>
    </row>
    <row r="68" spans="1:15" s="236" customFormat="1" x14ac:dyDescent="0.2">
      <c r="A68" s="237" t="str">
        <f>name!E$12</f>
        <v>Elementary occupations</v>
      </c>
      <c r="B68" s="302">
        <v>1.5602008089668422</v>
      </c>
      <c r="C68" s="302">
        <v>0.19521413836549548</v>
      </c>
      <c r="D68" s="302">
        <v>1.9824865633560059E-2</v>
      </c>
      <c r="E68" s="302">
        <f t="shared" si="35"/>
        <v>1.7752398129658977</v>
      </c>
      <c r="F68" s="303"/>
      <c r="G68" s="302">
        <v>1.0227710725510488</v>
      </c>
      <c r="H68" s="302">
        <v>0.14952245498464969</v>
      </c>
      <c r="I68" s="302">
        <v>7.0312525659180728E-3</v>
      </c>
      <c r="J68" s="302">
        <f t="shared" si="38"/>
        <v>1.1793247801016165</v>
      </c>
      <c r="K68" s="303"/>
      <c r="L68" s="302">
        <v>0.8093453455177998</v>
      </c>
      <c r="M68" s="302">
        <v>0.11314418966410776</v>
      </c>
      <c r="N68" s="302">
        <v>9.4884186898625978E-3</v>
      </c>
      <c r="O68" s="302">
        <f t="shared" si="37"/>
        <v>0.93197795387177018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8.7996455932083304</v>
      </c>
      <c r="C70" s="311">
        <f t="shared" ref="C70:E70" si="39">SUM(C60:C68)</f>
        <v>1.0524056357182181</v>
      </c>
      <c r="D70" s="311">
        <f t="shared" si="39"/>
        <v>0.50594877107343605</v>
      </c>
      <c r="E70" s="311">
        <f t="shared" si="39"/>
        <v>10.357999999999985</v>
      </c>
      <c r="F70" s="311"/>
      <c r="G70" s="311">
        <f t="shared" ref="G70:J70" si="40">SUM(G60:G68)</f>
        <v>6.8087416407880834</v>
      </c>
      <c r="H70" s="311">
        <f t="shared" si="40"/>
        <v>0.95326585467141733</v>
      </c>
      <c r="I70" s="311">
        <f t="shared" si="40"/>
        <v>0.21199250454049873</v>
      </c>
      <c r="J70" s="311">
        <f t="shared" si="40"/>
        <v>7.9740000000000002</v>
      </c>
      <c r="K70" s="311"/>
      <c r="L70" s="311">
        <f t="shared" ref="L70:O70" si="41">SUM(L60:L68)</f>
        <v>6.6286925860554948</v>
      </c>
      <c r="M70" s="311">
        <f t="shared" si="41"/>
        <v>0.91380632233793635</v>
      </c>
      <c r="N70" s="311">
        <f t="shared" si="41"/>
        <v>0.21650109160656258</v>
      </c>
      <c r="O70" s="311">
        <f t="shared" si="41"/>
        <v>7.7589999999999932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1.1063515096873502</v>
      </c>
      <c r="C77" s="302">
        <v>6.9705524960933643E-2</v>
      </c>
      <c r="D77" s="302">
        <v>0.10266419956543738</v>
      </c>
      <c r="E77" s="302">
        <f>SUM(B77:D77)</f>
        <v>1.2787212342137213</v>
      </c>
      <c r="F77" s="303"/>
      <c r="G77" s="302">
        <v>1.5612237125880648</v>
      </c>
      <c r="H77" s="302">
        <v>0.13925751941694731</v>
      </c>
      <c r="I77" s="302">
        <v>0.13400937046892158</v>
      </c>
      <c r="J77" s="302">
        <f>SUM(G77:I77)</f>
        <v>1.8344906024739336</v>
      </c>
      <c r="K77" s="303"/>
      <c r="L77" s="302">
        <v>1.5115726152619435</v>
      </c>
      <c r="M77" s="302">
        <v>0.15786446132064993</v>
      </c>
      <c r="N77" s="302">
        <v>0.13078466413723586</v>
      </c>
      <c r="O77" s="302">
        <f>SUM(L77:N77)</f>
        <v>1.8002217407198293</v>
      </c>
    </row>
    <row r="78" spans="1:15" s="236" customFormat="1" x14ac:dyDescent="0.2">
      <c r="A78" s="237" t="str">
        <f>name!E$5</f>
        <v>Professional occupations</v>
      </c>
      <c r="B78" s="302">
        <v>2.0133819099642749</v>
      </c>
      <c r="C78" s="302">
        <v>5.9536049582514676E-2</v>
      </c>
      <c r="D78" s="302">
        <v>0.13241753353950469</v>
      </c>
      <c r="E78" s="302">
        <f t="shared" ref="E78:E85" si="42">SUM(B78:D78)</f>
        <v>2.2053354930862943</v>
      </c>
      <c r="F78" s="303"/>
      <c r="G78" s="302">
        <v>3.0719355631108112</v>
      </c>
      <c r="H78" s="302">
        <v>0.11746379369839212</v>
      </c>
      <c r="I78" s="302">
        <v>9.9910065875013915E-2</v>
      </c>
      <c r="J78" s="302">
        <f t="shared" ref="J78:J80" si="43">SUM(G78:I78)</f>
        <v>3.2893094226842172</v>
      </c>
      <c r="K78" s="303"/>
      <c r="L78" s="302">
        <v>3.4538806278598724</v>
      </c>
      <c r="M78" s="302">
        <v>0.13241177583465596</v>
      </c>
      <c r="N78" s="302">
        <v>7.8571298224038966E-2</v>
      </c>
      <c r="O78" s="302">
        <f t="shared" ref="O78:O85" si="44">SUM(L78:N78)</f>
        <v>3.6648637019185673</v>
      </c>
    </row>
    <row r="79" spans="1:15" s="236" customFormat="1" x14ac:dyDescent="0.2">
      <c r="A79" s="237" t="str">
        <f>name!E$6</f>
        <v>Associate professional occupations</v>
      </c>
      <c r="B79" s="302">
        <v>1.0647611668240902</v>
      </c>
      <c r="C79" s="302">
        <v>6.6079274972628221E-2</v>
      </c>
      <c r="D79" s="302">
        <v>4.0243468674455808E-2</v>
      </c>
      <c r="E79" s="302">
        <f t="shared" si="42"/>
        <v>1.1710839104711741</v>
      </c>
      <c r="F79" s="303"/>
      <c r="G79" s="302">
        <v>1.576406170009248</v>
      </c>
      <c r="H79" s="302">
        <v>9.0744022010009792E-2</v>
      </c>
      <c r="I79" s="302">
        <v>3.8133060772031581E-2</v>
      </c>
      <c r="J79" s="302">
        <f t="shared" si="43"/>
        <v>1.7052832527912893</v>
      </c>
      <c r="K79" s="303"/>
      <c r="L79" s="302">
        <v>1.3991382029194703</v>
      </c>
      <c r="M79" s="302">
        <v>9.140371911985061E-2</v>
      </c>
      <c r="N79" s="302">
        <v>3.9767633515776384E-2</v>
      </c>
      <c r="O79" s="302">
        <f t="shared" si="44"/>
        <v>1.5303095555550974</v>
      </c>
    </row>
    <row r="80" spans="1:15" s="236" customFormat="1" x14ac:dyDescent="0.2">
      <c r="A80" s="237" t="str">
        <f>name!E$7</f>
        <v>Administrative and secretarial occupations</v>
      </c>
      <c r="B80" s="302">
        <v>0.64946114699780388</v>
      </c>
      <c r="C80" s="302">
        <v>0.2613557006817957</v>
      </c>
      <c r="D80" s="302">
        <v>2.0752817083011566E-2</v>
      </c>
      <c r="E80" s="302">
        <f t="shared" si="42"/>
        <v>0.93156966476261116</v>
      </c>
      <c r="F80" s="303"/>
      <c r="G80" s="302">
        <v>0.88517084767989196</v>
      </c>
      <c r="H80" s="302">
        <v>0.31278204940915305</v>
      </c>
      <c r="I80" s="302">
        <v>3.8395419547730014E-2</v>
      </c>
      <c r="J80" s="302">
        <f t="shared" si="43"/>
        <v>1.236348316636775</v>
      </c>
      <c r="K80" s="303"/>
      <c r="L80" s="302">
        <v>0.68496689420917578</v>
      </c>
      <c r="M80" s="302">
        <v>0.25142301154013841</v>
      </c>
      <c r="N80" s="302">
        <v>2.7838687401440094E-2</v>
      </c>
      <c r="O80" s="302">
        <f t="shared" si="44"/>
        <v>0.96422859315075427</v>
      </c>
    </row>
    <row r="81" spans="1:15" s="236" customFormat="1" x14ac:dyDescent="0.2">
      <c r="A81" s="237" t="str">
        <f>name!E$8</f>
        <v>Skilled trades occupations</v>
      </c>
      <c r="B81" s="302">
        <v>2.8510269539660484</v>
      </c>
      <c r="C81" s="302">
        <v>5.882008215294629E-2</v>
      </c>
      <c r="D81" s="302">
        <v>0.25003888722373047</v>
      </c>
      <c r="E81" s="302">
        <f t="shared" si="42"/>
        <v>3.159885923342725</v>
      </c>
      <c r="F81" s="303"/>
      <c r="G81" s="302">
        <v>2.999636546104345</v>
      </c>
      <c r="H81" s="302">
        <v>6.3947017666966935E-2</v>
      </c>
      <c r="I81" s="302">
        <v>0.16115461659972166</v>
      </c>
      <c r="J81" s="302">
        <f>SUM(G81:I81)</f>
        <v>3.2247381803710335</v>
      </c>
      <c r="K81" s="303"/>
      <c r="L81" s="302">
        <v>2.5103146747826157</v>
      </c>
      <c r="M81" s="302">
        <v>5.6396463541165898E-2</v>
      </c>
      <c r="N81" s="302">
        <v>0.17093706184667631</v>
      </c>
      <c r="O81" s="302">
        <f t="shared" si="44"/>
        <v>2.7376482001704576</v>
      </c>
    </row>
    <row r="82" spans="1:15" s="236" customFormat="1" x14ac:dyDescent="0.2">
      <c r="A82" s="237" t="str">
        <f>name!E$9</f>
        <v>Caring, leisure and other service occupations</v>
      </c>
      <c r="B82" s="302">
        <v>4.0747395966782278E-2</v>
      </c>
      <c r="C82" s="302">
        <v>2.2920632075724125E-2</v>
      </c>
      <c r="D82" s="302">
        <v>1.5334857383867063E-2</v>
      </c>
      <c r="E82" s="302">
        <f t="shared" si="42"/>
        <v>7.9002885426373459E-2</v>
      </c>
      <c r="F82" s="303"/>
      <c r="G82" s="302">
        <v>5.1766491124817113E-2</v>
      </c>
      <c r="H82" s="302">
        <v>2.5602631144188912E-2</v>
      </c>
      <c r="I82" s="302">
        <v>3.5792729386776787E-2</v>
      </c>
      <c r="J82" s="302">
        <f t="shared" ref="J82:J85" si="45">SUM(G82:I82)</f>
        <v>0.11316185165578281</v>
      </c>
      <c r="K82" s="303"/>
      <c r="L82" s="302">
        <v>4.3205400355256232E-2</v>
      </c>
      <c r="M82" s="302">
        <v>2.4808751040253419E-2</v>
      </c>
      <c r="N82" s="302">
        <v>6.6899828553130869E-2</v>
      </c>
      <c r="O82" s="302">
        <f t="shared" si="44"/>
        <v>0.13491397994864052</v>
      </c>
    </row>
    <row r="83" spans="1:15" s="236" customFormat="1" x14ac:dyDescent="0.2">
      <c r="A83" s="237" t="str">
        <f>name!E$10</f>
        <v>Sales and customer service occupations</v>
      </c>
      <c r="B83" s="302">
        <v>0.23560749591337204</v>
      </c>
      <c r="C83" s="302">
        <v>8.2759382040317728E-2</v>
      </c>
      <c r="D83" s="302">
        <v>1.4352400377727833E-2</v>
      </c>
      <c r="E83" s="302">
        <f t="shared" si="42"/>
        <v>0.33271927833141762</v>
      </c>
      <c r="F83" s="303"/>
      <c r="G83" s="302">
        <v>0.30858563628788627</v>
      </c>
      <c r="H83" s="302">
        <v>0.12300322000241627</v>
      </c>
      <c r="I83" s="302">
        <v>1.5776655733998494E-2</v>
      </c>
      <c r="J83" s="302">
        <f t="shared" si="45"/>
        <v>0.44736551202430103</v>
      </c>
      <c r="K83" s="303"/>
      <c r="L83" s="302">
        <v>0.2884999291133335</v>
      </c>
      <c r="M83" s="302">
        <v>0.17760851421673346</v>
      </c>
      <c r="N83" s="302">
        <v>1.6590353524024867E-2</v>
      </c>
      <c r="O83" s="302">
        <f t="shared" si="44"/>
        <v>0.48269879685409184</v>
      </c>
    </row>
    <row r="84" spans="1:15" s="236" customFormat="1" x14ac:dyDescent="0.2">
      <c r="A84" s="237" t="str">
        <f>name!E$11</f>
        <v>Process, plant and machine operatives</v>
      </c>
      <c r="B84" s="302">
        <v>1.9080280064162383</v>
      </c>
      <c r="C84" s="302">
        <v>8.4991337017186544E-2</v>
      </c>
      <c r="D84" s="302">
        <v>4.0610397991081251E-2</v>
      </c>
      <c r="E84" s="302">
        <f t="shared" si="42"/>
        <v>2.0336297414245061</v>
      </c>
      <c r="F84" s="303"/>
      <c r="G84" s="302">
        <v>1.8528569001576984</v>
      </c>
      <c r="H84" s="302">
        <v>9.2324713172741699E-2</v>
      </c>
      <c r="I84" s="302">
        <v>3.5804088997011631E-2</v>
      </c>
      <c r="J84" s="302">
        <f t="shared" si="45"/>
        <v>1.9809857023274517</v>
      </c>
      <c r="K84" s="303"/>
      <c r="L84" s="302">
        <v>1.9071731995802359</v>
      </c>
      <c r="M84" s="302">
        <v>8.3007328269432981E-2</v>
      </c>
      <c r="N84" s="302">
        <v>3.5625196625449433E-2</v>
      </c>
      <c r="O84" s="302">
        <f t="shared" si="44"/>
        <v>2.0258057244751182</v>
      </c>
    </row>
    <row r="85" spans="1:15" s="236" customFormat="1" x14ac:dyDescent="0.2">
      <c r="A85" s="237" t="str">
        <f>name!E$12</f>
        <v>Elementary occupations</v>
      </c>
      <c r="B85" s="302">
        <v>0.37640762161574221</v>
      </c>
      <c r="C85" s="302">
        <v>5.0645127319860428E-2</v>
      </c>
      <c r="D85" s="302">
        <v>2.899912000558013E-2</v>
      </c>
      <c r="E85" s="302">
        <f t="shared" si="42"/>
        <v>0.45605186894118277</v>
      </c>
      <c r="F85" s="303"/>
      <c r="G85" s="302">
        <v>0.36601411738424738</v>
      </c>
      <c r="H85" s="302">
        <v>5.8867696531718819E-2</v>
      </c>
      <c r="I85" s="302">
        <v>2.9435345119279484E-2</v>
      </c>
      <c r="J85" s="302">
        <f t="shared" si="45"/>
        <v>0.45431715903524567</v>
      </c>
      <c r="K85" s="303"/>
      <c r="L85" s="302">
        <v>0.24564562577376234</v>
      </c>
      <c r="M85" s="302">
        <v>3.7443622843513484E-2</v>
      </c>
      <c r="N85" s="302">
        <v>3.0220458590136445E-2</v>
      </c>
      <c r="O85" s="302">
        <f t="shared" si="44"/>
        <v>0.31330970720741225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10.245773207351702</v>
      </c>
      <c r="C87" s="311">
        <f t="shared" ref="C87:E87" si="46">SUM(C77:C85)</f>
        <v>0.75681311080390734</v>
      </c>
      <c r="D87" s="311">
        <f t="shared" si="46"/>
        <v>0.64541368184439618</v>
      </c>
      <c r="E87" s="311">
        <f t="shared" si="46"/>
        <v>11.648000000000005</v>
      </c>
      <c r="F87" s="311"/>
      <c r="G87" s="311">
        <f t="shared" ref="G87:J87" si="47">SUM(G77:G85)</f>
        <v>12.673595984447012</v>
      </c>
      <c r="H87" s="311">
        <f t="shared" si="47"/>
        <v>1.0239926630525349</v>
      </c>
      <c r="I87" s="311">
        <f t="shared" si="47"/>
        <v>0.58841135250048504</v>
      </c>
      <c r="J87" s="311">
        <f t="shared" si="47"/>
        <v>14.28600000000003</v>
      </c>
      <c r="K87" s="311"/>
      <c r="L87" s="311">
        <f t="shared" ref="L87:O87" si="48">SUM(L77:L85)</f>
        <v>12.044397169855666</v>
      </c>
      <c r="M87" s="311">
        <f t="shared" si="48"/>
        <v>1.0123676477263943</v>
      </c>
      <c r="N87" s="311">
        <f t="shared" si="48"/>
        <v>0.59723518241790907</v>
      </c>
      <c r="O87" s="311">
        <f t="shared" si="48"/>
        <v>13.653999999999968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5.1435098606177796</v>
      </c>
      <c r="C94" s="302">
        <v>0.20268159325621637</v>
      </c>
      <c r="D94" s="302">
        <v>1.052809892612147</v>
      </c>
      <c r="E94" s="302">
        <f>SUM(B94:D94)</f>
        <v>6.399001346486143</v>
      </c>
      <c r="F94" s="303"/>
      <c r="G94" s="302">
        <v>5.6673959046011602</v>
      </c>
      <c r="H94" s="302">
        <v>0.48895907574913988</v>
      </c>
      <c r="I94" s="302">
        <v>0.75083772470767207</v>
      </c>
      <c r="J94" s="302">
        <f>SUM(G94:I94)</f>
        <v>6.9071927050579722</v>
      </c>
      <c r="K94" s="303"/>
      <c r="L94" s="302">
        <v>5.1726006996950433</v>
      </c>
      <c r="M94" s="302">
        <v>0.46622635256304762</v>
      </c>
      <c r="N94" s="302">
        <v>0.68114195516500009</v>
      </c>
      <c r="O94" s="302">
        <f>SUM(L94:N94)</f>
        <v>6.319969007423091</v>
      </c>
    </row>
    <row r="95" spans="1:15" s="236" customFormat="1" x14ac:dyDescent="0.2">
      <c r="A95" s="237" t="str">
        <f>name!E$5</f>
        <v>Professional occupations</v>
      </c>
      <c r="B95" s="302">
        <v>8.5155182057941872</v>
      </c>
      <c r="C95" s="302">
        <v>0.19273077986462051</v>
      </c>
      <c r="D95" s="302">
        <v>0.56643330401850023</v>
      </c>
      <c r="E95" s="302">
        <f t="shared" ref="E95:E102" si="49">SUM(B95:D95)</f>
        <v>9.2746822896773082</v>
      </c>
      <c r="F95" s="303"/>
      <c r="G95" s="302">
        <v>10.216858184799094</v>
      </c>
      <c r="H95" s="302">
        <v>0.4585170691000966</v>
      </c>
      <c r="I95" s="302">
        <v>0.39792304469967527</v>
      </c>
      <c r="J95" s="302">
        <f t="shared" ref="J95:J97" si="50">SUM(G95:I95)</f>
        <v>11.073298298598866</v>
      </c>
      <c r="K95" s="303"/>
      <c r="L95" s="302">
        <v>10.89621447705105</v>
      </c>
      <c r="M95" s="302">
        <v>0.42866771505230045</v>
      </c>
      <c r="N95" s="302">
        <v>0.28492976916497026</v>
      </c>
      <c r="O95" s="302">
        <f t="shared" ref="O95:O102" si="51">SUM(L95:N95)</f>
        <v>11.609811961268321</v>
      </c>
    </row>
    <row r="96" spans="1:15" s="236" customFormat="1" x14ac:dyDescent="0.2">
      <c r="A96" s="237" t="str">
        <f>name!E$6</f>
        <v>Associate professional occupations</v>
      </c>
      <c r="B96" s="302">
        <v>5.3928400382537456</v>
      </c>
      <c r="C96" s="302">
        <v>0.27328201514764272</v>
      </c>
      <c r="D96" s="302">
        <v>0.44555170868586447</v>
      </c>
      <c r="E96" s="302">
        <f t="shared" si="49"/>
        <v>6.1116737620872525</v>
      </c>
      <c r="F96" s="303"/>
      <c r="G96" s="302">
        <v>6.1783596870764486</v>
      </c>
      <c r="H96" s="302">
        <v>0.55154878007553954</v>
      </c>
      <c r="I96" s="302">
        <v>0.29188597112717329</v>
      </c>
      <c r="J96" s="302">
        <f t="shared" si="50"/>
        <v>7.0217944382791613</v>
      </c>
      <c r="K96" s="303"/>
      <c r="L96" s="302">
        <v>5.2430326966567344</v>
      </c>
      <c r="M96" s="302">
        <v>0.41381152306203423</v>
      </c>
      <c r="N96" s="302">
        <v>0.26248795846654549</v>
      </c>
      <c r="O96" s="302">
        <f t="shared" si="51"/>
        <v>5.9193321781853143</v>
      </c>
    </row>
    <row r="97" spans="1:15" s="236" customFormat="1" x14ac:dyDescent="0.2">
      <c r="A97" s="237" t="str">
        <f>name!E$7</f>
        <v>Administrative and secretarial occupations</v>
      </c>
      <c r="B97" s="302">
        <v>4.1555377060111818</v>
      </c>
      <c r="C97" s="302">
        <v>0.95814355841691856</v>
      </c>
      <c r="D97" s="302">
        <v>0.14595873481304719</v>
      </c>
      <c r="E97" s="302">
        <f t="shared" si="49"/>
        <v>5.2596399992411476</v>
      </c>
      <c r="F97" s="303"/>
      <c r="G97" s="302">
        <v>4.3669635698736071</v>
      </c>
      <c r="H97" s="302">
        <v>1.1583045082718852</v>
      </c>
      <c r="I97" s="302">
        <v>0.10855279077101655</v>
      </c>
      <c r="J97" s="302">
        <f t="shared" si="50"/>
        <v>5.6338208689165086</v>
      </c>
      <c r="K97" s="303"/>
      <c r="L97" s="302">
        <v>3.4132298041627038</v>
      </c>
      <c r="M97" s="302">
        <v>0.7644748188590349</v>
      </c>
      <c r="N97" s="302">
        <v>0.10347308895726269</v>
      </c>
      <c r="O97" s="302">
        <f t="shared" si="51"/>
        <v>4.2811777119790015</v>
      </c>
    </row>
    <row r="98" spans="1:15" s="236" customFormat="1" x14ac:dyDescent="0.2">
      <c r="A98" s="237" t="str">
        <f>name!E$8</f>
        <v>Skilled trades occupations</v>
      </c>
      <c r="B98" s="302">
        <v>21.337609941914636</v>
      </c>
      <c r="C98" s="302">
        <v>0.42932078611695074</v>
      </c>
      <c r="D98" s="302">
        <v>3.1016360517505288</v>
      </c>
      <c r="E98" s="302">
        <f t="shared" si="49"/>
        <v>24.868566779782114</v>
      </c>
      <c r="F98" s="303"/>
      <c r="G98" s="302">
        <v>16.478548680942023</v>
      </c>
      <c r="H98" s="302">
        <v>0.68263200055160866</v>
      </c>
      <c r="I98" s="302">
        <v>1.5575588989779225</v>
      </c>
      <c r="J98" s="302">
        <f>SUM(G98:I98)</f>
        <v>18.718739580471556</v>
      </c>
      <c r="K98" s="303"/>
      <c r="L98" s="302">
        <v>13.170442824546768</v>
      </c>
      <c r="M98" s="302">
        <v>0.63080855106571998</v>
      </c>
      <c r="N98" s="302">
        <v>1.3748700578910229</v>
      </c>
      <c r="O98" s="302">
        <f t="shared" si="51"/>
        <v>15.176121433503511</v>
      </c>
    </row>
    <row r="99" spans="1:15" s="236" customFormat="1" x14ac:dyDescent="0.2">
      <c r="A99" s="237" t="str">
        <f>name!E$9</f>
        <v>Caring, leisure and other service occupations</v>
      </c>
      <c r="B99" s="302">
        <v>0.45851545695098761</v>
      </c>
      <c r="C99" s="302">
        <v>0.14328963575219145</v>
      </c>
      <c r="D99" s="302">
        <v>9.8764169106254435E-2</v>
      </c>
      <c r="E99" s="302">
        <f t="shared" si="49"/>
        <v>0.70056926180943346</v>
      </c>
      <c r="F99" s="303"/>
      <c r="G99" s="302">
        <v>0.4916126128805457</v>
      </c>
      <c r="H99" s="302">
        <v>0.33141770922837716</v>
      </c>
      <c r="I99" s="302">
        <v>0.1113109077876646</v>
      </c>
      <c r="J99" s="302">
        <f t="shared" ref="J99:J102" si="52">SUM(G99:I99)</f>
        <v>0.93434122989658741</v>
      </c>
      <c r="K99" s="303"/>
      <c r="L99" s="302">
        <v>0.4745994867602838</v>
      </c>
      <c r="M99" s="302">
        <v>0.32321469167271494</v>
      </c>
      <c r="N99" s="302">
        <v>0.13520864345283487</v>
      </c>
      <c r="O99" s="302">
        <f t="shared" si="51"/>
        <v>0.93302282188583363</v>
      </c>
    </row>
    <row r="100" spans="1:15" s="236" customFormat="1" x14ac:dyDescent="0.2">
      <c r="A100" s="237" t="str">
        <f>name!E$10</f>
        <v>Sales and customer service occupations</v>
      </c>
      <c r="B100" s="302">
        <v>1.6144146781302047</v>
      </c>
      <c r="C100" s="302">
        <v>0.40411523090929041</v>
      </c>
      <c r="D100" s="302">
        <v>0.19193716857617113</v>
      </c>
      <c r="E100" s="302">
        <f t="shared" si="49"/>
        <v>2.2104670776156663</v>
      </c>
      <c r="F100" s="303"/>
      <c r="G100" s="302">
        <v>1.6311987226202054</v>
      </c>
      <c r="H100" s="302">
        <v>0.61167441933097011</v>
      </c>
      <c r="I100" s="302">
        <v>9.4524424049689776E-2</v>
      </c>
      <c r="J100" s="302">
        <f t="shared" si="52"/>
        <v>2.3373975660008655</v>
      </c>
      <c r="K100" s="303"/>
      <c r="L100" s="302">
        <v>1.5481257292182031</v>
      </c>
      <c r="M100" s="302">
        <v>0.56936574419905206</v>
      </c>
      <c r="N100" s="302">
        <v>6.6533082824551129E-2</v>
      </c>
      <c r="O100" s="302">
        <f t="shared" si="51"/>
        <v>2.1840245562418059</v>
      </c>
    </row>
    <row r="101" spans="1:15" s="236" customFormat="1" x14ac:dyDescent="0.2">
      <c r="A101" s="237" t="str">
        <f>name!E$11</f>
        <v>Process, plant and machine operatives</v>
      </c>
      <c r="B101" s="302">
        <v>15.817212853139749</v>
      </c>
      <c r="C101" s="302">
        <v>0.57739986446035196</v>
      </c>
      <c r="D101" s="302">
        <v>0.55582806251926964</v>
      </c>
      <c r="E101" s="302">
        <f t="shared" si="49"/>
        <v>16.950440780119369</v>
      </c>
      <c r="F101" s="303"/>
      <c r="G101" s="302">
        <v>12.194775652494235</v>
      </c>
      <c r="H101" s="302">
        <v>0.97771266819663294</v>
      </c>
      <c r="I101" s="302">
        <v>0.41195963066297148</v>
      </c>
      <c r="J101" s="302">
        <f t="shared" si="52"/>
        <v>13.584447951353839</v>
      </c>
      <c r="K101" s="303"/>
      <c r="L101" s="302">
        <v>12.76461519265694</v>
      </c>
      <c r="M101" s="302">
        <v>1.1818623781004656</v>
      </c>
      <c r="N101" s="302">
        <v>0.40801494728132831</v>
      </c>
      <c r="O101" s="302">
        <f t="shared" si="51"/>
        <v>14.354492518038734</v>
      </c>
    </row>
    <row r="102" spans="1:15" s="236" customFormat="1" x14ac:dyDescent="0.2">
      <c r="A102" s="237" t="str">
        <f>name!E$12</f>
        <v>Elementary occupations</v>
      </c>
      <c r="B102" s="302">
        <v>3.3163986886716428</v>
      </c>
      <c r="C102" s="302">
        <v>0.49520253105024825</v>
      </c>
      <c r="D102" s="302">
        <v>0.42035748345961133</v>
      </c>
      <c r="E102" s="302">
        <f t="shared" si="49"/>
        <v>4.231958703181502</v>
      </c>
      <c r="F102" s="303"/>
      <c r="G102" s="302">
        <v>2.6367353616175415</v>
      </c>
      <c r="H102" s="302">
        <v>0.64732028903921246</v>
      </c>
      <c r="I102" s="302">
        <v>0.24291171076798349</v>
      </c>
      <c r="J102" s="302">
        <f t="shared" si="52"/>
        <v>3.5269673614247372</v>
      </c>
      <c r="K102" s="303"/>
      <c r="L102" s="302">
        <v>1.5046200100218208</v>
      </c>
      <c r="M102" s="302">
        <v>0.43395163543280069</v>
      </c>
      <c r="N102" s="302">
        <v>0.22547616601973181</v>
      </c>
      <c r="O102" s="302">
        <f t="shared" si="51"/>
        <v>2.1640478114743531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65.751557429484109</v>
      </c>
      <c r="C104" s="311">
        <f t="shared" ref="C104:E104" si="53">SUM(C94:C102)</f>
        <v>3.676165994974431</v>
      </c>
      <c r="D104" s="311">
        <f t="shared" si="53"/>
        <v>6.5792765755413933</v>
      </c>
      <c r="E104" s="311">
        <f t="shared" si="53"/>
        <v>76.006999999999948</v>
      </c>
      <c r="F104" s="311"/>
      <c r="G104" s="311">
        <f t="shared" ref="G104:J104" si="54">SUM(G94:G102)</f>
        <v>59.862448376904858</v>
      </c>
      <c r="H104" s="311">
        <f t="shared" si="54"/>
        <v>5.9080865195434624</v>
      </c>
      <c r="I104" s="311">
        <f t="shared" si="54"/>
        <v>3.9674651035517692</v>
      </c>
      <c r="J104" s="311">
        <f t="shared" si="54"/>
        <v>69.738000000000099</v>
      </c>
      <c r="K104" s="311"/>
      <c r="L104" s="311">
        <f t="shared" ref="L104:O104" si="55">SUM(L94:L102)</f>
        <v>54.187480920769545</v>
      </c>
      <c r="M104" s="311">
        <f t="shared" si="55"/>
        <v>5.2123834100071704</v>
      </c>
      <c r="N104" s="311">
        <f t="shared" si="55"/>
        <v>3.5421356692232471</v>
      </c>
      <c r="O104" s="311">
        <f t="shared" si="55"/>
        <v>62.941999999999972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0.17357643386581922</v>
      </c>
      <c r="C111" s="302">
        <v>6.1601738258423811E-3</v>
      </c>
      <c r="D111" s="302">
        <v>1.6538167172816441E-2</v>
      </c>
      <c r="E111" s="302">
        <f>SUM(B111:D111)</f>
        <v>0.19627477486447806</v>
      </c>
      <c r="F111" s="303"/>
      <c r="G111" s="302">
        <v>0.16274597382388981</v>
      </c>
      <c r="H111" s="302">
        <v>7.2000679778858384E-3</v>
      </c>
      <c r="I111" s="302">
        <v>0</v>
      </c>
      <c r="J111" s="302">
        <f>SUM(G111:I111)</f>
        <v>0.16994604180177564</v>
      </c>
      <c r="K111" s="303"/>
      <c r="L111" s="302">
        <v>0.1767467328579137</v>
      </c>
      <c r="M111" s="302">
        <v>6.996142776728863E-3</v>
      </c>
      <c r="N111" s="302">
        <v>0</v>
      </c>
      <c r="O111" s="302">
        <f>SUM(L111:N111)</f>
        <v>0.18374287563464256</v>
      </c>
    </row>
    <row r="112" spans="1:15" s="236" customFormat="1" x14ac:dyDescent="0.2">
      <c r="A112" s="237" t="str">
        <f>name!E$5</f>
        <v>Professional occupations</v>
      </c>
      <c r="B112" s="302">
        <v>0.40020168867758649</v>
      </c>
      <c r="C112" s="302">
        <v>7.7593403719886638E-3</v>
      </c>
      <c r="D112" s="302">
        <v>2.2936399688926717E-2</v>
      </c>
      <c r="E112" s="302">
        <f t="shared" ref="E112:E119" si="56">SUM(B112:D112)</f>
        <v>0.4308974287385019</v>
      </c>
      <c r="F112" s="303"/>
      <c r="G112" s="302">
        <v>0.4033897041134078</v>
      </c>
      <c r="H112" s="302">
        <v>8.1628693431074276E-3</v>
      </c>
      <c r="I112" s="302">
        <v>0</v>
      </c>
      <c r="J112" s="302">
        <f t="shared" ref="J112:J114" si="57">SUM(G112:I112)</f>
        <v>0.41155257345651525</v>
      </c>
      <c r="K112" s="303"/>
      <c r="L112" s="302">
        <v>0.46332658710095148</v>
      </c>
      <c r="M112" s="302">
        <v>9.800075704421941E-3</v>
      </c>
      <c r="N112" s="302">
        <v>0</v>
      </c>
      <c r="O112" s="302">
        <f t="shared" ref="O112:O119" si="58">SUM(L112:N112)</f>
        <v>0.47312666280537341</v>
      </c>
    </row>
    <row r="113" spans="1:15" s="236" customFormat="1" x14ac:dyDescent="0.2">
      <c r="A113" s="237" t="str">
        <f>name!E$6</f>
        <v>Associate professional occupations</v>
      </c>
      <c r="B113" s="302">
        <v>0.27335682720606391</v>
      </c>
      <c r="C113" s="302">
        <v>1.0496153518534709E-2</v>
      </c>
      <c r="D113" s="302">
        <v>8.9192835633864244E-3</v>
      </c>
      <c r="E113" s="302">
        <f t="shared" si="56"/>
        <v>0.29277226428798508</v>
      </c>
      <c r="F113" s="303"/>
      <c r="G113" s="302">
        <v>0.27577344670044096</v>
      </c>
      <c r="H113" s="302">
        <v>9.5854171700068911E-3</v>
      </c>
      <c r="I113" s="302">
        <v>0</v>
      </c>
      <c r="J113" s="302">
        <f t="shared" si="57"/>
        <v>0.28535886387044784</v>
      </c>
      <c r="K113" s="303"/>
      <c r="L113" s="302">
        <v>0.24759445245431383</v>
      </c>
      <c r="M113" s="302">
        <v>9.1425821412943076E-3</v>
      </c>
      <c r="N113" s="302">
        <v>0</v>
      </c>
      <c r="O113" s="302">
        <f t="shared" si="58"/>
        <v>0.25673703459560815</v>
      </c>
    </row>
    <row r="114" spans="1:15" s="236" customFormat="1" x14ac:dyDescent="0.2">
      <c r="A114" s="237" t="str">
        <f>name!E$7</f>
        <v>Administrative and secretarial occupations</v>
      </c>
      <c r="B114" s="302">
        <v>0.19551625954392512</v>
      </c>
      <c r="C114" s="302">
        <v>3.8892728153951367E-2</v>
      </c>
      <c r="D114" s="302">
        <v>5.3947830639224596E-3</v>
      </c>
      <c r="E114" s="302">
        <f t="shared" si="56"/>
        <v>0.23980377076179896</v>
      </c>
      <c r="F114" s="303"/>
      <c r="G114" s="302">
        <v>0.17276605171819676</v>
      </c>
      <c r="H114" s="302">
        <v>3.0732768621093157E-2</v>
      </c>
      <c r="I114" s="302">
        <v>0</v>
      </c>
      <c r="J114" s="302">
        <f t="shared" si="57"/>
        <v>0.2034988203392899</v>
      </c>
      <c r="K114" s="303"/>
      <c r="L114" s="302">
        <v>0.12091152390130856</v>
      </c>
      <c r="M114" s="302">
        <v>2.3716845347005515E-2</v>
      </c>
      <c r="N114" s="302">
        <v>0</v>
      </c>
      <c r="O114" s="302">
        <f t="shared" si="58"/>
        <v>0.14462836924831407</v>
      </c>
    </row>
    <row r="115" spans="1:15" s="236" customFormat="1" x14ac:dyDescent="0.2">
      <c r="A115" s="237" t="str">
        <f>name!E$8</f>
        <v>Skilled trades occupations</v>
      </c>
      <c r="B115" s="302">
        <v>0.48504328175886163</v>
      </c>
      <c r="C115" s="302">
        <v>9.3431637073940615E-3</v>
      </c>
      <c r="D115" s="302">
        <v>2.3786445215301814E-2</v>
      </c>
      <c r="E115" s="302">
        <f t="shared" si="56"/>
        <v>0.51817289068155747</v>
      </c>
      <c r="F115" s="303"/>
      <c r="G115" s="302">
        <v>0.30128598070130658</v>
      </c>
      <c r="H115" s="302">
        <v>3.5038976383915763E-3</v>
      </c>
      <c r="I115" s="302">
        <v>0</v>
      </c>
      <c r="J115" s="302">
        <f>SUM(G115:I115)</f>
        <v>0.30478987833969817</v>
      </c>
      <c r="K115" s="303"/>
      <c r="L115" s="302">
        <v>0.25235241441052175</v>
      </c>
      <c r="M115" s="302">
        <v>5.0982485620479166E-3</v>
      </c>
      <c r="N115" s="302">
        <v>0</v>
      </c>
      <c r="O115" s="302">
        <f t="shared" si="58"/>
        <v>0.25745066297256969</v>
      </c>
    </row>
    <row r="116" spans="1:15" s="236" customFormat="1" x14ac:dyDescent="0.2">
      <c r="A116" s="237" t="str">
        <f>name!E$9</f>
        <v>Caring, leisure and other service occupations</v>
      </c>
      <c r="B116" s="302">
        <v>1.5345084355204533E-2</v>
      </c>
      <c r="C116" s="302">
        <v>5.8072516893724769E-3</v>
      </c>
      <c r="D116" s="302">
        <v>1.0387699537095362E-3</v>
      </c>
      <c r="E116" s="302">
        <f t="shared" si="56"/>
        <v>2.2191105998286546E-2</v>
      </c>
      <c r="F116" s="303"/>
      <c r="G116" s="302">
        <v>1.235525007030633E-2</v>
      </c>
      <c r="H116" s="302">
        <v>3.7723860318166209E-3</v>
      </c>
      <c r="I116" s="302">
        <v>0</v>
      </c>
      <c r="J116" s="302">
        <f t="shared" ref="J116:J119" si="59">SUM(G116:I116)</f>
        <v>1.612763610212295E-2</v>
      </c>
      <c r="K116" s="303"/>
      <c r="L116" s="302">
        <v>1.0901000531582383E-2</v>
      </c>
      <c r="M116" s="302">
        <v>2.3511597519898083E-3</v>
      </c>
      <c r="N116" s="302">
        <v>0</v>
      </c>
      <c r="O116" s="302">
        <f t="shared" si="58"/>
        <v>1.3252160283572192E-2</v>
      </c>
    </row>
    <row r="117" spans="1:15" s="236" customFormat="1" x14ac:dyDescent="0.2">
      <c r="A117" s="237" t="str">
        <f>name!E$10</f>
        <v>Sales and customer service occupations</v>
      </c>
      <c r="B117" s="302">
        <v>0.10537556254148915</v>
      </c>
      <c r="C117" s="302">
        <v>4.4383978488399145E-2</v>
      </c>
      <c r="D117" s="302">
        <v>1.0532819019291109E-2</v>
      </c>
      <c r="E117" s="302">
        <f t="shared" si="56"/>
        <v>0.16029236004917941</v>
      </c>
      <c r="F117" s="303"/>
      <c r="G117" s="302">
        <v>9.1659560839040963E-2</v>
      </c>
      <c r="H117" s="302">
        <v>3.8210313334443094E-2</v>
      </c>
      <c r="I117" s="302">
        <v>0</v>
      </c>
      <c r="J117" s="302">
        <f t="shared" si="59"/>
        <v>0.12986987417348406</v>
      </c>
      <c r="K117" s="303"/>
      <c r="L117" s="302">
        <v>0.11244028837471313</v>
      </c>
      <c r="M117" s="302">
        <v>4.3196424280624195E-2</v>
      </c>
      <c r="N117" s="302">
        <v>0</v>
      </c>
      <c r="O117" s="302">
        <f t="shared" si="58"/>
        <v>0.15563671265533732</v>
      </c>
    </row>
    <row r="118" spans="1:15" s="236" customFormat="1" x14ac:dyDescent="0.2">
      <c r="A118" s="237" t="str">
        <f>name!E$11</f>
        <v>Process, plant and machine operatives</v>
      </c>
      <c r="B118" s="302">
        <v>9.133833069331905E-2</v>
      </c>
      <c r="C118" s="302">
        <v>3.8930246975154154E-3</v>
      </c>
      <c r="D118" s="302">
        <v>1.1215403457588874E-2</v>
      </c>
      <c r="E118" s="302">
        <f t="shared" si="56"/>
        <v>0.10644675884842333</v>
      </c>
      <c r="F118" s="303"/>
      <c r="G118" s="302">
        <v>5.7789445808049997E-2</v>
      </c>
      <c r="H118" s="302">
        <v>2.4895700765002154E-3</v>
      </c>
      <c r="I118" s="302">
        <v>0</v>
      </c>
      <c r="J118" s="302">
        <f t="shared" si="59"/>
        <v>6.0279015884550209E-2</v>
      </c>
      <c r="K118" s="303"/>
      <c r="L118" s="302">
        <v>6.1457407739150441E-2</v>
      </c>
      <c r="M118" s="302">
        <v>3.5338960408468336E-3</v>
      </c>
      <c r="N118" s="302">
        <v>0</v>
      </c>
      <c r="O118" s="302">
        <f t="shared" si="58"/>
        <v>6.4991303779997275E-2</v>
      </c>
    </row>
    <row r="119" spans="1:15" s="236" customFormat="1" x14ac:dyDescent="0.2">
      <c r="A119" s="237" t="str">
        <f>name!E$12</f>
        <v>Elementary occupations</v>
      </c>
      <c r="B119" s="302">
        <v>2.383265355460383E-2</v>
      </c>
      <c r="C119" s="302">
        <v>4.9804888954366657E-3</v>
      </c>
      <c r="D119" s="302">
        <v>4.335503319747437E-3</v>
      </c>
      <c r="E119" s="302">
        <f t="shared" si="56"/>
        <v>3.3148645769787932E-2</v>
      </c>
      <c r="F119" s="303"/>
      <c r="G119" s="302">
        <v>1.5447570082313006E-2</v>
      </c>
      <c r="H119" s="302">
        <v>3.1297259498022723E-3</v>
      </c>
      <c r="I119" s="302">
        <v>0</v>
      </c>
      <c r="J119" s="302">
        <f t="shared" si="59"/>
        <v>1.8577296032115279E-2</v>
      </c>
      <c r="K119" s="303"/>
      <c r="L119" s="302">
        <v>8.8311417317643061E-3</v>
      </c>
      <c r="M119" s="302">
        <v>1.603076292820873E-3</v>
      </c>
      <c r="N119" s="302">
        <v>0</v>
      </c>
      <c r="O119" s="302">
        <f t="shared" si="58"/>
        <v>1.043421802458518E-2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1.7635861221968732</v>
      </c>
      <c r="C121" s="311">
        <f t="shared" ref="C121:E121" si="60">SUM(C111:C119)</f>
        <v>0.13171630334843487</v>
      </c>
      <c r="D121" s="311">
        <f t="shared" si="60"/>
        <v>0.10469757445469081</v>
      </c>
      <c r="E121" s="311">
        <f t="shared" si="60"/>
        <v>1.9999999999999987</v>
      </c>
      <c r="F121" s="311"/>
      <c r="G121" s="311">
        <f t="shared" ref="G121:J121" si="61">SUM(G111:G119)</f>
        <v>1.4932129838569521</v>
      </c>
      <c r="H121" s="311">
        <f t="shared" si="61"/>
        <v>0.1067870161430471</v>
      </c>
      <c r="I121" s="311">
        <f t="shared" si="61"/>
        <v>0</v>
      </c>
      <c r="J121" s="311">
        <f t="shared" si="61"/>
        <v>1.5999999999999994</v>
      </c>
      <c r="K121" s="311"/>
      <c r="L121" s="311">
        <f t="shared" ref="L121:O121" si="62">SUM(L111:L119)</f>
        <v>1.4545615491022197</v>
      </c>
      <c r="M121" s="311">
        <f t="shared" si="62"/>
        <v>0.10543845089778026</v>
      </c>
      <c r="N121" s="311">
        <f t="shared" si="62"/>
        <v>0</v>
      </c>
      <c r="O121" s="311">
        <f t="shared" si="62"/>
        <v>1.5599999999999996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0.4821663563985617</v>
      </c>
      <c r="C128" s="302">
        <v>1.8662468418322732E-2</v>
      </c>
      <c r="D128" s="302">
        <v>5.4760561106946E-2</v>
      </c>
      <c r="E128" s="302">
        <f>SUM(B128:D128)</f>
        <v>0.55558938592383045</v>
      </c>
      <c r="F128" s="303"/>
      <c r="G128" s="302">
        <v>0.38473650678966803</v>
      </c>
      <c r="H128" s="302">
        <v>9.773840113581031E-2</v>
      </c>
      <c r="I128" s="302">
        <v>2.4213785311104738E-3</v>
      </c>
      <c r="J128" s="302">
        <f>SUM(G128:I128)</f>
        <v>0.48489628645658878</v>
      </c>
      <c r="K128" s="303"/>
      <c r="L128" s="302">
        <v>0.40451730417010534</v>
      </c>
      <c r="M128" s="302">
        <v>0.13704810563200193</v>
      </c>
      <c r="N128" s="302">
        <v>2.5079028275454326E-3</v>
      </c>
      <c r="O128" s="302">
        <f>SUM(L128:N128)</f>
        <v>0.54407331262965264</v>
      </c>
    </row>
    <row r="129" spans="1:15" s="236" customFormat="1" x14ac:dyDescent="0.2">
      <c r="A129" s="237" t="str">
        <f>name!E$5</f>
        <v>Professional occupations</v>
      </c>
      <c r="B129" s="302">
        <v>0.49900850332718971</v>
      </c>
      <c r="C129" s="302">
        <v>4.1252320243417802E-2</v>
      </c>
      <c r="D129" s="302">
        <v>3.570386375463433E-2</v>
      </c>
      <c r="E129" s="302">
        <f t="shared" ref="E129:E136" si="63">SUM(B129:D129)</f>
        <v>0.57596468732524186</v>
      </c>
      <c r="F129" s="303"/>
      <c r="G129" s="302">
        <v>0.44312509760621327</v>
      </c>
      <c r="H129" s="302">
        <v>9.9928076521963644E-2</v>
      </c>
      <c r="I129" s="302">
        <v>3.5377986818709477E-3</v>
      </c>
      <c r="J129" s="302">
        <f t="shared" ref="J129:J131" si="64">SUM(G129:I129)</f>
        <v>0.54659097281004787</v>
      </c>
      <c r="K129" s="303"/>
      <c r="L129" s="302">
        <v>0.49542006557732621</v>
      </c>
      <c r="M129" s="302">
        <v>0.11637435178539249</v>
      </c>
      <c r="N129" s="302">
        <v>3.1394994356260383E-3</v>
      </c>
      <c r="O129" s="302">
        <f t="shared" ref="O129:O136" si="65">SUM(L129:N129)</f>
        <v>0.61493391679834475</v>
      </c>
    </row>
    <row r="130" spans="1:15" s="236" customFormat="1" x14ac:dyDescent="0.2">
      <c r="A130" s="237" t="str">
        <f>name!E$6</f>
        <v>Associate professional occupations</v>
      </c>
      <c r="B130" s="302">
        <v>0.65219553217024295</v>
      </c>
      <c r="C130" s="302">
        <v>8.4480780556429408E-2</v>
      </c>
      <c r="D130" s="302">
        <v>4.0077328923241798E-2</v>
      </c>
      <c r="E130" s="302">
        <f t="shared" si="63"/>
        <v>0.77675364164991412</v>
      </c>
      <c r="F130" s="303"/>
      <c r="G130" s="302">
        <v>0.61021852886320205</v>
      </c>
      <c r="H130" s="302">
        <v>0.1731961377699095</v>
      </c>
      <c r="I130" s="302">
        <v>3.8855576312573302E-3</v>
      </c>
      <c r="J130" s="302">
        <f t="shared" si="64"/>
        <v>0.78730022426436885</v>
      </c>
      <c r="K130" s="303"/>
      <c r="L130" s="302">
        <v>0.75659843850677244</v>
      </c>
      <c r="M130" s="302">
        <v>0.18010370222639824</v>
      </c>
      <c r="N130" s="302">
        <v>4.713310653396181E-3</v>
      </c>
      <c r="O130" s="302">
        <f t="shared" si="65"/>
        <v>0.9414154513865669</v>
      </c>
    </row>
    <row r="131" spans="1:15" s="236" customFormat="1" x14ac:dyDescent="0.2">
      <c r="A131" s="237" t="str">
        <f>name!E$7</f>
        <v>Administrative and secretarial occupations</v>
      </c>
      <c r="B131" s="302">
        <v>0.37638538354716539</v>
      </c>
      <c r="C131" s="302">
        <v>0.12714734043186551</v>
      </c>
      <c r="D131" s="302">
        <v>1.1192324679188488E-2</v>
      </c>
      <c r="E131" s="302">
        <f t="shared" si="63"/>
        <v>0.51472504865821944</v>
      </c>
      <c r="F131" s="303"/>
      <c r="G131" s="302">
        <v>0.3189756889809498</v>
      </c>
      <c r="H131" s="302">
        <v>0.3083797348907274</v>
      </c>
      <c r="I131" s="302">
        <v>1.0332918302971188E-3</v>
      </c>
      <c r="J131" s="302">
        <f t="shared" si="64"/>
        <v>0.6283887157019743</v>
      </c>
      <c r="K131" s="303"/>
      <c r="L131" s="302">
        <v>0.25837019209410295</v>
      </c>
      <c r="M131" s="302">
        <v>0.29262566903184062</v>
      </c>
      <c r="N131" s="302">
        <v>8.0960701377913577E-4</v>
      </c>
      <c r="O131" s="302">
        <f t="shared" si="65"/>
        <v>0.55180546813972275</v>
      </c>
    </row>
    <row r="132" spans="1:15" s="236" customFormat="1" x14ac:dyDescent="0.2">
      <c r="A132" s="237" t="str">
        <f>name!E$8</f>
        <v>Skilled trades occupations</v>
      </c>
      <c r="B132" s="302">
        <v>0.56259312330612854</v>
      </c>
      <c r="C132" s="302">
        <v>2.0464711442522335E-2</v>
      </c>
      <c r="D132" s="302">
        <v>0.10097118724718208</v>
      </c>
      <c r="E132" s="302">
        <f t="shared" si="63"/>
        <v>0.68402902199583304</v>
      </c>
      <c r="F132" s="303"/>
      <c r="G132" s="302">
        <v>0.34171693295911926</v>
      </c>
      <c r="H132" s="302">
        <v>0.14251656448422495</v>
      </c>
      <c r="I132" s="302">
        <v>4.9736377692608255E-3</v>
      </c>
      <c r="J132" s="302">
        <f>SUM(G132:I132)</f>
        <v>0.48920713521260506</v>
      </c>
      <c r="K132" s="303"/>
      <c r="L132" s="302">
        <v>0.33096173721593253</v>
      </c>
      <c r="M132" s="302">
        <v>0.19730419396739754</v>
      </c>
      <c r="N132" s="302">
        <v>5.0073949509003238E-3</v>
      </c>
      <c r="O132" s="302">
        <f t="shared" si="65"/>
        <v>0.5332733261342304</v>
      </c>
    </row>
    <row r="133" spans="1:15" s="236" customFormat="1" x14ac:dyDescent="0.2">
      <c r="A133" s="237" t="str">
        <f>name!E$9</f>
        <v>Caring, leisure and other service occupations</v>
      </c>
      <c r="B133" s="302">
        <v>0.11264705464107194</v>
      </c>
      <c r="C133" s="302">
        <v>1.4382441545178896E-2</v>
      </c>
      <c r="D133" s="302">
        <v>2.0362228767714333E-2</v>
      </c>
      <c r="E133" s="302">
        <f t="shared" si="63"/>
        <v>0.14739172495396519</v>
      </c>
      <c r="F133" s="303"/>
      <c r="G133" s="302">
        <v>9.8901838953522683E-2</v>
      </c>
      <c r="H133" s="302">
        <v>2.6436754011930932E-2</v>
      </c>
      <c r="I133" s="302">
        <v>1.9301263759275615E-3</v>
      </c>
      <c r="J133" s="302">
        <f t="shared" ref="J133:J136" si="66">SUM(G133:I133)</f>
        <v>0.12726871934138118</v>
      </c>
      <c r="K133" s="303"/>
      <c r="L133" s="302">
        <v>0.12372677915297774</v>
      </c>
      <c r="M133" s="302">
        <v>1.8587190016131992E-2</v>
      </c>
      <c r="N133" s="302">
        <v>2.095075202227232E-3</v>
      </c>
      <c r="O133" s="302">
        <f t="shared" si="65"/>
        <v>0.14440904437133698</v>
      </c>
    </row>
    <row r="134" spans="1:15" s="236" customFormat="1" x14ac:dyDescent="0.2">
      <c r="A134" s="237" t="str">
        <f>name!E$10</f>
        <v>Sales and customer service occupations</v>
      </c>
      <c r="B134" s="302">
        <v>0.14170128902214416</v>
      </c>
      <c r="C134" s="302">
        <v>4.7537131784395961E-2</v>
      </c>
      <c r="D134" s="302">
        <v>1.5743281599793782E-2</v>
      </c>
      <c r="E134" s="302">
        <f t="shared" si="63"/>
        <v>0.2049817024063339</v>
      </c>
      <c r="F134" s="303"/>
      <c r="G134" s="302">
        <v>0.11058256169388711</v>
      </c>
      <c r="H134" s="302">
        <v>0.15594455127597934</v>
      </c>
      <c r="I134" s="302">
        <v>5.5651948761098306E-4</v>
      </c>
      <c r="J134" s="302">
        <f t="shared" si="66"/>
        <v>0.2670836324574774</v>
      </c>
      <c r="K134" s="303"/>
      <c r="L134" s="302">
        <v>0.12981965919610267</v>
      </c>
      <c r="M134" s="302">
        <v>0.11676996532887413</v>
      </c>
      <c r="N134" s="302">
        <v>4.3777011368530073E-4</v>
      </c>
      <c r="O134" s="302">
        <f t="shared" si="65"/>
        <v>0.24702739463866208</v>
      </c>
    </row>
    <row r="135" spans="1:15" s="236" customFormat="1" x14ac:dyDescent="0.2">
      <c r="A135" s="237" t="str">
        <f>name!E$11</f>
        <v>Process, plant and machine operatives</v>
      </c>
      <c r="B135" s="302">
        <v>1.3560240712886984</v>
      </c>
      <c r="C135" s="302">
        <v>2.0881376443525158E-2</v>
      </c>
      <c r="D135" s="302">
        <v>1.6108019119947393E-2</v>
      </c>
      <c r="E135" s="302">
        <f t="shared" si="63"/>
        <v>1.393013466852171</v>
      </c>
      <c r="F135" s="303"/>
      <c r="G135" s="302">
        <v>0.78479621751691209</v>
      </c>
      <c r="H135" s="302">
        <v>0.20478835562790038</v>
      </c>
      <c r="I135" s="302">
        <v>8.5942686615345836E-4</v>
      </c>
      <c r="J135" s="302">
        <f t="shared" si="66"/>
        <v>0.990444000010966</v>
      </c>
      <c r="K135" s="303"/>
      <c r="L135" s="302">
        <v>0.88665172521368663</v>
      </c>
      <c r="M135" s="302">
        <v>0.2709128020125679</v>
      </c>
      <c r="N135" s="302">
        <v>3.5063745779312741E-4</v>
      </c>
      <c r="O135" s="302">
        <f t="shared" si="65"/>
        <v>1.1579151646840475</v>
      </c>
    </row>
    <row r="136" spans="1:15" s="236" customFormat="1" x14ac:dyDescent="0.2">
      <c r="A136" s="237" t="str">
        <f>name!E$12</f>
        <v>Elementary occupations</v>
      </c>
      <c r="B136" s="302">
        <v>0.95320418014607899</v>
      </c>
      <c r="C136" s="302">
        <v>8.4626897986164809E-2</v>
      </c>
      <c r="D136" s="302">
        <v>3.0720242102229109E-2</v>
      </c>
      <c r="E136" s="302">
        <f t="shared" si="63"/>
        <v>1.0685513202344727</v>
      </c>
      <c r="F136" s="303"/>
      <c r="G136" s="302">
        <v>0.54095482678181539</v>
      </c>
      <c r="H136" s="302">
        <v>0.13915859653759438</v>
      </c>
      <c r="I136" s="302">
        <v>1.7068904251831994E-3</v>
      </c>
      <c r="J136" s="302">
        <f t="shared" si="66"/>
        <v>0.68182031374459295</v>
      </c>
      <c r="K136" s="303"/>
      <c r="L136" s="302">
        <v>0.43329215927792547</v>
      </c>
      <c r="M136" s="302">
        <v>9.102259815089124E-2</v>
      </c>
      <c r="N136" s="302">
        <v>1.8321637886195014E-3</v>
      </c>
      <c r="O136" s="302">
        <f t="shared" si="65"/>
        <v>0.52614692121743623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5.1359254938472825</v>
      </c>
      <c r="C138" s="311">
        <f t="shared" ref="C138:E138" si="67">SUM(C128:C136)</f>
        <v>0.45943546885182257</v>
      </c>
      <c r="D138" s="311">
        <f t="shared" si="67"/>
        <v>0.32563903730087734</v>
      </c>
      <c r="E138" s="311">
        <f t="shared" si="67"/>
        <v>5.9209999999999816</v>
      </c>
      <c r="F138" s="311"/>
      <c r="G138" s="311">
        <f t="shared" ref="G138:J138" si="68">SUM(G128:G136)</f>
        <v>3.6340082001452894</v>
      </c>
      <c r="H138" s="311">
        <f t="shared" si="68"/>
        <v>1.3480871722560408</v>
      </c>
      <c r="I138" s="311">
        <f t="shared" si="68"/>
        <v>2.0904627598671899E-2</v>
      </c>
      <c r="J138" s="311">
        <f t="shared" si="68"/>
        <v>5.0030000000000019</v>
      </c>
      <c r="K138" s="311"/>
      <c r="L138" s="311">
        <f t="shared" ref="L138:O138" si="69">SUM(L128:L136)</f>
        <v>3.8193580604049315</v>
      </c>
      <c r="M138" s="311">
        <f t="shared" si="69"/>
        <v>1.4207485781514961</v>
      </c>
      <c r="N138" s="311">
        <f t="shared" si="69"/>
        <v>2.0893361443572275E-2</v>
      </c>
      <c r="O138" s="311">
        <f t="shared" si="69"/>
        <v>5.2610000000000001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3.0851378477803757</v>
      </c>
      <c r="C145" s="302">
        <v>0.42039537177531744</v>
      </c>
      <c r="D145" s="302">
        <v>1.0997093268218914</v>
      </c>
      <c r="E145" s="302">
        <f>SUM(B145:D145)</f>
        <v>4.6052425463775846</v>
      </c>
      <c r="F145" s="303"/>
      <c r="G145" s="302">
        <v>3.3486426087284187</v>
      </c>
      <c r="H145" s="302">
        <v>0.57159012026967604</v>
      </c>
      <c r="I145" s="302">
        <v>2.5945669400507554</v>
      </c>
      <c r="J145" s="302">
        <f>SUM(G145:I145)</f>
        <v>6.5147996690488501</v>
      </c>
      <c r="K145" s="303"/>
      <c r="L145" s="302">
        <v>3.661304889559549</v>
      </c>
      <c r="M145" s="302">
        <v>0.65660363286296841</v>
      </c>
      <c r="N145" s="302">
        <v>2.7374791164989127</v>
      </c>
      <c r="O145" s="302">
        <f>SUM(L145:N145)</f>
        <v>7.0553876389214309</v>
      </c>
    </row>
    <row r="146" spans="1:15" s="236" customFormat="1" x14ac:dyDescent="0.2">
      <c r="A146" s="237" t="str">
        <f>name!E$5</f>
        <v>Professional occupations</v>
      </c>
      <c r="B146" s="302">
        <v>5.4247464887395536</v>
      </c>
      <c r="C146" s="302">
        <v>0.29370842815902432</v>
      </c>
      <c r="D146" s="302">
        <v>0.79000202960444366</v>
      </c>
      <c r="E146" s="302">
        <f t="shared" ref="E146:E153" si="70">SUM(B146:D146)</f>
        <v>6.5084569465030215</v>
      </c>
      <c r="F146" s="303"/>
      <c r="G146" s="302">
        <v>6.4310092236099603</v>
      </c>
      <c r="H146" s="302">
        <v>0.34426326988202993</v>
      </c>
      <c r="I146" s="302">
        <v>1.7440113437570743</v>
      </c>
      <c r="J146" s="302">
        <f t="shared" ref="J146:J148" si="71">SUM(G146:I146)</f>
        <v>8.5192838372490645</v>
      </c>
      <c r="K146" s="303"/>
      <c r="L146" s="302">
        <v>7.9518910666373026</v>
      </c>
      <c r="M146" s="302">
        <v>0.41515368042612943</v>
      </c>
      <c r="N146" s="302">
        <v>1.4258730978044432</v>
      </c>
      <c r="O146" s="302">
        <f t="shared" ref="O146:O153" si="72">SUM(L146:N146)</f>
        <v>9.7929178448678744</v>
      </c>
    </row>
    <row r="147" spans="1:15" s="236" customFormat="1" x14ac:dyDescent="0.2">
      <c r="A147" s="237" t="str">
        <f>name!E$6</f>
        <v>Associate professional occupations</v>
      </c>
      <c r="B147" s="302">
        <v>2.6469799204373916</v>
      </c>
      <c r="C147" s="302">
        <v>0.39769525162086067</v>
      </c>
      <c r="D147" s="302">
        <v>0.2843585692161954</v>
      </c>
      <c r="E147" s="302">
        <f t="shared" si="70"/>
        <v>3.329033741274448</v>
      </c>
      <c r="F147" s="303"/>
      <c r="G147" s="302">
        <v>3.039639223308404</v>
      </c>
      <c r="H147" s="302">
        <v>0.43041210061920482</v>
      </c>
      <c r="I147" s="302">
        <v>0.49124186704980771</v>
      </c>
      <c r="J147" s="302">
        <f t="shared" si="71"/>
        <v>3.9612931909774165</v>
      </c>
      <c r="K147" s="303"/>
      <c r="L147" s="302">
        <v>3.0541436229771044</v>
      </c>
      <c r="M147" s="302">
        <v>0.43815232479341792</v>
      </c>
      <c r="N147" s="302">
        <v>0.46496106083105598</v>
      </c>
      <c r="O147" s="302">
        <f t="shared" si="72"/>
        <v>3.9572570086015784</v>
      </c>
    </row>
    <row r="148" spans="1:15" s="236" customFormat="1" x14ac:dyDescent="0.2">
      <c r="A148" s="237" t="str">
        <f>name!E$7</f>
        <v>Administrative and secretarial occupations</v>
      </c>
      <c r="B148" s="302">
        <v>3.2650439722488502</v>
      </c>
      <c r="C148" s="302">
        <v>2.26032729759747</v>
      </c>
      <c r="D148" s="302">
        <v>0.62338432553052336</v>
      </c>
      <c r="E148" s="302">
        <f t="shared" si="70"/>
        <v>6.1487555953768434</v>
      </c>
      <c r="F148" s="303"/>
      <c r="G148" s="302">
        <v>3.1652086306972036</v>
      </c>
      <c r="H148" s="302">
        <v>1.9187792994595121</v>
      </c>
      <c r="I148" s="302">
        <v>0.58449601010638441</v>
      </c>
      <c r="J148" s="302">
        <f t="shared" si="71"/>
        <v>5.6684839402631004</v>
      </c>
      <c r="K148" s="303"/>
      <c r="L148" s="302">
        <v>2.5414338056023027</v>
      </c>
      <c r="M148" s="302">
        <v>1.963593742231251</v>
      </c>
      <c r="N148" s="302">
        <v>0.49788459289169135</v>
      </c>
      <c r="O148" s="302">
        <f t="shared" si="72"/>
        <v>5.002912140725245</v>
      </c>
    </row>
    <row r="149" spans="1:15" s="236" customFormat="1" x14ac:dyDescent="0.2">
      <c r="A149" s="237" t="str">
        <f>name!E$8</f>
        <v>Skilled trades occupations</v>
      </c>
      <c r="B149" s="302">
        <v>17.546144611042635</v>
      </c>
      <c r="C149" s="302">
        <v>0.96867804810178082</v>
      </c>
      <c r="D149" s="302">
        <v>14.829391497142868</v>
      </c>
      <c r="E149" s="302">
        <f t="shared" si="70"/>
        <v>33.344214156287279</v>
      </c>
      <c r="F149" s="303"/>
      <c r="G149" s="302">
        <v>12.785861657354779</v>
      </c>
      <c r="H149" s="302">
        <v>0.43499263225291857</v>
      </c>
      <c r="I149" s="302">
        <v>22.901701209273892</v>
      </c>
      <c r="J149" s="302">
        <f>SUM(G149:I149)</f>
        <v>36.122555498881589</v>
      </c>
      <c r="K149" s="303"/>
      <c r="L149" s="302">
        <v>11.020277757835327</v>
      </c>
      <c r="M149" s="302">
        <v>0.64371079690719368</v>
      </c>
      <c r="N149" s="302">
        <v>23.184264752407774</v>
      </c>
      <c r="O149" s="302">
        <f t="shared" si="72"/>
        <v>34.848253307150294</v>
      </c>
    </row>
    <row r="150" spans="1:15" s="236" customFormat="1" x14ac:dyDescent="0.2">
      <c r="A150" s="237" t="str">
        <f>name!E$9</f>
        <v>Caring, leisure and other service occupations</v>
      </c>
      <c r="B150" s="302">
        <v>9.3202954056679235E-2</v>
      </c>
      <c r="C150" s="302">
        <v>5.1471334069199612E-2</v>
      </c>
      <c r="D150" s="302">
        <v>2.3228542651766007E-2</v>
      </c>
      <c r="E150" s="302">
        <f t="shared" si="70"/>
        <v>0.16790283077764484</v>
      </c>
      <c r="F150" s="303"/>
      <c r="G150" s="302">
        <v>9.2497363949198136E-2</v>
      </c>
      <c r="H150" s="302">
        <v>4.1398386147743542E-2</v>
      </c>
      <c r="I150" s="302">
        <v>3.0720445441220341E-2</v>
      </c>
      <c r="J150" s="302">
        <f t="shared" ref="J150:J153" si="73">SUM(G150:I150)</f>
        <v>0.16461619553816204</v>
      </c>
      <c r="K150" s="303"/>
      <c r="L150" s="302">
        <v>9.8791803520032279E-2</v>
      </c>
      <c r="M150" s="302">
        <v>3.7663388426627607E-2</v>
      </c>
      <c r="N150" s="302">
        <v>5.6461121965027977E-2</v>
      </c>
      <c r="O150" s="302">
        <f t="shared" si="72"/>
        <v>0.19291631391168787</v>
      </c>
    </row>
    <row r="151" spans="1:15" s="236" customFormat="1" x14ac:dyDescent="0.2">
      <c r="A151" s="237" t="str">
        <f>name!E$10</f>
        <v>Sales and customer service occupations</v>
      </c>
      <c r="B151" s="302">
        <v>0.76287670151503817</v>
      </c>
      <c r="C151" s="302">
        <v>0.48734029786219807</v>
      </c>
      <c r="D151" s="302">
        <v>0.13620836726962235</v>
      </c>
      <c r="E151" s="302">
        <f t="shared" si="70"/>
        <v>1.3864253666468587</v>
      </c>
      <c r="F151" s="303"/>
      <c r="G151" s="302">
        <v>0.72271374461388704</v>
      </c>
      <c r="H151" s="302">
        <v>0.4379352253746811</v>
      </c>
      <c r="I151" s="302">
        <v>0.2004148907592575</v>
      </c>
      <c r="J151" s="302">
        <f t="shared" si="73"/>
        <v>1.3610638607478258</v>
      </c>
      <c r="K151" s="303"/>
      <c r="L151" s="302">
        <v>0.82049283215795232</v>
      </c>
      <c r="M151" s="302">
        <v>0.53134628763597858</v>
      </c>
      <c r="N151" s="302">
        <v>0.22501799576808673</v>
      </c>
      <c r="O151" s="302">
        <f t="shared" si="72"/>
        <v>1.5768571155620175</v>
      </c>
    </row>
    <row r="152" spans="1:15" s="236" customFormat="1" x14ac:dyDescent="0.2">
      <c r="A152" s="237" t="str">
        <f>name!E$11</f>
        <v>Process, plant and machine operatives</v>
      </c>
      <c r="B152" s="302">
        <v>4.1798726320829038</v>
      </c>
      <c r="C152" s="302">
        <v>0.21307535460101834</v>
      </c>
      <c r="D152" s="302">
        <v>1.0041516920011238</v>
      </c>
      <c r="E152" s="302">
        <f t="shared" si="70"/>
        <v>5.3970996786850467</v>
      </c>
      <c r="F152" s="303"/>
      <c r="G152" s="302">
        <v>3.0766211115361859</v>
      </c>
      <c r="H152" s="302">
        <v>0.17452126498267603</v>
      </c>
      <c r="I152" s="302">
        <v>2.0877574947015285</v>
      </c>
      <c r="J152" s="302">
        <f t="shared" si="73"/>
        <v>5.3388998712203906</v>
      </c>
      <c r="K152" s="303"/>
      <c r="L152" s="302">
        <v>3.4746012231111774</v>
      </c>
      <c r="M152" s="302">
        <v>0.21774875436444438</v>
      </c>
      <c r="N152" s="302">
        <v>3.1156458432321852</v>
      </c>
      <c r="O152" s="302">
        <f t="shared" si="72"/>
        <v>6.8079958207078075</v>
      </c>
    </row>
    <row r="153" spans="1:15" s="236" customFormat="1" x14ac:dyDescent="0.2">
      <c r="A153" s="237" t="str">
        <f>name!E$12</f>
        <v>Elementary occupations</v>
      </c>
      <c r="B153" s="302">
        <v>2.2476744220564844</v>
      </c>
      <c r="C153" s="302">
        <v>1.2013387365067336</v>
      </c>
      <c r="D153" s="302">
        <v>1.2948559795080035</v>
      </c>
      <c r="E153" s="302">
        <f t="shared" si="70"/>
        <v>4.7438691380712212</v>
      </c>
      <c r="F153" s="303"/>
      <c r="G153" s="302">
        <v>1.6084111861560113</v>
      </c>
      <c r="H153" s="302">
        <v>0.80893100418685215</v>
      </c>
      <c r="I153" s="302">
        <v>2.071661745730808</v>
      </c>
      <c r="J153" s="302">
        <f t="shared" si="73"/>
        <v>4.4890039360736713</v>
      </c>
      <c r="K153" s="303"/>
      <c r="L153" s="302">
        <v>1.3287910475363469</v>
      </c>
      <c r="M153" s="302">
        <v>0.61990422349951901</v>
      </c>
      <c r="N153" s="302">
        <v>2.9568075385161872</v>
      </c>
      <c r="O153" s="302">
        <f t="shared" si="72"/>
        <v>4.9055028095520532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39.251679549959917</v>
      </c>
      <c r="C155" s="311">
        <f t="shared" ref="C155:E155" si="74">SUM(C145:C153)</f>
        <v>6.2940301202936029</v>
      </c>
      <c r="D155" s="311">
        <f t="shared" si="74"/>
        <v>20.085290329746435</v>
      </c>
      <c r="E155" s="311">
        <f t="shared" si="74"/>
        <v>65.630999999999943</v>
      </c>
      <c r="F155" s="311"/>
      <c r="G155" s="311">
        <f t="shared" ref="G155:J155" si="75">SUM(G145:G153)</f>
        <v>34.270604749954053</v>
      </c>
      <c r="H155" s="311">
        <f t="shared" si="75"/>
        <v>5.162823303175295</v>
      </c>
      <c r="I155" s="311">
        <f t="shared" si="75"/>
        <v>32.706571946870731</v>
      </c>
      <c r="J155" s="311">
        <f t="shared" si="75"/>
        <v>72.140000000000072</v>
      </c>
      <c r="K155" s="311"/>
      <c r="L155" s="311">
        <f t="shared" ref="L155:O155" si="76">SUM(L145:L153)</f>
        <v>33.951728048937099</v>
      </c>
      <c r="M155" s="311">
        <f t="shared" si="76"/>
        <v>5.5238768311475299</v>
      </c>
      <c r="N155" s="311">
        <f t="shared" si="76"/>
        <v>34.664395119915369</v>
      </c>
      <c r="O155" s="311">
        <f t="shared" si="76"/>
        <v>74.139999999999986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14.656480895934347</v>
      </c>
      <c r="C162" s="302">
        <v>1.6928960595342932</v>
      </c>
      <c r="D162" s="302">
        <v>3.4632885401205167</v>
      </c>
      <c r="E162" s="302">
        <f>SUM(B162:D162)</f>
        <v>19.812665495589158</v>
      </c>
      <c r="F162" s="303"/>
      <c r="G162" s="302">
        <v>16.355128479701346</v>
      </c>
      <c r="H162" s="302">
        <v>2.9387077906525212</v>
      </c>
      <c r="I162" s="302">
        <v>3.6723322421862492</v>
      </c>
      <c r="J162" s="302">
        <f>SUM(G162:I162)</f>
        <v>22.966168512540118</v>
      </c>
      <c r="K162" s="303"/>
      <c r="L162" s="302">
        <v>18.956994847836029</v>
      </c>
      <c r="M162" s="302">
        <v>3.7661992263452224</v>
      </c>
      <c r="N162" s="302">
        <v>4.382447352862247</v>
      </c>
      <c r="O162" s="302">
        <f>SUM(L162:N162)</f>
        <v>27.105641427043498</v>
      </c>
    </row>
    <row r="163" spans="1:15" s="236" customFormat="1" x14ac:dyDescent="0.2">
      <c r="A163" s="237" t="str">
        <f>name!E$5</f>
        <v>Professional occupations</v>
      </c>
      <c r="B163" s="302">
        <v>9.5032856306516695</v>
      </c>
      <c r="C163" s="302">
        <v>2.6402786069671431</v>
      </c>
      <c r="D163" s="302">
        <v>1.0514658761038591</v>
      </c>
      <c r="E163" s="302">
        <f t="shared" ref="E163:E170" si="77">SUM(B163:D163)</f>
        <v>13.195030113722673</v>
      </c>
      <c r="F163" s="303"/>
      <c r="G163" s="302">
        <v>12.006945995374736</v>
      </c>
      <c r="H163" s="302">
        <v>3.6858172732941297</v>
      </c>
      <c r="I163" s="302">
        <v>0.82260603387063091</v>
      </c>
      <c r="J163" s="302">
        <f t="shared" ref="J163:J165" si="78">SUM(G163:I163)</f>
        <v>16.515369302539497</v>
      </c>
      <c r="K163" s="303"/>
      <c r="L163" s="302">
        <v>15.815051949157874</v>
      </c>
      <c r="M163" s="302">
        <v>4.4706440708072828</v>
      </c>
      <c r="N163" s="302">
        <v>0.63601592048785394</v>
      </c>
      <c r="O163" s="302">
        <f t="shared" ref="O163:O170" si="79">SUM(L163:N163)</f>
        <v>20.921711940453012</v>
      </c>
    </row>
    <row r="164" spans="1:15" s="236" customFormat="1" x14ac:dyDescent="0.2">
      <c r="A164" s="237" t="str">
        <f>name!E$6</f>
        <v>Associate professional occupations</v>
      </c>
      <c r="B164" s="302">
        <v>9.160491800438507</v>
      </c>
      <c r="C164" s="302">
        <v>2.3996318759779864</v>
      </c>
      <c r="D164" s="302">
        <v>0.61016317916317686</v>
      </c>
      <c r="E164" s="302">
        <f t="shared" si="77"/>
        <v>12.17028685557967</v>
      </c>
      <c r="F164" s="303"/>
      <c r="G164" s="302">
        <v>10.528535365163807</v>
      </c>
      <c r="H164" s="302">
        <v>2.9570377741515914</v>
      </c>
      <c r="I164" s="302">
        <v>0.50950830148428683</v>
      </c>
      <c r="J164" s="302">
        <f t="shared" si="78"/>
        <v>13.995081440799686</v>
      </c>
      <c r="K164" s="303"/>
      <c r="L164" s="302">
        <v>11.377904579182719</v>
      </c>
      <c r="M164" s="302">
        <v>2.917301312328922</v>
      </c>
      <c r="N164" s="302">
        <v>0.40213297747124099</v>
      </c>
      <c r="O164" s="302">
        <f t="shared" si="79"/>
        <v>14.697338868982882</v>
      </c>
    </row>
    <row r="165" spans="1:15" s="236" customFormat="1" x14ac:dyDescent="0.2">
      <c r="A165" s="237" t="str">
        <f>name!E$7</f>
        <v>Administrative and secretarial occupations</v>
      </c>
      <c r="B165" s="302">
        <v>10.518132647900531</v>
      </c>
      <c r="C165" s="302">
        <v>5.262346171484789</v>
      </c>
      <c r="D165" s="302">
        <v>0.20193471664747653</v>
      </c>
      <c r="E165" s="302">
        <f t="shared" si="77"/>
        <v>15.982413536032796</v>
      </c>
      <c r="F165" s="303"/>
      <c r="G165" s="302">
        <v>10.903657419436421</v>
      </c>
      <c r="H165" s="302">
        <v>5.7272849067189826</v>
      </c>
      <c r="I165" s="302">
        <v>0.26445085706623755</v>
      </c>
      <c r="J165" s="302">
        <f t="shared" si="78"/>
        <v>16.895393183221639</v>
      </c>
      <c r="K165" s="303"/>
      <c r="L165" s="302">
        <v>10.636821716075591</v>
      </c>
      <c r="M165" s="302">
        <v>5.4391894165949779</v>
      </c>
      <c r="N165" s="302">
        <v>0.19184279508019936</v>
      </c>
      <c r="O165" s="302">
        <f t="shared" si="79"/>
        <v>16.267853927750767</v>
      </c>
    </row>
    <row r="166" spans="1:15" s="236" customFormat="1" x14ac:dyDescent="0.2">
      <c r="A166" s="237" t="str">
        <f>name!E$8</f>
        <v>Skilled trades occupations</v>
      </c>
      <c r="B166" s="302">
        <v>11.545325785544794</v>
      </c>
      <c r="C166" s="302">
        <v>1.6709903614132535</v>
      </c>
      <c r="D166" s="302">
        <v>3.1106750123263103</v>
      </c>
      <c r="E166" s="302">
        <f t="shared" si="77"/>
        <v>16.326991159284358</v>
      </c>
      <c r="F166" s="303"/>
      <c r="G166" s="302">
        <v>10.027228664987332</v>
      </c>
      <c r="H166" s="302">
        <v>1.4954516069532442</v>
      </c>
      <c r="I166" s="302">
        <v>2.0227013394440223</v>
      </c>
      <c r="J166" s="302">
        <f>SUM(G166:I166)</f>
        <v>13.545381611384599</v>
      </c>
      <c r="K166" s="303"/>
      <c r="L166" s="302">
        <v>9.3425297447436861</v>
      </c>
      <c r="M166" s="302">
        <v>1.5775403765022915</v>
      </c>
      <c r="N166" s="302">
        <v>2.2548996770272436</v>
      </c>
      <c r="O166" s="302">
        <f t="shared" si="79"/>
        <v>13.174969798273221</v>
      </c>
    </row>
    <row r="167" spans="1:15" s="236" customFormat="1" x14ac:dyDescent="0.2">
      <c r="A167" s="237" t="str">
        <f>name!E$9</f>
        <v>Caring, leisure and other service occupations</v>
      </c>
      <c r="B167" s="302">
        <v>0.87302518041438171</v>
      </c>
      <c r="C167" s="302">
        <v>0.31577894955001368</v>
      </c>
      <c r="D167" s="302">
        <v>9.8706242905750655E-2</v>
      </c>
      <c r="E167" s="302">
        <f t="shared" si="77"/>
        <v>1.287510372870146</v>
      </c>
      <c r="F167" s="303"/>
      <c r="G167" s="302">
        <v>0.90626831987174805</v>
      </c>
      <c r="H167" s="302">
        <v>0.29471582433191573</v>
      </c>
      <c r="I167" s="302">
        <v>0.19190436590793589</v>
      </c>
      <c r="J167" s="302">
        <f t="shared" ref="J167:J170" si="80">SUM(G167:I167)</f>
        <v>1.3928885101115995</v>
      </c>
      <c r="K167" s="303"/>
      <c r="L167" s="302">
        <v>1.292628019969662</v>
      </c>
      <c r="M167" s="302">
        <v>0.25378671105319578</v>
      </c>
      <c r="N167" s="302">
        <v>0.32194259350844812</v>
      </c>
      <c r="O167" s="302">
        <f t="shared" si="79"/>
        <v>1.8683573245313059</v>
      </c>
    </row>
    <row r="168" spans="1:15" s="236" customFormat="1" x14ac:dyDescent="0.2">
      <c r="A168" s="237" t="str">
        <f>name!E$10</f>
        <v>Sales and customer service occupations</v>
      </c>
      <c r="B168" s="302">
        <v>10.202071678636228</v>
      </c>
      <c r="C168" s="302">
        <v>31.523724678908355</v>
      </c>
      <c r="D168" s="302">
        <v>1.5979558577995692</v>
      </c>
      <c r="E168" s="302">
        <f t="shared" si="77"/>
        <v>43.32375221534415</v>
      </c>
      <c r="F168" s="303"/>
      <c r="G168" s="302">
        <v>9.228512289878573</v>
      </c>
      <c r="H168" s="302">
        <v>30.777392734493002</v>
      </c>
      <c r="I168" s="302">
        <v>1.0479061305883617</v>
      </c>
      <c r="J168" s="302">
        <f t="shared" si="80"/>
        <v>41.053811154959931</v>
      </c>
      <c r="K168" s="303"/>
      <c r="L168" s="302">
        <v>7.9297621712900606</v>
      </c>
      <c r="M168" s="302">
        <v>27.279339475362534</v>
      </c>
      <c r="N168" s="302">
        <v>0.77534800034642082</v>
      </c>
      <c r="O168" s="302">
        <f t="shared" si="79"/>
        <v>35.98444964699901</v>
      </c>
    </row>
    <row r="169" spans="1:15" s="236" customFormat="1" x14ac:dyDescent="0.2">
      <c r="A169" s="237" t="str">
        <f>name!E$11</f>
        <v>Process, plant and machine operatives</v>
      </c>
      <c r="B169" s="302">
        <v>11.360601551919327</v>
      </c>
      <c r="C169" s="302">
        <v>2.2941720710046174</v>
      </c>
      <c r="D169" s="302">
        <v>0.30204831017195033</v>
      </c>
      <c r="E169" s="302">
        <f t="shared" si="77"/>
        <v>13.956821933095894</v>
      </c>
      <c r="F169" s="303"/>
      <c r="G169" s="302">
        <v>9.1004140517763101</v>
      </c>
      <c r="H169" s="302">
        <v>2.4542962709853309</v>
      </c>
      <c r="I169" s="302">
        <v>0.26235921105639504</v>
      </c>
      <c r="J169" s="302">
        <f t="shared" si="80"/>
        <v>11.817069533818037</v>
      </c>
      <c r="K169" s="303"/>
      <c r="L169" s="302">
        <v>10.187939324890126</v>
      </c>
      <c r="M169" s="302">
        <v>3.2027607989428062</v>
      </c>
      <c r="N169" s="302">
        <v>0.34833998525436094</v>
      </c>
      <c r="O169" s="302">
        <f t="shared" si="79"/>
        <v>13.739040109087293</v>
      </c>
    </row>
    <row r="170" spans="1:15" s="236" customFormat="1" x14ac:dyDescent="0.2">
      <c r="A170" s="237" t="str">
        <f>name!E$12</f>
        <v>Elementary occupations</v>
      </c>
      <c r="B170" s="302">
        <v>9.5273176819598913</v>
      </c>
      <c r="C170" s="302">
        <v>8.4152687796437817</v>
      </c>
      <c r="D170" s="302">
        <v>0.34594185687749668</v>
      </c>
      <c r="E170" s="302">
        <f t="shared" si="77"/>
        <v>18.28852831848117</v>
      </c>
      <c r="F170" s="303"/>
      <c r="G170" s="302">
        <v>7.3415868778958071</v>
      </c>
      <c r="H170" s="302">
        <v>7.0967641569436672</v>
      </c>
      <c r="I170" s="302">
        <v>0.30948571578535961</v>
      </c>
      <c r="J170" s="302">
        <f t="shared" si="80"/>
        <v>14.747836750624835</v>
      </c>
      <c r="K170" s="303"/>
      <c r="L170" s="302">
        <v>6.2106687309166988</v>
      </c>
      <c r="M170" s="302">
        <v>5.234328261220849</v>
      </c>
      <c r="N170" s="302">
        <v>0.41263996474144143</v>
      </c>
      <c r="O170" s="302">
        <f t="shared" si="79"/>
        <v>11.857636956878988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87.346732853399672</v>
      </c>
      <c r="C172" s="311">
        <f t="shared" ref="C172:E172" si="81">SUM(C162:C170)</f>
        <v>56.215087554484235</v>
      </c>
      <c r="D172" s="311">
        <f t="shared" si="81"/>
        <v>10.782179592116107</v>
      </c>
      <c r="E172" s="311">
        <f t="shared" si="81"/>
        <v>154.34399999999999</v>
      </c>
      <c r="F172" s="311"/>
      <c r="G172" s="311">
        <f t="shared" ref="G172:J172" si="82">SUM(G162:G170)</f>
        <v>86.398277464086092</v>
      </c>
      <c r="H172" s="311">
        <f t="shared" si="82"/>
        <v>57.427468338524392</v>
      </c>
      <c r="I172" s="311">
        <f t="shared" si="82"/>
        <v>9.1032541973894787</v>
      </c>
      <c r="J172" s="311">
        <f t="shared" si="82"/>
        <v>152.92899999999995</v>
      </c>
      <c r="K172" s="311"/>
      <c r="L172" s="311">
        <f t="shared" ref="L172:O172" si="83">SUM(L162:L170)</f>
        <v>91.750301084062443</v>
      </c>
      <c r="M172" s="311">
        <f t="shared" si="83"/>
        <v>54.141089649158076</v>
      </c>
      <c r="N172" s="311">
        <f t="shared" si="83"/>
        <v>9.725609266779454</v>
      </c>
      <c r="O172" s="311">
        <f t="shared" si="83"/>
        <v>155.61699999999996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3.3366208195343989</v>
      </c>
      <c r="C179" s="302">
        <v>0.16424577744947874</v>
      </c>
      <c r="D179" s="302">
        <v>0.6692695519257349</v>
      </c>
      <c r="E179" s="302">
        <f>SUM(B179:D179)</f>
        <v>4.1701361489096129</v>
      </c>
      <c r="F179" s="303"/>
      <c r="G179" s="302">
        <v>4.555513864324233</v>
      </c>
      <c r="H179" s="302">
        <v>0.57036228447742199</v>
      </c>
      <c r="I179" s="302">
        <v>0.906556726989588</v>
      </c>
      <c r="J179" s="302">
        <f>SUM(G179:I179)</f>
        <v>6.0324328757912431</v>
      </c>
      <c r="K179" s="303"/>
      <c r="L179" s="302">
        <v>5.7347300501034049</v>
      </c>
      <c r="M179" s="302">
        <v>0.81078719593429638</v>
      </c>
      <c r="N179" s="302">
        <v>0.99291221209375535</v>
      </c>
      <c r="O179" s="302">
        <f>SUM(L179:N179)</f>
        <v>7.538429458131457</v>
      </c>
    </row>
    <row r="180" spans="1:15" s="236" customFormat="1" x14ac:dyDescent="0.2">
      <c r="A180" s="237" t="str">
        <f>name!E$5</f>
        <v>Professional occupations</v>
      </c>
      <c r="B180" s="302">
        <v>2.3968854147599652</v>
      </c>
      <c r="C180" s="302">
        <v>0.13825892482368757</v>
      </c>
      <c r="D180" s="302">
        <v>0.22483121574350307</v>
      </c>
      <c r="E180" s="302">
        <f t="shared" ref="E180:E187" si="84">SUM(B180:D180)</f>
        <v>2.7599755553271557</v>
      </c>
      <c r="F180" s="303"/>
      <c r="G180" s="302">
        <v>3.6993668301894793</v>
      </c>
      <c r="H180" s="302">
        <v>0.43160172654812229</v>
      </c>
      <c r="I180" s="302">
        <v>0.2795674473908536</v>
      </c>
      <c r="J180" s="302">
        <f t="shared" ref="J180:J182" si="85">SUM(G180:I180)</f>
        <v>4.4105360041284554</v>
      </c>
      <c r="K180" s="303"/>
      <c r="L180" s="302">
        <v>5.1146352990646973</v>
      </c>
      <c r="M180" s="302">
        <v>0.70561878237950026</v>
      </c>
      <c r="N180" s="302">
        <v>0.25327179445466569</v>
      </c>
      <c r="O180" s="302">
        <f t="shared" ref="O180:O187" si="86">SUM(L180:N180)</f>
        <v>6.0735258758988628</v>
      </c>
    </row>
    <row r="181" spans="1:15" s="236" customFormat="1" x14ac:dyDescent="0.2">
      <c r="A181" s="237" t="str">
        <f>name!E$6</f>
        <v>Associate professional occupations</v>
      </c>
      <c r="B181" s="302">
        <v>2.3934508266761343</v>
      </c>
      <c r="C181" s="302">
        <v>0.21856936861478221</v>
      </c>
      <c r="D181" s="302">
        <v>0.12597646868696316</v>
      </c>
      <c r="E181" s="302">
        <f t="shared" si="84"/>
        <v>2.7379966639778797</v>
      </c>
      <c r="F181" s="303"/>
      <c r="G181" s="302">
        <v>3.2294125458414888</v>
      </c>
      <c r="H181" s="302">
        <v>0.50615681419852621</v>
      </c>
      <c r="I181" s="302">
        <v>0.15516697256904988</v>
      </c>
      <c r="J181" s="302">
        <f t="shared" si="85"/>
        <v>3.8907363326090652</v>
      </c>
      <c r="K181" s="303"/>
      <c r="L181" s="302">
        <v>3.4799639788838834</v>
      </c>
      <c r="M181" s="302">
        <v>0.63426714546270502</v>
      </c>
      <c r="N181" s="302">
        <v>0.13720858605270703</v>
      </c>
      <c r="O181" s="302">
        <f t="shared" si="86"/>
        <v>4.2514397103992954</v>
      </c>
    </row>
    <row r="182" spans="1:15" s="236" customFormat="1" x14ac:dyDescent="0.2">
      <c r="A182" s="237" t="str">
        <f>name!E$7</f>
        <v>Administrative and secretarial occupations</v>
      </c>
      <c r="B182" s="302">
        <v>4.0827635156496491</v>
      </c>
      <c r="C182" s="302">
        <v>1.5565045489656499</v>
      </c>
      <c r="D182" s="302">
        <v>0.11837215443159105</v>
      </c>
      <c r="E182" s="302">
        <f t="shared" si="84"/>
        <v>5.7576402190468903</v>
      </c>
      <c r="F182" s="303"/>
      <c r="G182" s="302">
        <v>5.0049630849374092</v>
      </c>
      <c r="H182" s="302">
        <v>2.2497347163759538</v>
      </c>
      <c r="I182" s="302">
        <v>0.11962864290403967</v>
      </c>
      <c r="J182" s="302">
        <f t="shared" si="85"/>
        <v>7.3743264442174024</v>
      </c>
      <c r="K182" s="303"/>
      <c r="L182" s="302">
        <v>5.3711167252068668</v>
      </c>
      <c r="M182" s="302">
        <v>2.2788262186001256</v>
      </c>
      <c r="N182" s="302">
        <v>0.12260776586094831</v>
      </c>
      <c r="O182" s="302">
        <f t="shared" si="86"/>
        <v>7.7725507096679411</v>
      </c>
    </row>
    <row r="183" spans="1:15" s="236" customFormat="1" x14ac:dyDescent="0.2">
      <c r="A183" s="237" t="str">
        <f>name!E$8</f>
        <v>Skilled trades occupations</v>
      </c>
      <c r="B183" s="302">
        <v>2.1265386120628662</v>
      </c>
      <c r="C183" s="302">
        <v>0.54950768386392657</v>
      </c>
      <c r="D183" s="302">
        <v>0.75563452366505734</v>
      </c>
      <c r="E183" s="302">
        <f t="shared" si="84"/>
        <v>3.43168081959185</v>
      </c>
      <c r="F183" s="303"/>
      <c r="G183" s="302">
        <v>1.8368523548430049</v>
      </c>
      <c r="H183" s="302">
        <v>0.44394772540826966</v>
      </c>
      <c r="I183" s="302">
        <v>0.61191407817993126</v>
      </c>
      <c r="J183" s="302">
        <f>SUM(G183:I183)</f>
        <v>2.8927141584312057</v>
      </c>
      <c r="K183" s="303"/>
      <c r="L183" s="302">
        <v>1.5656083784599149</v>
      </c>
      <c r="M183" s="302">
        <v>0.58603935443588029</v>
      </c>
      <c r="N183" s="302">
        <v>0.59929883491770908</v>
      </c>
      <c r="O183" s="302">
        <f t="shared" si="86"/>
        <v>2.7509465678135046</v>
      </c>
    </row>
    <row r="184" spans="1:15" s="236" customFormat="1" x14ac:dyDescent="0.2">
      <c r="A184" s="237" t="str">
        <f>name!E$9</f>
        <v>Caring, leisure and other service occupations</v>
      </c>
      <c r="B184" s="302">
        <v>1.5519994152639245</v>
      </c>
      <c r="C184" s="302">
        <v>0.74644205747439718</v>
      </c>
      <c r="D184" s="302">
        <v>0.26017870563335516</v>
      </c>
      <c r="E184" s="302">
        <f t="shared" si="84"/>
        <v>2.5586201783716769</v>
      </c>
      <c r="F184" s="303"/>
      <c r="G184" s="302">
        <v>1.7722174471741345</v>
      </c>
      <c r="H184" s="302">
        <v>1.7265115560025206</v>
      </c>
      <c r="I184" s="302">
        <v>0.3041059191905463</v>
      </c>
      <c r="J184" s="302">
        <f t="shared" ref="J184:J187" si="87">SUM(G184:I184)</f>
        <v>3.8028349223672016</v>
      </c>
      <c r="K184" s="303"/>
      <c r="L184" s="302">
        <v>1.9033902115850525</v>
      </c>
      <c r="M184" s="302">
        <v>2.0671385122009043</v>
      </c>
      <c r="N184" s="302">
        <v>0.41527276750260916</v>
      </c>
      <c r="O184" s="302">
        <f t="shared" si="86"/>
        <v>4.3858014912885661</v>
      </c>
    </row>
    <row r="185" spans="1:15" s="236" customFormat="1" x14ac:dyDescent="0.2">
      <c r="A185" s="237" t="str">
        <f>name!E$10</f>
        <v>Sales and customer service occupations</v>
      </c>
      <c r="B185" s="302">
        <v>1.3542613263142316</v>
      </c>
      <c r="C185" s="302">
        <v>0.42264408540732268</v>
      </c>
      <c r="D185" s="302">
        <v>0.12378953444486458</v>
      </c>
      <c r="E185" s="302">
        <f t="shared" si="84"/>
        <v>1.9006949461664189</v>
      </c>
      <c r="F185" s="303"/>
      <c r="G185" s="302">
        <v>1.651513996328138</v>
      </c>
      <c r="H185" s="302">
        <v>0.52297590048438658</v>
      </c>
      <c r="I185" s="302">
        <v>0.12014531034129639</v>
      </c>
      <c r="J185" s="302">
        <f t="shared" si="87"/>
        <v>2.2946352071538207</v>
      </c>
      <c r="K185" s="303"/>
      <c r="L185" s="302">
        <v>2.1301715179013119</v>
      </c>
      <c r="M185" s="302">
        <v>0.82765831611934026</v>
      </c>
      <c r="N185" s="302">
        <v>0.11445810216831007</v>
      </c>
      <c r="O185" s="302">
        <f t="shared" si="86"/>
        <v>3.0722879361889621</v>
      </c>
    </row>
    <row r="186" spans="1:15" s="236" customFormat="1" x14ac:dyDescent="0.2">
      <c r="A186" s="237" t="str">
        <f>name!E$11</f>
        <v>Process, plant and machine operatives</v>
      </c>
      <c r="B186" s="302">
        <v>15.589491425100935</v>
      </c>
      <c r="C186" s="302">
        <v>1.0525847337392744</v>
      </c>
      <c r="D186" s="302">
        <v>5.5698558684544821</v>
      </c>
      <c r="E186" s="302">
        <f t="shared" si="84"/>
        <v>22.21193202729469</v>
      </c>
      <c r="F186" s="303"/>
      <c r="G186" s="302">
        <v>14.398835040171171</v>
      </c>
      <c r="H186" s="302">
        <v>3.5921606315917161</v>
      </c>
      <c r="I186" s="302">
        <v>6.916532325285992</v>
      </c>
      <c r="J186" s="302">
        <f t="shared" si="87"/>
        <v>24.907527997048881</v>
      </c>
      <c r="K186" s="303"/>
      <c r="L186" s="302">
        <v>16.233479049467629</v>
      </c>
      <c r="M186" s="302">
        <v>4.8165614219869912</v>
      </c>
      <c r="N186" s="302">
        <v>8.1832553538282742</v>
      </c>
      <c r="O186" s="302">
        <f t="shared" si="86"/>
        <v>29.233295825282894</v>
      </c>
    </row>
    <row r="187" spans="1:15" s="236" customFormat="1" x14ac:dyDescent="0.2">
      <c r="A187" s="237" t="str">
        <f>name!E$12</f>
        <v>Elementary occupations</v>
      </c>
      <c r="B187" s="302">
        <v>7.8224491233037092</v>
      </c>
      <c r="C187" s="302">
        <v>2.2185420333448529</v>
      </c>
      <c r="D187" s="302">
        <v>0.31833228466525293</v>
      </c>
      <c r="E187" s="302">
        <f t="shared" si="84"/>
        <v>10.359323441313816</v>
      </c>
      <c r="F187" s="303"/>
      <c r="G187" s="302">
        <v>7.6033758452194578</v>
      </c>
      <c r="H187" s="302">
        <v>2.158107872441279</v>
      </c>
      <c r="I187" s="302">
        <v>0.28677234059193724</v>
      </c>
      <c r="J187" s="302">
        <f t="shared" si="87"/>
        <v>10.048256058252674</v>
      </c>
      <c r="K187" s="303"/>
      <c r="L187" s="302">
        <v>7.4542499932466475</v>
      </c>
      <c r="M187" s="302">
        <v>2.1334405637773126</v>
      </c>
      <c r="N187" s="302">
        <v>0.33703186830453147</v>
      </c>
      <c r="O187" s="302">
        <f t="shared" si="86"/>
        <v>9.9247224253284916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40.654460478665811</v>
      </c>
      <c r="C189" s="311">
        <f t="shared" ref="C189:E189" si="88">SUM(C179:C187)</f>
        <v>7.0672992136833717</v>
      </c>
      <c r="D189" s="311">
        <f t="shared" si="88"/>
        <v>8.1662403076508046</v>
      </c>
      <c r="E189" s="311">
        <f t="shared" si="88"/>
        <v>55.887999999999991</v>
      </c>
      <c r="F189" s="311"/>
      <c r="G189" s="311">
        <f t="shared" ref="G189:J189" si="89">SUM(G179:G187)</f>
        <v>43.75205100902852</v>
      </c>
      <c r="H189" s="311">
        <f t="shared" si="89"/>
        <v>12.201559227528197</v>
      </c>
      <c r="I189" s="311">
        <f t="shared" si="89"/>
        <v>9.7003897634432334</v>
      </c>
      <c r="J189" s="311">
        <f t="shared" si="89"/>
        <v>65.65399999999994</v>
      </c>
      <c r="K189" s="311"/>
      <c r="L189" s="311">
        <f t="shared" ref="L189:O189" si="90">SUM(L179:L187)</f>
        <v>48.987345203919404</v>
      </c>
      <c r="M189" s="311">
        <f t="shared" si="90"/>
        <v>14.860337510897056</v>
      </c>
      <c r="N189" s="311">
        <f t="shared" si="90"/>
        <v>11.155317285183511</v>
      </c>
      <c r="O189" s="311">
        <f t="shared" si="90"/>
        <v>75.002999999999986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5.2277317608247316</v>
      </c>
      <c r="C196" s="302">
        <v>0.71390144336697448</v>
      </c>
      <c r="D196" s="302">
        <v>2.0060886636734216</v>
      </c>
      <c r="E196" s="302">
        <f>SUM(B196:D196)</f>
        <v>7.9477218678651269</v>
      </c>
      <c r="F196" s="303"/>
      <c r="G196" s="302">
        <v>6.3931221841791936</v>
      </c>
      <c r="H196" s="302">
        <v>1.2859008031806263</v>
      </c>
      <c r="I196" s="302">
        <v>1.840032236551056</v>
      </c>
      <c r="J196" s="302">
        <f>SUM(G196:I196)</f>
        <v>9.5190552239108754</v>
      </c>
      <c r="K196" s="303"/>
      <c r="L196" s="302">
        <v>9.787328494749314</v>
      </c>
      <c r="M196" s="302">
        <v>2.2028718656906907</v>
      </c>
      <c r="N196" s="302">
        <v>2.3940593362673459</v>
      </c>
      <c r="O196" s="302">
        <f>SUM(L196:N196)</f>
        <v>14.38425969670735</v>
      </c>
    </row>
    <row r="197" spans="1:15" s="236" customFormat="1" x14ac:dyDescent="0.2">
      <c r="A197" s="237" t="str">
        <f>name!E$5</f>
        <v>Professional occupations</v>
      </c>
      <c r="B197" s="302">
        <v>1.7809714581127092</v>
      </c>
      <c r="C197" s="302">
        <v>0.26640809111397307</v>
      </c>
      <c r="D197" s="302">
        <v>0.16479584267103239</v>
      </c>
      <c r="E197" s="302">
        <f t="shared" ref="E197:E204" si="91">SUM(B197:D197)</f>
        <v>2.2121753918977145</v>
      </c>
      <c r="F197" s="303"/>
      <c r="G197" s="302">
        <v>2.5986797078602657</v>
      </c>
      <c r="H197" s="302">
        <v>0.51161599185145901</v>
      </c>
      <c r="I197" s="302">
        <v>0.14431505046800391</v>
      </c>
      <c r="J197" s="302">
        <f t="shared" ref="J197:J199" si="92">SUM(G197:I197)</f>
        <v>3.2546107501797286</v>
      </c>
      <c r="K197" s="303"/>
      <c r="L197" s="302">
        <v>3.8654317491210048</v>
      </c>
      <c r="M197" s="302">
        <v>0.81188012981566293</v>
      </c>
      <c r="N197" s="302">
        <v>0.10175113965957053</v>
      </c>
      <c r="O197" s="302">
        <f t="shared" ref="O197:O204" si="93">SUM(L197:N197)</f>
        <v>4.7790630185962382</v>
      </c>
    </row>
    <row r="198" spans="1:15" s="236" customFormat="1" x14ac:dyDescent="0.2">
      <c r="A198" s="237" t="str">
        <f>name!E$6</f>
        <v>Associate professional occupations</v>
      </c>
      <c r="B198" s="302">
        <v>1.4396377744904907</v>
      </c>
      <c r="C198" s="302">
        <v>0.76146080752846679</v>
      </c>
      <c r="D198" s="302">
        <v>9.7663158149082954E-2</v>
      </c>
      <c r="E198" s="302">
        <f t="shared" si="91"/>
        <v>2.2987617401680405</v>
      </c>
      <c r="F198" s="303"/>
      <c r="G198" s="302">
        <v>1.9060861515818801</v>
      </c>
      <c r="H198" s="302">
        <v>1.0286502820285248</v>
      </c>
      <c r="I198" s="302">
        <v>7.3588571264378774E-2</v>
      </c>
      <c r="J198" s="302">
        <f t="shared" si="92"/>
        <v>3.0083250048747838</v>
      </c>
      <c r="K198" s="303"/>
      <c r="L198" s="302">
        <v>2.5417867355418249</v>
      </c>
      <c r="M198" s="302">
        <v>1.6168144138891785</v>
      </c>
      <c r="N198" s="302">
        <v>6.0762754732968188E-2</v>
      </c>
      <c r="O198" s="302">
        <f t="shared" si="93"/>
        <v>4.2193639041639717</v>
      </c>
    </row>
    <row r="199" spans="1:15" s="236" customFormat="1" x14ac:dyDescent="0.2">
      <c r="A199" s="237" t="str">
        <f>name!E$7</f>
        <v>Administrative and secretarial occupations</v>
      </c>
      <c r="B199" s="302">
        <v>2.2960313885560071</v>
      </c>
      <c r="C199" s="302">
        <v>1.1940875908560029</v>
      </c>
      <c r="D199" s="302">
        <v>7.1538719986035199E-2</v>
      </c>
      <c r="E199" s="302">
        <f t="shared" si="91"/>
        <v>3.5616576993980451</v>
      </c>
      <c r="F199" s="303"/>
      <c r="G199" s="302">
        <v>2.5440845940449099</v>
      </c>
      <c r="H199" s="302">
        <v>1.4831072048575329</v>
      </c>
      <c r="I199" s="302">
        <v>5.2137574030685599E-2</v>
      </c>
      <c r="J199" s="302">
        <f t="shared" si="92"/>
        <v>4.0793293729331284</v>
      </c>
      <c r="K199" s="303"/>
      <c r="L199" s="302">
        <v>3.5025939484099675</v>
      </c>
      <c r="M199" s="302">
        <v>2.2487616244064399</v>
      </c>
      <c r="N199" s="302">
        <v>6.8676253699523154E-2</v>
      </c>
      <c r="O199" s="302">
        <f t="shared" si="93"/>
        <v>5.8200318265159314</v>
      </c>
    </row>
    <row r="200" spans="1:15" s="236" customFormat="1" x14ac:dyDescent="0.2">
      <c r="A200" s="237" t="str">
        <f>name!E$8</f>
        <v>Skilled trades occupations</v>
      </c>
      <c r="B200" s="302">
        <v>4.2423532524848042</v>
      </c>
      <c r="C200" s="302">
        <v>3.4747006094577344</v>
      </c>
      <c r="D200" s="302">
        <v>0.57620821990185822</v>
      </c>
      <c r="E200" s="302">
        <f t="shared" si="91"/>
        <v>8.2932620818443965</v>
      </c>
      <c r="F200" s="303"/>
      <c r="G200" s="302">
        <v>3.5969902258549218</v>
      </c>
      <c r="H200" s="302">
        <v>3.1766237331394058</v>
      </c>
      <c r="I200" s="302">
        <v>0.53702585620269727</v>
      </c>
      <c r="J200" s="302">
        <f>SUM(G200:I200)</f>
        <v>7.3106398151970247</v>
      </c>
      <c r="K200" s="303"/>
      <c r="L200" s="302">
        <v>2.4156323539055937</v>
      </c>
      <c r="M200" s="302">
        <v>3.9986117231047036</v>
      </c>
      <c r="N200" s="302">
        <v>0.65592497135049521</v>
      </c>
      <c r="O200" s="302">
        <f t="shared" si="93"/>
        <v>7.0701690483607917</v>
      </c>
    </row>
    <row r="201" spans="1:15" s="236" customFormat="1" x14ac:dyDescent="0.2">
      <c r="A201" s="237" t="str">
        <f>name!E$9</f>
        <v>Caring, leisure and other service occupations</v>
      </c>
      <c r="B201" s="302">
        <v>1.3531715958171453</v>
      </c>
      <c r="C201" s="302">
        <v>1.4833556978909499</v>
      </c>
      <c r="D201" s="302">
        <v>0.15433478916327337</v>
      </c>
      <c r="E201" s="302">
        <f t="shared" si="91"/>
        <v>2.9908620828713688</v>
      </c>
      <c r="F201" s="303"/>
      <c r="G201" s="302">
        <v>1.3722871782447597</v>
      </c>
      <c r="H201" s="302">
        <v>1.5912910287719406</v>
      </c>
      <c r="I201" s="302">
        <v>0.17296943498430939</v>
      </c>
      <c r="J201" s="302">
        <f t="shared" ref="J201:J204" si="94">SUM(G201:I201)</f>
        <v>3.1365476420010099</v>
      </c>
      <c r="K201" s="303"/>
      <c r="L201" s="302">
        <v>1.7564011921854252</v>
      </c>
      <c r="M201" s="302">
        <v>1.8655079617584893</v>
      </c>
      <c r="N201" s="302">
        <v>0.28093648690060613</v>
      </c>
      <c r="O201" s="302">
        <f t="shared" si="93"/>
        <v>3.9028456408445207</v>
      </c>
    </row>
    <row r="202" spans="1:15" s="236" customFormat="1" x14ac:dyDescent="0.2">
      <c r="A202" s="237" t="str">
        <f>name!E$10</f>
        <v>Sales and customer service occupations</v>
      </c>
      <c r="B202" s="302">
        <v>1.5772899111156917</v>
      </c>
      <c r="C202" s="302">
        <v>2.907478084595005</v>
      </c>
      <c r="D202" s="302">
        <v>0.8517715003421199</v>
      </c>
      <c r="E202" s="302">
        <f t="shared" si="91"/>
        <v>5.3365394960528167</v>
      </c>
      <c r="F202" s="303"/>
      <c r="G202" s="302">
        <v>1.6815363111695765</v>
      </c>
      <c r="H202" s="302">
        <v>3.4790887690209953</v>
      </c>
      <c r="I202" s="302">
        <v>0.53489831837262081</v>
      </c>
      <c r="J202" s="302">
        <f t="shared" si="94"/>
        <v>5.6955233985631928</v>
      </c>
      <c r="K202" s="303"/>
      <c r="L202" s="302">
        <v>2.5818004303117061</v>
      </c>
      <c r="M202" s="302">
        <v>5.0271436482430856</v>
      </c>
      <c r="N202" s="302">
        <v>0.46210700316123837</v>
      </c>
      <c r="O202" s="302">
        <f t="shared" si="93"/>
        <v>8.0710510817160301</v>
      </c>
    </row>
    <row r="203" spans="1:15" s="236" customFormat="1" x14ac:dyDescent="0.2">
      <c r="A203" s="237" t="str">
        <f>name!E$11</f>
        <v>Process, plant and machine operatives</v>
      </c>
      <c r="B203" s="302">
        <v>0.92371283512104674</v>
      </c>
      <c r="C203" s="302">
        <v>1.5257924417211575</v>
      </c>
      <c r="D203" s="302">
        <v>6.8944158961455129E-2</v>
      </c>
      <c r="E203" s="302">
        <f t="shared" si="91"/>
        <v>2.5184494358036593</v>
      </c>
      <c r="F203" s="303"/>
      <c r="G203" s="302">
        <v>0.77228241878014081</v>
      </c>
      <c r="H203" s="302">
        <v>1.8905716000285853</v>
      </c>
      <c r="I203" s="302">
        <v>5.5490899027544775E-2</v>
      </c>
      <c r="J203" s="302">
        <f t="shared" si="94"/>
        <v>2.7183449178362706</v>
      </c>
      <c r="K203" s="303"/>
      <c r="L203" s="302">
        <v>1.2175672075914228</v>
      </c>
      <c r="M203" s="302">
        <v>3.4301492889822254</v>
      </c>
      <c r="N203" s="302">
        <v>8.4290354204350409E-2</v>
      </c>
      <c r="O203" s="302">
        <f t="shared" si="93"/>
        <v>4.7320068507779984</v>
      </c>
    </row>
    <row r="204" spans="1:15" s="236" customFormat="1" x14ac:dyDescent="0.2">
      <c r="A204" s="237" t="str">
        <f>name!E$12</f>
        <v>Elementary occupations</v>
      </c>
      <c r="B204" s="302">
        <v>5.7939316150437445</v>
      </c>
      <c r="C204" s="302">
        <v>23.706344615681161</v>
      </c>
      <c r="D204" s="302">
        <v>0.22129397337382398</v>
      </c>
      <c r="E204" s="302">
        <f t="shared" si="91"/>
        <v>29.721570204098732</v>
      </c>
      <c r="F204" s="303"/>
      <c r="G204" s="302">
        <v>5.5429444811669528</v>
      </c>
      <c r="H204" s="302">
        <v>23.756507479036141</v>
      </c>
      <c r="I204" s="302">
        <v>0.13417191430092143</v>
      </c>
      <c r="J204" s="302">
        <f t="shared" si="94"/>
        <v>29.433623874504015</v>
      </c>
      <c r="K204" s="303"/>
      <c r="L204" s="302">
        <v>6.3083355344602445</v>
      </c>
      <c r="M204" s="302">
        <v>26.974923533255946</v>
      </c>
      <c r="N204" s="302">
        <v>0.24394986460101808</v>
      </c>
      <c r="O204" s="302">
        <f t="shared" si="93"/>
        <v>33.527208932317208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24.634831591566375</v>
      </c>
      <c r="C206" s="311">
        <f t="shared" ref="C206:E206" si="95">SUM(C196:C204)</f>
        <v>36.033529382211427</v>
      </c>
      <c r="D206" s="311">
        <f t="shared" si="95"/>
        <v>4.212639026222103</v>
      </c>
      <c r="E206" s="311">
        <f t="shared" si="95"/>
        <v>64.880999999999901</v>
      </c>
      <c r="F206" s="311"/>
      <c r="G206" s="311">
        <f t="shared" ref="G206:J206" si="96">SUM(G196:G204)</f>
        <v>26.408013252882601</v>
      </c>
      <c r="H206" s="311">
        <f t="shared" si="96"/>
        <v>38.203356891915213</v>
      </c>
      <c r="I206" s="311">
        <f t="shared" si="96"/>
        <v>3.544629855202218</v>
      </c>
      <c r="J206" s="311">
        <f t="shared" si="96"/>
        <v>68.156000000000034</v>
      </c>
      <c r="K206" s="311"/>
      <c r="L206" s="311">
        <f t="shared" ref="L206:O206" si="97">SUM(L196:L204)</f>
        <v>33.976877646276506</v>
      </c>
      <c r="M206" s="311">
        <f t="shared" si="97"/>
        <v>48.176664189146422</v>
      </c>
      <c r="N206" s="311">
        <f t="shared" si="97"/>
        <v>4.3524581645771159</v>
      </c>
      <c r="O206" s="311">
        <f t="shared" si="97"/>
        <v>86.506000000000029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0.22799610593287534</v>
      </c>
      <c r="C213" s="302">
        <v>3.2697143084321888E-2</v>
      </c>
      <c r="D213" s="302">
        <v>0.1265436184548511</v>
      </c>
      <c r="E213" s="302">
        <f>SUM(B213:D213)</f>
        <v>0.38723686747204833</v>
      </c>
      <c r="F213" s="303"/>
      <c r="G213" s="302">
        <v>0.23113104169322293</v>
      </c>
      <c r="H213" s="302">
        <v>7.5860316702961422E-2</v>
      </c>
      <c r="I213" s="302">
        <v>0.2877546547888874</v>
      </c>
      <c r="J213" s="302">
        <f>SUM(G213:I213)</f>
        <v>0.5947460131850717</v>
      </c>
      <c r="K213" s="303"/>
      <c r="L213" s="302">
        <v>0.22306097706951761</v>
      </c>
      <c r="M213" s="302">
        <v>0.10115009053752505</v>
      </c>
      <c r="N213" s="302">
        <v>0.28971968739064519</v>
      </c>
      <c r="O213" s="302">
        <f>SUM(L213:N213)</f>
        <v>0.61393075499768779</v>
      </c>
    </row>
    <row r="214" spans="1:15" s="236" customFormat="1" x14ac:dyDescent="0.2">
      <c r="A214" s="237" t="str">
        <f>name!E$5</f>
        <v>Professional occupations</v>
      </c>
      <c r="B214" s="302">
        <v>0.42459885818433485</v>
      </c>
      <c r="C214" s="302">
        <v>6.3882898502697266E-2</v>
      </c>
      <c r="D214" s="302">
        <v>0.38601045368643838</v>
      </c>
      <c r="E214" s="302">
        <f t="shared" ref="E214:E221" si="98">SUM(B214:D214)</f>
        <v>0.87449221037347047</v>
      </c>
      <c r="F214" s="303"/>
      <c r="G214" s="302">
        <v>0.51381938502896718</v>
      </c>
      <c r="H214" s="302">
        <v>0.14894502080556343</v>
      </c>
      <c r="I214" s="302">
        <v>0.76155870954145677</v>
      </c>
      <c r="J214" s="302">
        <f t="shared" ref="J214:J216" si="99">SUM(G214:I214)</f>
        <v>1.4243231153759872</v>
      </c>
      <c r="K214" s="303"/>
      <c r="L214" s="302">
        <v>0.60344802814252207</v>
      </c>
      <c r="M214" s="302">
        <v>0.20427118402895791</v>
      </c>
      <c r="N214" s="302">
        <v>0.64836041416289947</v>
      </c>
      <c r="O214" s="302">
        <f t="shared" ref="O214:O221" si="100">SUM(L214:N214)</f>
        <v>1.4560796263343794</v>
      </c>
    </row>
    <row r="215" spans="1:15" s="236" customFormat="1" x14ac:dyDescent="0.2">
      <c r="A215" s="237" t="str">
        <f>name!E$6</f>
        <v>Associate professional occupations</v>
      </c>
      <c r="B215" s="302">
        <v>0.34601857738879416</v>
      </c>
      <c r="C215" s="302">
        <v>0.1221669190558745</v>
      </c>
      <c r="D215" s="302">
        <v>0.58680603786565211</v>
      </c>
      <c r="E215" s="302">
        <f t="shared" si="98"/>
        <v>1.0549915343103207</v>
      </c>
      <c r="F215" s="303"/>
      <c r="G215" s="302">
        <v>0.33847615311213813</v>
      </c>
      <c r="H215" s="302">
        <v>0.23709052959250099</v>
      </c>
      <c r="I215" s="302">
        <v>1.193404028324879</v>
      </c>
      <c r="J215" s="302">
        <f t="shared" si="99"/>
        <v>1.7689707110295181</v>
      </c>
      <c r="K215" s="303"/>
      <c r="L215" s="302">
        <v>0.31827436091672767</v>
      </c>
      <c r="M215" s="302">
        <v>0.24156432520200394</v>
      </c>
      <c r="N215" s="302">
        <v>1.1411994038213746</v>
      </c>
      <c r="O215" s="302">
        <f t="shared" si="100"/>
        <v>1.7010380899401063</v>
      </c>
    </row>
    <row r="216" spans="1:15" s="236" customFormat="1" x14ac:dyDescent="0.2">
      <c r="A216" s="237" t="str">
        <f>name!E$7</f>
        <v>Administrative and secretarial occupations</v>
      </c>
      <c r="B216" s="302">
        <v>0.23512878466448328</v>
      </c>
      <c r="C216" s="302">
        <v>0.23555782553487253</v>
      </c>
      <c r="D216" s="302">
        <v>2.460130687293919E-2</v>
      </c>
      <c r="E216" s="302">
        <f t="shared" si="98"/>
        <v>0.49528791707229503</v>
      </c>
      <c r="F216" s="303"/>
      <c r="G216" s="302">
        <v>0.18611743067654993</v>
      </c>
      <c r="H216" s="302">
        <v>0.35251566820475394</v>
      </c>
      <c r="I216" s="302">
        <v>5.1583678065459992E-2</v>
      </c>
      <c r="J216" s="302">
        <f t="shared" si="99"/>
        <v>0.59021677694676389</v>
      </c>
      <c r="K216" s="303"/>
      <c r="L216" s="302">
        <v>0.14145268433337491</v>
      </c>
      <c r="M216" s="302">
        <v>0.31818002676905199</v>
      </c>
      <c r="N216" s="302">
        <v>4.2332637067391043E-2</v>
      </c>
      <c r="O216" s="302">
        <f t="shared" si="100"/>
        <v>0.50196534816981786</v>
      </c>
    </row>
    <row r="217" spans="1:15" s="236" customFormat="1" x14ac:dyDescent="0.2">
      <c r="A217" s="237" t="str">
        <f>name!E$8</f>
        <v>Skilled trades occupations</v>
      </c>
      <c r="B217" s="302">
        <v>0.13533402968032129</v>
      </c>
      <c r="C217" s="302">
        <v>2.5109971688096481E-2</v>
      </c>
      <c r="D217" s="302">
        <v>0.14479583889254921</v>
      </c>
      <c r="E217" s="302">
        <f t="shared" si="98"/>
        <v>0.30523984026096695</v>
      </c>
      <c r="F217" s="303"/>
      <c r="G217" s="302">
        <v>0.10097326793133059</v>
      </c>
      <c r="H217" s="302">
        <v>3.6740948652092181E-2</v>
      </c>
      <c r="I217" s="302">
        <v>0.26096090785562037</v>
      </c>
      <c r="J217" s="302">
        <f>SUM(G217:I217)</f>
        <v>0.39867512443904313</v>
      </c>
      <c r="K217" s="303"/>
      <c r="L217" s="302">
        <v>5.8027648023741968E-2</v>
      </c>
      <c r="M217" s="302">
        <v>4.2783531176260915E-2</v>
      </c>
      <c r="N217" s="302">
        <v>0.28039850168172337</v>
      </c>
      <c r="O217" s="302">
        <f t="shared" si="100"/>
        <v>0.38120968088172624</v>
      </c>
    </row>
    <row r="218" spans="1:15" s="236" customFormat="1" x14ac:dyDescent="0.2">
      <c r="A218" s="237" t="str">
        <f>name!E$9</f>
        <v>Caring, leisure and other service occupations</v>
      </c>
      <c r="B218" s="302">
        <v>0.11862224252267875</v>
      </c>
      <c r="C218" s="302">
        <v>0.11653732490709236</v>
      </c>
      <c r="D218" s="302">
        <v>2.4736594365469714E-2</v>
      </c>
      <c r="E218" s="302">
        <f t="shared" si="98"/>
        <v>0.25989616179524083</v>
      </c>
      <c r="F218" s="303"/>
      <c r="G218" s="302">
        <v>8.2891184582391308E-2</v>
      </c>
      <c r="H218" s="302">
        <v>0.17674525273088595</v>
      </c>
      <c r="I218" s="302">
        <v>6.3920660840924709E-2</v>
      </c>
      <c r="J218" s="302">
        <f t="shared" ref="J218:J221" si="101">SUM(G218:I218)</f>
        <v>0.32355709815420197</v>
      </c>
      <c r="K218" s="303"/>
      <c r="L218" s="302">
        <v>9.4694338770863182E-2</v>
      </c>
      <c r="M218" s="302">
        <v>0.17596870347233159</v>
      </c>
      <c r="N218" s="302">
        <v>7.6300540088115584E-2</v>
      </c>
      <c r="O218" s="302">
        <f t="shared" si="100"/>
        <v>0.34696358233131036</v>
      </c>
    </row>
    <row r="219" spans="1:15" s="236" customFormat="1" x14ac:dyDescent="0.2">
      <c r="A219" s="237" t="str">
        <f>name!E$10</f>
        <v>Sales and customer service occupations</v>
      </c>
      <c r="B219" s="302">
        <v>0.13232583471635048</v>
      </c>
      <c r="C219" s="302">
        <v>9.2088129226240392E-2</v>
      </c>
      <c r="D219" s="302">
        <v>2.8389156383638686E-2</v>
      </c>
      <c r="E219" s="302">
        <f t="shared" si="98"/>
        <v>0.25280312032622959</v>
      </c>
      <c r="F219" s="303"/>
      <c r="G219" s="302">
        <v>0.10564563574100186</v>
      </c>
      <c r="H219" s="302">
        <v>0.15687135509856376</v>
      </c>
      <c r="I219" s="302">
        <v>4.5248116779559151E-2</v>
      </c>
      <c r="J219" s="302">
        <f t="shared" si="101"/>
        <v>0.30776510761912473</v>
      </c>
      <c r="K219" s="303"/>
      <c r="L219" s="302">
        <v>0.11472388870457939</v>
      </c>
      <c r="M219" s="302">
        <v>0.20332883769945118</v>
      </c>
      <c r="N219" s="302">
        <v>3.4659004694372796E-2</v>
      </c>
      <c r="O219" s="302">
        <f t="shared" si="100"/>
        <v>0.35271173109840337</v>
      </c>
    </row>
    <row r="220" spans="1:15" s="236" customFormat="1" x14ac:dyDescent="0.2">
      <c r="A220" s="237" t="str">
        <f>name!E$11</f>
        <v>Process, plant and machine operatives</v>
      </c>
      <c r="B220" s="302">
        <v>3.9580875433236483E-2</v>
      </c>
      <c r="C220" s="302">
        <v>1.5013891920476067E-2</v>
      </c>
      <c r="D220" s="302">
        <v>3.9830428455942569E-2</v>
      </c>
      <c r="E220" s="302">
        <f t="shared" si="98"/>
        <v>9.442519580965511E-2</v>
      </c>
      <c r="F220" s="303"/>
      <c r="G220" s="302">
        <v>2.6123471836658353E-2</v>
      </c>
      <c r="H220" s="302">
        <v>2.7342110565133922E-2</v>
      </c>
      <c r="I220" s="302">
        <v>0.10326588358266861</v>
      </c>
      <c r="J220" s="302">
        <f t="shared" si="101"/>
        <v>0.15673146598446089</v>
      </c>
      <c r="K220" s="303"/>
      <c r="L220" s="302">
        <v>1.8614185420202933E-2</v>
      </c>
      <c r="M220" s="302">
        <v>2.7899874181412303E-2</v>
      </c>
      <c r="N220" s="302">
        <v>0.13267172765237081</v>
      </c>
      <c r="O220" s="302">
        <f t="shared" si="100"/>
        <v>0.17918578725398604</v>
      </c>
    </row>
    <row r="221" spans="1:15" s="236" customFormat="1" x14ac:dyDescent="0.2">
      <c r="A221" s="237" t="str">
        <f>name!E$12</f>
        <v>Elementary occupations</v>
      </c>
      <c r="B221" s="302">
        <v>0.18086714609692978</v>
      </c>
      <c r="C221" s="302">
        <v>0.2188063881700098</v>
      </c>
      <c r="D221" s="302">
        <v>0.2329536183128274</v>
      </c>
      <c r="E221" s="302">
        <f t="shared" si="98"/>
        <v>0.63262715257976698</v>
      </c>
      <c r="F221" s="303"/>
      <c r="G221" s="302">
        <v>9.8627599856372386E-2</v>
      </c>
      <c r="H221" s="302">
        <v>0.27480374703795951</v>
      </c>
      <c r="I221" s="302">
        <v>0.36758324037150203</v>
      </c>
      <c r="J221" s="302">
        <f t="shared" si="101"/>
        <v>0.74101458726583391</v>
      </c>
      <c r="K221" s="303"/>
      <c r="L221" s="302">
        <v>7.9842940740958226E-2</v>
      </c>
      <c r="M221" s="302">
        <v>0.23936786981005737</v>
      </c>
      <c r="N221" s="302">
        <v>0.44370458844156269</v>
      </c>
      <c r="O221" s="302">
        <f t="shared" si="100"/>
        <v>0.76291539899257832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1.8404724546200046</v>
      </c>
      <c r="C223" s="311">
        <f t="shared" ref="C223:E223" si="102">SUM(C213:C221)</f>
        <v>0.92186049208968135</v>
      </c>
      <c r="D223" s="311">
        <f t="shared" si="102"/>
        <v>1.5946670532903084</v>
      </c>
      <c r="E223" s="311">
        <f t="shared" si="102"/>
        <v>4.356999999999994</v>
      </c>
      <c r="F223" s="311"/>
      <c r="G223" s="311">
        <f t="shared" ref="G223:J223" si="103">SUM(G213:G221)</f>
        <v>1.6838051704586325</v>
      </c>
      <c r="H223" s="311">
        <f t="shared" si="103"/>
        <v>1.4869149493904148</v>
      </c>
      <c r="I223" s="311">
        <f t="shared" si="103"/>
        <v>3.1352798801509585</v>
      </c>
      <c r="J223" s="311">
        <f t="shared" si="103"/>
        <v>6.3060000000000054</v>
      </c>
      <c r="K223" s="311"/>
      <c r="L223" s="311">
        <f t="shared" ref="L223:O223" si="104">SUM(L213:L221)</f>
        <v>1.6521390521224879</v>
      </c>
      <c r="M223" s="311">
        <f t="shared" si="104"/>
        <v>1.5545144428770521</v>
      </c>
      <c r="N223" s="311">
        <f t="shared" si="104"/>
        <v>3.0893465050004556</v>
      </c>
      <c r="O223" s="311">
        <f t="shared" si="104"/>
        <v>6.2959999999999949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2.7607298322647957</v>
      </c>
      <c r="C230" s="302">
        <v>0.25725237749911239</v>
      </c>
      <c r="D230" s="302">
        <v>0.29652113266436775</v>
      </c>
      <c r="E230" s="302">
        <f>SUM(B230:D230)</f>
        <v>3.3145033424282757</v>
      </c>
      <c r="F230" s="303"/>
      <c r="G230" s="302">
        <v>3.2680625470956683</v>
      </c>
      <c r="H230" s="302">
        <v>0.30051637753938593</v>
      </c>
      <c r="I230" s="302">
        <v>0.66272524069538752</v>
      </c>
      <c r="J230" s="302">
        <f>SUM(G230:I230)</f>
        <v>4.2313041653304415</v>
      </c>
      <c r="K230" s="303"/>
      <c r="L230" s="302">
        <v>3.5310627439086608</v>
      </c>
      <c r="M230" s="302">
        <v>0.35947062797019713</v>
      </c>
      <c r="N230" s="302">
        <v>0.76224420366707468</v>
      </c>
      <c r="O230" s="302">
        <f>SUM(L230:N230)</f>
        <v>4.6527775755459331</v>
      </c>
    </row>
    <row r="231" spans="1:15" s="236" customFormat="1" x14ac:dyDescent="0.2">
      <c r="A231" s="237" t="str">
        <f>name!E$5</f>
        <v>Professional occupations</v>
      </c>
      <c r="B231" s="302">
        <v>8.3608542882676886</v>
      </c>
      <c r="C231" s="302">
        <v>0.36055203339081837</v>
      </c>
      <c r="D231" s="302">
        <v>1.0958604199342812</v>
      </c>
      <c r="E231" s="302">
        <f t="shared" ref="E231:E238" si="105">SUM(B231:D231)</f>
        <v>9.817266741592789</v>
      </c>
      <c r="F231" s="303"/>
      <c r="G231" s="302">
        <v>10.341398270768684</v>
      </c>
      <c r="H231" s="302">
        <v>0.30725389055215657</v>
      </c>
      <c r="I231" s="302">
        <v>2.113655851540694</v>
      </c>
      <c r="J231" s="302">
        <f t="shared" ref="J231:J233" si="106">SUM(G231:I231)</f>
        <v>12.762308012861533</v>
      </c>
      <c r="K231" s="303"/>
      <c r="L231" s="302">
        <v>12.393853982412894</v>
      </c>
      <c r="M231" s="302">
        <v>0.38576153531946511</v>
      </c>
      <c r="N231" s="302">
        <v>1.9574588955673775</v>
      </c>
      <c r="O231" s="302">
        <f t="shared" ref="O231:O238" si="107">SUM(L231:N231)</f>
        <v>14.737074413299737</v>
      </c>
    </row>
    <row r="232" spans="1:15" s="236" customFormat="1" x14ac:dyDescent="0.2">
      <c r="A232" s="237" t="str">
        <f>name!E$6</f>
        <v>Associate professional occupations</v>
      </c>
      <c r="B232" s="302">
        <v>3.5227757633807992</v>
      </c>
      <c r="C232" s="302">
        <v>0.41054893135081205</v>
      </c>
      <c r="D232" s="302">
        <v>0.38557874470783043</v>
      </c>
      <c r="E232" s="302">
        <f t="shared" si="105"/>
        <v>4.3189034394394419</v>
      </c>
      <c r="F232" s="303"/>
      <c r="G232" s="302">
        <v>4.220700866001672</v>
      </c>
      <c r="H232" s="302">
        <v>0.3921986708916026</v>
      </c>
      <c r="I232" s="302">
        <v>0.72039714971222713</v>
      </c>
      <c r="J232" s="302">
        <f t="shared" si="106"/>
        <v>5.3332966866055012</v>
      </c>
      <c r="K232" s="303"/>
      <c r="L232" s="302">
        <v>4.5077275741158722</v>
      </c>
      <c r="M232" s="302">
        <v>0.41030987222455234</v>
      </c>
      <c r="N232" s="302">
        <v>0.89006751648207794</v>
      </c>
      <c r="O232" s="302">
        <f t="shared" si="107"/>
        <v>5.8081049628225019</v>
      </c>
    </row>
    <row r="233" spans="1:15" s="236" customFormat="1" x14ac:dyDescent="0.2">
      <c r="A233" s="237" t="str">
        <f>name!E$7</f>
        <v>Administrative and secretarial occupations</v>
      </c>
      <c r="B233" s="302">
        <v>1.4702424958358356</v>
      </c>
      <c r="C233" s="302">
        <v>0.95439154422147277</v>
      </c>
      <c r="D233" s="302">
        <v>6.7531783757298472E-2</v>
      </c>
      <c r="E233" s="302">
        <f t="shared" si="105"/>
        <v>2.4921658238146067</v>
      </c>
      <c r="F233" s="303"/>
      <c r="G233" s="302">
        <v>1.5949880808409054</v>
      </c>
      <c r="H233" s="302">
        <v>0.62941500516750326</v>
      </c>
      <c r="I233" s="302">
        <v>9.8657317705318603E-2</v>
      </c>
      <c r="J233" s="302">
        <f t="shared" si="106"/>
        <v>2.3230604037137272</v>
      </c>
      <c r="K233" s="303"/>
      <c r="L233" s="302">
        <v>1.3484876454853783</v>
      </c>
      <c r="M233" s="302">
        <v>0.54996716117548206</v>
      </c>
      <c r="N233" s="302">
        <v>8.0606057089416844E-2</v>
      </c>
      <c r="O233" s="302">
        <f t="shared" si="107"/>
        <v>1.9790608637502773</v>
      </c>
    </row>
    <row r="234" spans="1:15" s="236" customFormat="1" x14ac:dyDescent="0.2">
      <c r="A234" s="237" t="str">
        <f>name!E$8</f>
        <v>Skilled trades occupations</v>
      </c>
      <c r="B234" s="302">
        <v>0.94057468590207149</v>
      </c>
      <c r="C234" s="302">
        <v>3.969455208813949E-2</v>
      </c>
      <c r="D234" s="302">
        <v>0.3261398682647918</v>
      </c>
      <c r="E234" s="302">
        <f t="shared" si="105"/>
        <v>1.3064091062550027</v>
      </c>
      <c r="F234" s="303"/>
      <c r="G234" s="302">
        <v>0.8807297873473976</v>
      </c>
      <c r="H234" s="302">
        <v>3.2039303679478763E-2</v>
      </c>
      <c r="I234" s="302">
        <v>0.51635093080436612</v>
      </c>
      <c r="J234" s="302">
        <f>SUM(G234:I234)</f>
        <v>1.4291200218312423</v>
      </c>
      <c r="K234" s="303"/>
      <c r="L234" s="302">
        <v>0.66163876215015061</v>
      </c>
      <c r="M234" s="302">
        <v>3.6011479936116433E-2</v>
      </c>
      <c r="N234" s="302">
        <v>0.93275643529894126</v>
      </c>
      <c r="O234" s="302">
        <f t="shared" si="107"/>
        <v>1.6304066773852082</v>
      </c>
    </row>
    <row r="235" spans="1:15" s="236" customFormat="1" x14ac:dyDescent="0.2">
      <c r="A235" s="237" t="str">
        <f>name!E$9</f>
        <v>Caring, leisure and other service occupations</v>
      </c>
      <c r="B235" s="302">
        <v>0.47282555747061517</v>
      </c>
      <c r="C235" s="302">
        <v>0.10207660944310744</v>
      </c>
      <c r="D235" s="302">
        <v>4.0253567084683119E-2</v>
      </c>
      <c r="E235" s="302">
        <f t="shared" si="105"/>
        <v>0.61515573399840573</v>
      </c>
      <c r="F235" s="303"/>
      <c r="G235" s="302">
        <v>0.50650403489533269</v>
      </c>
      <c r="H235" s="302">
        <v>7.2721274864714899E-2</v>
      </c>
      <c r="I235" s="302">
        <v>7.1613320456938939E-2</v>
      </c>
      <c r="J235" s="302">
        <f t="shared" ref="J235:J238" si="108">SUM(G235:I235)</f>
        <v>0.65083863021698651</v>
      </c>
      <c r="K235" s="303"/>
      <c r="L235" s="302">
        <v>0.69067547935794893</v>
      </c>
      <c r="M235" s="302">
        <v>7.8723313708963238E-2</v>
      </c>
      <c r="N235" s="302">
        <v>0.12778529043555684</v>
      </c>
      <c r="O235" s="302">
        <f t="shared" si="107"/>
        <v>0.89718408350246903</v>
      </c>
    </row>
    <row r="236" spans="1:15" s="236" customFormat="1" x14ac:dyDescent="0.2">
      <c r="A236" s="237" t="str">
        <f>name!E$10</f>
        <v>Sales and customer service occupations</v>
      </c>
      <c r="B236" s="302">
        <v>0.6689382414227375</v>
      </c>
      <c r="C236" s="302">
        <v>0.35647560812647749</v>
      </c>
      <c r="D236" s="302">
        <v>4.7299254302118315E-2</v>
      </c>
      <c r="E236" s="302">
        <f t="shared" si="105"/>
        <v>1.0727131038513331</v>
      </c>
      <c r="F236" s="303"/>
      <c r="G236" s="302">
        <v>0.7457136843779949</v>
      </c>
      <c r="H236" s="302">
        <v>0.30261957523956812</v>
      </c>
      <c r="I236" s="302">
        <v>6.5719893790680536E-2</v>
      </c>
      <c r="J236" s="302">
        <f t="shared" si="108"/>
        <v>1.1140531534082434</v>
      </c>
      <c r="K236" s="303"/>
      <c r="L236" s="302">
        <v>0.906114914864392</v>
      </c>
      <c r="M236" s="302">
        <v>0.40029395269952422</v>
      </c>
      <c r="N236" s="302">
        <v>8.1958455901123162E-2</v>
      </c>
      <c r="O236" s="302">
        <f t="shared" si="107"/>
        <v>1.3883673234650393</v>
      </c>
    </row>
    <row r="237" spans="1:15" s="236" customFormat="1" x14ac:dyDescent="0.2">
      <c r="A237" s="237" t="str">
        <f>name!E$11</f>
        <v>Process, plant and machine operatives</v>
      </c>
      <c r="B237" s="302">
        <v>0.11016721138325022</v>
      </c>
      <c r="C237" s="302">
        <v>3.7786431331922041E-2</v>
      </c>
      <c r="D237" s="302">
        <v>7.4124448784341171E-2</v>
      </c>
      <c r="E237" s="302">
        <f t="shared" si="105"/>
        <v>0.22207809149951341</v>
      </c>
      <c r="F237" s="303"/>
      <c r="G237" s="302">
        <v>9.2104500683822407E-2</v>
      </c>
      <c r="H237" s="302">
        <v>5.3610629586441846E-2</v>
      </c>
      <c r="I237" s="302">
        <v>0.14756795931049452</v>
      </c>
      <c r="J237" s="302">
        <f t="shared" si="108"/>
        <v>0.29328308958075877</v>
      </c>
      <c r="K237" s="303"/>
      <c r="L237" s="302">
        <v>9.9052089042299007E-2</v>
      </c>
      <c r="M237" s="302">
        <v>5.7829029593980522E-2</v>
      </c>
      <c r="N237" s="302">
        <v>0.21139386163553564</v>
      </c>
      <c r="O237" s="302">
        <f t="shared" si="107"/>
        <v>0.36827498027181516</v>
      </c>
    </row>
    <row r="238" spans="1:15" s="236" customFormat="1" x14ac:dyDescent="0.2">
      <c r="A238" s="237" t="str">
        <f>name!E$12</f>
        <v>Elementary occupations</v>
      </c>
      <c r="B238" s="302">
        <v>0.19048862770261327</v>
      </c>
      <c r="C238" s="302">
        <v>8.6431315795686067E-2</v>
      </c>
      <c r="D238" s="302">
        <v>0.10988467362234804</v>
      </c>
      <c r="E238" s="302">
        <f t="shared" si="105"/>
        <v>0.3868046171206474</v>
      </c>
      <c r="F238" s="303"/>
      <c r="G238" s="302">
        <v>0.14528300398440103</v>
      </c>
      <c r="H238" s="302">
        <v>5.8120343115748353E-2</v>
      </c>
      <c r="I238" s="302">
        <v>0.15033248935134411</v>
      </c>
      <c r="J238" s="302">
        <f t="shared" si="108"/>
        <v>0.35373583645149348</v>
      </c>
      <c r="K238" s="303"/>
      <c r="L238" s="302">
        <v>0.11062193834733688</v>
      </c>
      <c r="M238" s="302">
        <v>4.1363167061429111E-2</v>
      </c>
      <c r="N238" s="302">
        <v>0.19476401454825651</v>
      </c>
      <c r="O238" s="302">
        <f t="shared" si="107"/>
        <v>0.34674911995702251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18.497596703630403</v>
      </c>
      <c r="C240" s="311">
        <f t="shared" ref="C240:E240" si="109">SUM(C230:C238)</f>
        <v>2.6052094032475481</v>
      </c>
      <c r="D240" s="311">
        <f t="shared" si="109"/>
        <v>2.4431938931220603</v>
      </c>
      <c r="E240" s="311">
        <f t="shared" si="109"/>
        <v>23.546000000000014</v>
      </c>
      <c r="F240" s="311"/>
      <c r="G240" s="311">
        <f t="shared" ref="G240:J240" si="110">SUM(G230:G238)</f>
        <v>21.795484775995881</v>
      </c>
      <c r="H240" s="311">
        <f t="shared" si="110"/>
        <v>2.1484950706366002</v>
      </c>
      <c r="I240" s="311">
        <f t="shared" si="110"/>
        <v>4.5470201533674519</v>
      </c>
      <c r="J240" s="311">
        <f t="shared" si="110"/>
        <v>28.490999999999925</v>
      </c>
      <c r="K240" s="311"/>
      <c r="L240" s="311">
        <f t="shared" ref="L240:O240" si="111">SUM(L230:L238)</f>
        <v>24.249235129684934</v>
      </c>
      <c r="M240" s="311">
        <f t="shared" si="111"/>
        <v>2.3197301396897103</v>
      </c>
      <c r="N240" s="311">
        <f t="shared" si="111"/>
        <v>5.2390347306253595</v>
      </c>
      <c r="O240" s="311">
        <f t="shared" si="111"/>
        <v>31.808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3.7034009866673623</v>
      </c>
      <c r="C247" s="302">
        <v>0.29911845952132532</v>
      </c>
      <c r="D247" s="302">
        <v>0.39302030103571756</v>
      </c>
      <c r="E247" s="302">
        <f>SUM(B247:D247)</f>
        <v>4.3955397472244044</v>
      </c>
      <c r="F247" s="303"/>
      <c r="G247" s="302">
        <v>4.1365262693362954</v>
      </c>
      <c r="H247" s="302">
        <v>0.60383579534950516</v>
      </c>
      <c r="I247" s="302">
        <v>0.42357069269181513</v>
      </c>
      <c r="J247" s="302">
        <f>SUM(G247:I247)</f>
        <v>5.1639327573776157</v>
      </c>
      <c r="K247" s="303"/>
      <c r="L247" s="302">
        <v>3.982639743306204</v>
      </c>
      <c r="M247" s="302">
        <v>0.74795439274906961</v>
      </c>
      <c r="N247" s="302">
        <v>0.45680100542467167</v>
      </c>
      <c r="O247" s="302">
        <f>SUM(L247:N247)</f>
        <v>5.1873951414799455</v>
      </c>
    </row>
    <row r="248" spans="1:15" s="236" customFormat="1" x14ac:dyDescent="0.2">
      <c r="A248" s="237" t="str">
        <f>name!E$5</f>
        <v>Professional occupations</v>
      </c>
      <c r="B248" s="302">
        <v>4.6040485774273048</v>
      </c>
      <c r="C248" s="302">
        <v>0.22707513081756572</v>
      </c>
      <c r="D248" s="302">
        <v>1.0012424602309682</v>
      </c>
      <c r="E248" s="302">
        <f t="shared" ref="E248:E255" si="112">SUM(B248:D248)</f>
        <v>5.832366168475839</v>
      </c>
      <c r="F248" s="303"/>
      <c r="G248" s="302">
        <v>6.0996643921700251</v>
      </c>
      <c r="H248" s="302">
        <v>0.4282671671444041</v>
      </c>
      <c r="I248" s="302">
        <v>0.77617610864989861</v>
      </c>
      <c r="J248" s="302">
        <f t="shared" ref="J248:J250" si="113">SUM(G248:I248)</f>
        <v>7.3041076679643275</v>
      </c>
      <c r="K248" s="303"/>
      <c r="L248" s="302">
        <v>7.2226236533646349</v>
      </c>
      <c r="M248" s="302">
        <v>0.50046834254862493</v>
      </c>
      <c r="N248" s="302">
        <v>0.79357821005931606</v>
      </c>
      <c r="O248" s="302">
        <f t="shared" ref="O248:O255" si="114">SUM(L248:N248)</f>
        <v>8.5166702059725754</v>
      </c>
    </row>
    <row r="249" spans="1:15" s="236" customFormat="1" x14ac:dyDescent="0.2">
      <c r="A249" s="237" t="str">
        <f>name!E$6</f>
        <v>Associate professional occupations</v>
      </c>
      <c r="B249" s="302">
        <v>5.6015457167925593</v>
      </c>
      <c r="C249" s="302">
        <v>0.57381230553962115</v>
      </c>
      <c r="D249" s="302">
        <v>1.1986261787557029</v>
      </c>
      <c r="E249" s="302">
        <f t="shared" si="112"/>
        <v>7.3739842010878833</v>
      </c>
      <c r="F249" s="303"/>
      <c r="G249" s="302">
        <v>6.4303337891538321</v>
      </c>
      <c r="H249" s="302">
        <v>0.85715842798829389</v>
      </c>
      <c r="I249" s="302">
        <v>1.0131067480523495</v>
      </c>
      <c r="J249" s="302">
        <f t="shared" si="113"/>
        <v>8.3005989651944745</v>
      </c>
      <c r="K249" s="303"/>
      <c r="L249" s="302">
        <v>5.7782991936447949</v>
      </c>
      <c r="M249" s="302">
        <v>0.92129933843806022</v>
      </c>
      <c r="N249" s="302">
        <v>0.90179049591881832</v>
      </c>
      <c r="O249" s="302">
        <f t="shared" si="114"/>
        <v>7.6013890280016732</v>
      </c>
    </row>
    <row r="250" spans="1:15" s="236" customFormat="1" x14ac:dyDescent="0.2">
      <c r="A250" s="237" t="str">
        <f>name!E$7</f>
        <v>Administrative and secretarial occupations</v>
      </c>
      <c r="B250" s="302">
        <v>7.1828856195040931</v>
      </c>
      <c r="C250" s="302">
        <v>2.5828507704519987</v>
      </c>
      <c r="D250" s="302">
        <v>0.45305388828410564</v>
      </c>
      <c r="E250" s="302">
        <f t="shared" si="112"/>
        <v>10.218790278240199</v>
      </c>
      <c r="F250" s="303"/>
      <c r="G250" s="302">
        <v>7.1194559759230351</v>
      </c>
      <c r="H250" s="302">
        <v>3.3026076382679799</v>
      </c>
      <c r="I250" s="302">
        <v>0.2157662572581005</v>
      </c>
      <c r="J250" s="302">
        <f t="shared" si="113"/>
        <v>10.637829871449114</v>
      </c>
      <c r="K250" s="303"/>
      <c r="L250" s="302">
        <v>5.4945476329364329</v>
      </c>
      <c r="M250" s="302">
        <v>2.5358551587277365</v>
      </c>
      <c r="N250" s="302">
        <v>0.23513778062968041</v>
      </c>
      <c r="O250" s="302">
        <f t="shared" si="114"/>
        <v>8.2655405722938493</v>
      </c>
    </row>
    <row r="251" spans="1:15" s="236" customFormat="1" x14ac:dyDescent="0.2">
      <c r="A251" s="237" t="str">
        <f>name!E$8</f>
        <v>Skilled trades occupations</v>
      </c>
      <c r="B251" s="302">
        <v>0.21114343504552199</v>
      </c>
      <c r="C251" s="302">
        <v>4.9105472206986508E-2</v>
      </c>
      <c r="D251" s="302">
        <v>0.13975859049593053</v>
      </c>
      <c r="E251" s="302">
        <f t="shared" si="112"/>
        <v>0.40000749774843902</v>
      </c>
      <c r="F251" s="303"/>
      <c r="G251" s="302">
        <v>0.17453012632667231</v>
      </c>
      <c r="H251" s="302">
        <v>5.2857323224213666E-2</v>
      </c>
      <c r="I251" s="302">
        <v>0.1115459874986513</v>
      </c>
      <c r="J251" s="302">
        <f>SUM(G251:I251)</f>
        <v>0.33893343704953727</v>
      </c>
      <c r="K251" s="303"/>
      <c r="L251" s="302">
        <v>0.16450815240812558</v>
      </c>
      <c r="M251" s="302">
        <v>5.4245410392721696E-2</v>
      </c>
      <c r="N251" s="302">
        <v>0.11731440743910031</v>
      </c>
      <c r="O251" s="302">
        <f t="shared" si="114"/>
        <v>0.33606797023994761</v>
      </c>
    </row>
    <row r="252" spans="1:15" s="236" customFormat="1" x14ac:dyDescent="0.2">
      <c r="A252" s="237" t="str">
        <f>name!E$9</f>
        <v>Caring, leisure and other service occupations</v>
      </c>
      <c r="B252" s="302">
        <v>0.16851260013137484</v>
      </c>
      <c r="C252" s="302">
        <v>2.0017902873228213E-2</v>
      </c>
      <c r="D252" s="302">
        <v>0.12274936944187875</v>
      </c>
      <c r="E252" s="302">
        <f t="shared" si="112"/>
        <v>0.31127987244648181</v>
      </c>
      <c r="F252" s="303"/>
      <c r="G252" s="302">
        <v>0.20338213531071467</v>
      </c>
      <c r="H252" s="302">
        <v>2.4760901825231402E-2</v>
      </c>
      <c r="I252" s="302">
        <v>5.8916868022448908E-2</v>
      </c>
      <c r="J252" s="302">
        <f t="shared" ref="J252:J255" si="115">SUM(G252:I252)</f>
        <v>0.28705990515839497</v>
      </c>
      <c r="K252" s="303"/>
      <c r="L252" s="302">
        <v>0.23616403318880139</v>
      </c>
      <c r="M252" s="302">
        <v>2.1516061280959918E-2</v>
      </c>
      <c r="N252" s="302">
        <v>0.10082490065270112</v>
      </c>
      <c r="O252" s="302">
        <f t="shared" si="114"/>
        <v>0.35850499512246242</v>
      </c>
    </row>
    <row r="253" spans="1:15" s="236" customFormat="1" x14ac:dyDescent="0.2">
      <c r="A253" s="237" t="str">
        <f>name!E$10</f>
        <v>Sales and customer service occupations</v>
      </c>
      <c r="B253" s="302">
        <v>1.745121563023867</v>
      </c>
      <c r="C253" s="302">
        <v>0.68413023163265552</v>
      </c>
      <c r="D253" s="302">
        <v>0.593802527603014</v>
      </c>
      <c r="E253" s="302">
        <f t="shared" si="112"/>
        <v>3.0230543222595365</v>
      </c>
      <c r="F253" s="303"/>
      <c r="G253" s="302">
        <v>1.7673471840399866</v>
      </c>
      <c r="H253" s="302">
        <v>0.99924630268564552</v>
      </c>
      <c r="I253" s="302">
        <v>0.19159106198251702</v>
      </c>
      <c r="J253" s="302">
        <f t="shared" si="115"/>
        <v>2.9581845487081493</v>
      </c>
      <c r="K253" s="303"/>
      <c r="L253" s="302">
        <v>1.9671979662094892</v>
      </c>
      <c r="M253" s="302">
        <v>1.2300505584043047</v>
      </c>
      <c r="N253" s="302">
        <v>0.17913573696816878</v>
      </c>
      <c r="O253" s="302">
        <f t="shared" si="114"/>
        <v>3.3763842615819626</v>
      </c>
    </row>
    <row r="254" spans="1:15" s="236" customFormat="1" x14ac:dyDescent="0.2">
      <c r="A254" s="237" t="str">
        <f>name!E$11</f>
        <v>Process, plant and machine operatives</v>
      </c>
      <c r="B254" s="302">
        <v>0.11251322140768322</v>
      </c>
      <c r="C254" s="302">
        <v>1.5002671512223202E-2</v>
      </c>
      <c r="D254" s="302">
        <v>9.8056255289910244E-2</v>
      </c>
      <c r="E254" s="302">
        <f t="shared" si="112"/>
        <v>0.22557214820981666</v>
      </c>
      <c r="F254" s="303"/>
      <c r="G254" s="302">
        <v>8.8037175646890856E-2</v>
      </c>
      <c r="H254" s="302">
        <v>1.9783839855989999E-2</v>
      </c>
      <c r="I254" s="302">
        <v>0.15293001046777727</v>
      </c>
      <c r="J254" s="302">
        <f t="shared" si="115"/>
        <v>0.26075102597065813</v>
      </c>
      <c r="K254" s="303"/>
      <c r="L254" s="302">
        <v>9.1500004558175432E-2</v>
      </c>
      <c r="M254" s="302">
        <v>3.2745447528243682E-2</v>
      </c>
      <c r="N254" s="302">
        <v>0.25553975961675773</v>
      </c>
      <c r="O254" s="302">
        <f t="shared" si="114"/>
        <v>0.37978521170317686</v>
      </c>
    </row>
    <row r="255" spans="1:15" s="236" customFormat="1" x14ac:dyDescent="0.2">
      <c r="A255" s="237" t="str">
        <f>name!E$12</f>
        <v>Elementary occupations</v>
      </c>
      <c r="B255" s="302">
        <v>0.27992844652993343</v>
      </c>
      <c r="C255" s="302">
        <v>6.8048684132009846E-2</v>
      </c>
      <c r="D255" s="302">
        <v>0.20942863364555583</v>
      </c>
      <c r="E255" s="302">
        <f t="shared" si="112"/>
        <v>0.55740576430749911</v>
      </c>
      <c r="F255" s="303"/>
      <c r="G255" s="302">
        <v>0.22324334578806626</v>
      </c>
      <c r="H255" s="302">
        <v>7.7434876657970692E-2</v>
      </c>
      <c r="I255" s="302">
        <v>8.2923598681725191E-2</v>
      </c>
      <c r="J255" s="302">
        <f t="shared" si="115"/>
        <v>0.38360182112776209</v>
      </c>
      <c r="K255" s="303"/>
      <c r="L255" s="302">
        <v>0.18973688227996216</v>
      </c>
      <c r="M255" s="302">
        <v>5.8935038785789019E-2</v>
      </c>
      <c r="N255" s="302">
        <v>0.11959069253865215</v>
      </c>
      <c r="O255" s="302">
        <f t="shared" si="114"/>
        <v>0.36826261360440332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23.609100166529704</v>
      </c>
      <c r="C257" s="311">
        <f t="shared" ref="C257:E257" si="116">SUM(C247:C255)</f>
        <v>4.5191616286876144</v>
      </c>
      <c r="D257" s="311">
        <f t="shared" si="116"/>
        <v>4.2097382047827834</v>
      </c>
      <c r="E257" s="311">
        <f t="shared" si="116"/>
        <v>32.3380000000001</v>
      </c>
      <c r="F257" s="311"/>
      <c r="G257" s="311">
        <f t="shared" ref="G257:J257" si="117">SUM(G247:G255)</f>
        <v>26.242520393695521</v>
      </c>
      <c r="H257" s="311">
        <f t="shared" si="117"/>
        <v>6.3659522729992348</v>
      </c>
      <c r="I257" s="311">
        <f t="shared" si="117"/>
        <v>3.0265273333052836</v>
      </c>
      <c r="J257" s="311">
        <f t="shared" si="117"/>
        <v>35.635000000000026</v>
      </c>
      <c r="K257" s="311"/>
      <c r="L257" s="311">
        <f t="shared" ref="L257:O257" si="118">SUM(L247:L255)</f>
        <v>25.127217261896618</v>
      </c>
      <c r="M257" s="311">
        <f t="shared" si="118"/>
        <v>6.1030697488555097</v>
      </c>
      <c r="N257" s="311">
        <f t="shared" si="118"/>
        <v>3.1597129892478661</v>
      </c>
      <c r="O257" s="311">
        <f t="shared" si="118"/>
        <v>34.389999999999993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1.6639628614542781</v>
      </c>
      <c r="C264" s="302">
        <v>0.29548649594070003</v>
      </c>
      <c r="D264" s="302">
        <v>0.26350530499312125</v>
      </c>
      <c r="E264" s="302">
        <f>SUM(B264:D264)</f>
        <v>2.2229546623880991</v>
      </c>
      <c r="F264" s="303"/>
      <c r="G264" s="302">
        <v>1.9355245235975573</v>
      </c>
      <c r="H264" s="302">
        <v>0.70943215360954537</v>
      </c>
      <c r="I264" s="302">
        <v>0.31261883214591657</v>
      </c>
      <c r="J264" s="302">
        <f>SUM(G264:I264)</f>
        <v>2.9575755093530192</v>
      </c>
      <c r="K264" s="303"/>
      <c r="L264" s="302">
        <v>2.5359177608650687</v>
      </c>
      <c r="M264" s="302">
        <v>0.89400192482147633</v>
      </c>
      <c r="N264" s="302">
        <v>0.37498766467996625</v>
      </c>
      <c r="O264" s="302">
        <f>SUM(L264:N264)</f>
        <v>3.804907350366511</v>
      </c>
    </row>
    <row r="265" spans="1:15" s="236" customFormat="1" x14ac:dyDescent="0.2">
      <c r="A265" s="237" t="str">
        <f>name!E$5</f>
        <v>Professional occupations</v>
      </c>
      <c r="B265" s="302">
        <v>1.7882309727719599</v>
      </c>
      <c r="C265" s="302">
        <v>0.32899499598589693</v>
      </c>
      <c r="D265" s="302">
        <v>0.19075292513974504</v>
      </c>
      <c r="E265" s="302">
        <f t="shared" ref="E265:E272" si="119">SUM(B265:D265)</f>
        <v>2.307978893897602</v>
      </c>
      <c r="F265" s="303"/>
      <c r="G265" s="302">
        <v>2.3162621712348299</v>
      </c>
      <c r="H265" s="302">
        <v>0.63947836160226945</v>
      </c>
      <c r="I265" s="302">
        <v>0.18363051917571172</v>
      </c>
      <c r="J265" s="302">
        <f t="shared" ref="J265:J267" si="120">SUM(G265:I265)</f>
        <v>3.1393710520128111</v>
      </c>
      <c r="K265" s="303"/>
      <c r="L265" s="302">
        <v>3.1100671974036778</v>
      </c>
      <c r="M265" s="302">
        <v>0.80079963899297291</v>
      </c>
      <c r="N265" s="302">
        <v>0.17874949096212775</v>
      </c>
      <c r="O265" s="302">
        <f t="shared" ref="O265:O272" si="121">SUM(L265:N265)</f>
        <v>4.0896163273587787</v>
      </c>
    </row>
    <row r="266" spans="1:15" s="236" customFormat="1" x14ac:dyDescent="0.2">
      <c r="A266" s="237" t="str">
        <f>name!E$6</f>
        <v>Associate professional occupations</v>
      </c>
      <c r="B266" s="302">
        <v>1.8136991549088304</v>
      </c>
      <c r="C266" s="302">
        <v>0.4297322082602576</v>
      </c>
      <c r="D266" s="302">
        <v>0.1896896026919743</v>
      </c>
      <c r="E266" s="302">
        <f t="shared" si="119"/>
        <v>2.433120965861062</v>
      </c>
      <c r="F266" s="303"/>
      <c r="G266" s="302">
        <v>2.1322738987109089</v>
      </c>
      <c r="H266" s="302">
        <v>0.79285853147558605</v>
      </c>
      <c r="I266" s="302">
        <v>0.17914185383361508</v>
      </c>
      <c r="J266" s="302">
        <f t="shared" si="120"/>
        <v>3.1042742840201099</v>
      </c>
      <c r="K266" s="303"/>
      <c r="L266" s="302">
        <v>2.4802711101154524</v>
      </c>
      <c r="M266" s="302">
        <v>0.80119832338506747</v>
      </c>
      <c r="N266" s="302">
        <v>0.17431714901949863</v>
      </c>
      <c r="O266" s="302">
        <f t="shared" si="121"/>
        <v>3.4557865825200187</v>
      </c>
    </row>
    <row r="267" spans="1:15" s="236" customFormat="1" x14ac:dyDescent="0.2">
      <c r="A267" s="237" t="str">
        <f>name!E$7</f>
        <v>Administrative and secretarial occupations</v>
      </c>
      <c r="B267" s="302">
        <v>2.0647376591114943</v>
      </c>
      <c r="C267" s="302">
        <v>1.7464717599060022</v>
      </c>
      <c r="D267" s="302">
        <v>3.2866140842924968E-2</v>
      </c>
      <c r="E267" s="302">
        <f t="shared" si="119"/>
        <v>3.8440755598604217</v>
      </c>
      <c r="F267" s="303"/>
      <c r="G267" s="302">
        <v>1.8987190221898238</v>
      </c>
      <c r="H267" s="302">
        <v>1.8376765986558572</v>
      </c>
      <c r="I267" s="302">
        <v>3.0007075888661219E-2</v>
      </c>
      <c r="J267" s="302">
        <f t="shared" si="120"/>
        <v>3.766402696734342</v>
      </c>
      <c r="K267" s="303"/>
      <c r="L267" s="302">
        <v>1.6931789527267334</v>
      </c>
      <c r="M267" s="302">
        <v>1.5131614030862615</v>
      </c>
      <c r="N267" s="302">
        <v>5.1584425341866906E-2</v>
      </c>
      <c r="O267" s="302">
        <f t="shared" si="121"/>
        <v>3.2579247811548617</v>
      </c>
    </row>
    <row r="268" spans="1:15" s="236" customFormat="1" x14ac:dyDescent="0.2">
      <c r="A268" s="237" t="str">
        <f>name!E$8</f>
        <v>Skilled trades occupations</v>
      </c>
      <c r="B268" s="302">
        <v>0.33408412206261062</v>
      </c>
      <c r="C268" s="302">
        <v>9.3633299575891407E-2</v>
      </c>
      <c r="D268" s="302">
        <v>0.571933988805153</v>
      </c>
      <c r="E268" s="302">
        <f t="shared" si="119"/>
        <v>0.99965141044365502</v>
      </c>
      <c r="F268" s="303"/>
      <c r="G268" s="302">
        <v>0.31839515713944821</v>
      </c>
      <c r="H268" s="302">
        <v>0.14152875901144293</v>
      </c>
      <c r="I268" s="302">
        <v>0.39295793787292566</v>
      </c>
      <c r="J268" s="302">
        <f>SUM(G268:I268)</f>
        <v>0.85288185402381678</v>
      </c>
      <c r="K268" s="303"/>
      <c r="L268" s="302">
        <v>0.41628574104504512</v>
      </c>
      <c r="M268" s="302">
        <v>0.2356674838701171</v>
      </c>
      <c r="N268" s="302">
        <v>0.46281338983876263</v>
      </c>
      <c r="O268" s="302">
        <f t="shared" si="121"/>
        <v>1.114766614753925</v>
      </c>
    </row>
    <row r="269" spans="1:15" s="236" customFormat="1" x14ac:dyDescent="0.2">
      <c r="A269" s="237" t="str">
        <f>name!E$9</f>
        <v>Caring, leisure and other service occupations</v>
      </c>
      <c r="B269" s="302">
        <v>0.35651187032050741</v>
      </c>
      <c r="C269" s="302">
        <v>0.17170681690100073</v>
      </c>
      <c r="D269" s="302">
        <v>9.9487821932833065E-2</v>
      </c>
      <c r="E269" s="302">
        <f t="shared" si="119"/>
        <v>0.62770650915434123</v>
      </c>
      <c r="F269" s="303"/>
      <c r="G269" s="302">
        <v>0.32994696426341485</v>
      </c>
      <c r="H269" s="302">
        <v>0.22194708326572241</v>
      </c>
      <c r="I269" s="302">
        <v>8.8469314003790711E-2</v>
      </c>
      <c r="J269" s="302">
        <f t="shared" ref="J269:J272" si="122">SUM(G269:I269)</f>
        <v>0.64036336153292805</v>
      </c>
      <c r="K269" s="303"/>
      <c r="L269" s="302">
        <v>0.44535028041249042</v>
      </c>
      <c r="M269" s="302">
        <v>0.21705029171445656</v>
      </c>
      <c r="N269" s="302">
        <v>0.19439993865412894</v>
      </c>
      <c r="O269" s="302">
        <f t="shared" si="121"/>
        <v>0.856800510781076</v>
      </c>
    </row>
    <row r="270" spans="1:15" s="236" customFormat="1" x14ac:dyDescent="0.2">
      <c r="A270" s="237" t="str">
        <f>name!E$10</f>
        <v>Sales and customer service occupations</v>
      </c>
      <c r="B270" s="302">
        <v>1.5517161177063339</v>
      </c>
      <c r="C270" s="302">
        <v>0.76841738804263648</v>
      </c>
      <c r="D270" s="302">
        <v>0.10354541392706519</v>
      </c>
      <c r="E270" s="302">
        <f t="shared" si="119"/>
        <v>2.4236789196760355</v>
      </c>
      <c r="F270" s="303"/>
      <c r="G270" s="302">
        <v>1.3596411877907537</v>
      </c>
      <c r="H270" s="302">
        <v>0.97102192278847066</v>
      </c>
      <c r="I270" s="302">
        <v>8.6244729001618184E-2</v>
      </c>
      <c r="J270" s="302">
        <f t="shared" si="122"/>
        <v>2.4169078395808428</v>
      </c>
      <c r="K270" s="303"/>
      <c r="L270" s="302">
        <v>1.4764647858627307</v>
      </c>
      <c r="M270" s="302">
        <v>1.0624823616515608</v>
      </c>
      <c r="N270" s="302">
        <v>8.0222164743806959E-2</v>
      </c>
      <c r="O270" s="302">
        <f t="shared" si="121"/>
        <v>2.6191693122580988</v>
      </c>
    </row>
    <row r="271" spans="1:15" s="236" customFormat="1" x14ac:dyDescent="0.2">
      <c r="A271" s="237" t="str">
        <f>name!E$11</f>
        <v>Process, plant and machine operatives</v>
      </c>
      <c r="B271" s="302">
        <v>0.16336315540220664</v>
      </c>
      <c r="C271" s="302">
        <v>2.1980278963180767E-2</v>
      </c>
      <c r="D271" s="302">
        <v>3.1372993104847945E-2</v>
      </c>
      <c r="E271" s="302">
        <f t="shared" si="119"/>
        <v>0.21671642747023537</v>
      </c>
      <c r="F271" s="303"/>
      <c r="G271" s="302">
        <v>0.14909575778609269</v>
      </c>
      <c r="H271" s="302">
        <v>4.5673184732389592E-2</v>
      </c>
      <c r="I271" s="302">
        <v>3.7565038374336279E-2</v>
      </c>
      <c r="J271" s="302">
        <f t="shared" si="122"/>
        <v>0.23233398089281856</v>
      </c>
      <c r="K271" s="303"/>
      <c r="L271" s="302">
        <v>0.13974579589531766</v>
      </c>
      <c r="M271" s="302">
        <v>5.2770277641279242E-2</v>
      </c>
      <c r="N271" s="302">
        <v>7.1050686612977254E-2</v>
      </c>
      <c r="O271" s="302">
        <f t="shared" si="121"/>
        <v>0.26356676014957414</v>
      </c>
    </row>
    <row r="272" spans="1:15" s="236" customFormat="1" x14ac:dyDescent="0.2">
      <c r="A272" s="237" t="str">
        <f>name!E$12</f>
        <v>Elementary occupations</v>
      </c>
      <c r="B272" s="302">
        <v>0.25881093072419181</v>
      </c>
      <c r="C272" s="302">
        <v>0.2338059428313348</v>
      </c>
      <c r="D272" s="302">
        <v>0.73149977769302255</v>
      </c>
      <c r="E272" s="302">
        <f t="shared" si="119"/>
        <v>1.2241166512485493</v>
      </c>
      <c r="F272" s="303"/>
      <c r="G272" s="302">
        <v>0.2343934270829923</v>
      </c>
      <c r="H272" s="302">
        <v>0.22769565037500594</v>
      </c>
      <c r="I272" s="302">
        <v>0.66180034439132007</v>
      </c>
      <c r="J272" s="302">
        <f t="shared" si="122"/>
        <v>1.1238894218493183</v>
      </c>
      <c r="K272" s="303"/>
      <c r="L272" s="302">
        <v>0.20617296525418743</v>
      </c>
      <c r="M272" s="302">
        <v>0.18322472292820344</v>
      </c>
      <c r="N272" s="302">
        <v>0.83506407247475423</v>
      </c>
      <c r="O272" s="302">
        <f t="shared" si="121"/>
        <v>1.2244617606571451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9.9951168444624123</v>
      </c>
      <c r="C274" s="311">
        <f t="shared" ref="C274:E274" si="123">SUM(C264:C272)</f>
        <v>4.0902291864069005</v>
      </c>
      <c r="D274" s="311">
        <f t="shared" si="123"/>
        <v>2.214653969130687</v>
      </c>
      <c r="E274" s="311">
        <f t="shared" si="123"/>
        <v>16.3</v>
      </c>
      <c r="F274" s="311"/>
      <c r="G274" s="311">
        <f t="shared" ref="G274:J274" si="124">SUM(G264:G272)</f>
        <v>10.674252109795821</v>
      </c>
      <c r="H274" s="311">
        <f t="shared" si="124"/>
        <v>5.5873122455162898</v>
      </c>
      <c r="I274" s="311">
        <f t="shared" si="124"/>
        <v>1.9724356446878955</v>
      </c>
      <c r="J274" s="311">
        <f t="shared" si="124"/>
        <v>18.234000000000009</v>
      </c>
      <c r="K274" s="311"/>
      <c r="L274" s="311">
        <f t="shared" ref="L274:O274" si="125">SUM(L264:L272)</f>
        <v>12.503454589580706</v>
      </c>
      <c r="M274" s="311">
        <f t="shared" si="125"/>
        <v>5.760356428091395</v>
      </c>
      <c r="N274" s="311">
        <f t="shared" si="125"/>
        <v>2.4231889823278894</v>
      </c>
      <c r="O274" s="311">
        <f t="shared" si="125"/>
        <v>20.686999999999991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6.4029646677151817</v>
      </c>
      <c r="C281" s="302">
        <v>1.2200602978690445</v>
      </c>
      <c r="D281" s="302">
        <v>1.3345237073081042</v>
      </c>
      <c r="E281" s="302">
        <f>SUM(B281:D281)</f>
        <v>8.9575486728923295</v>
      </c>
      <c r="F281" s="303"/>
      <c r="G281" s="302">
        <v>6.4566188357277241</v>
      </c>
      <c r="H281" s="302">
        <v>1.7235902407167163</v>
      </c>
      <c r="I281" s="302">
        <v>2.1575884542707331</v>
      </c>
      <c r="J281" s="302">
        <f>SUM(G281:I281)</f>
        <v>10.337797530715173</v>
      </c>
      <c r="K281" s="303"/>
      <c r="L281" s="302">
        <v>6.855257528868373</v>
      </c>
      <c r="M281" s="302">
        <v>2.3085877930843326</v>
      </c>
      <c r="N281" s="302">
        <v>2.4319609991716642</v>
      </c>
      <c r="O281" s="302">
        <f>SUM(L281:N281)</f>
        <v>11.595806321124371</v>
      </c>
    </row>
    <row r="282" spans="1:15" s="236" customFormat="1" x14ac:dyDescent="0.2">
      <c r="A282" s="237" t="str">
        <f>name!E$5</f>
        <v>Professional occupations</v>
      </c>
      <c r="B282" s="302">
        <v>17.448591121207553</v>
      </c>
      <c r="C282" s="302">
        <v>2.1786223751534988</v>
      </c>
      <c r="D282" s="302">
        <v>6.1827046619327133</v>
      </c>
      <c r="E282" s="302">
        <f t="shared" ref="E282:E289" si="126">SUM(B282:D282)</f>
        <v>25.809918158293765</v>
      </c>
      <c r="F282" s="303"/>
      <c r="G282" s="302">
        <v>20.6795170938449</v>
      </c>
      <c r="H282" s="302">
        <v>3.0692208188237271</v>
      </c>
      <c r="I282" s="302">
        <v>9.1721961521053661</v>
      </c>
      <c r="J282" s="302">
        <f t="shared" ref="J282:J284" si="127">SUM(G282:I282)</f>
        <v>32.920934064773995</v>
      </c>
      <c r="K282" s="303"/>
      <c r="L282" s="302">
        <v>24.997934433878555</v>
      </c>
      <c r="M282" s="302">
        <v>4.0532353061657442</v>
      </c>
      <c r="N282" s="302">
        <v>9.2300030675136515</v>
      </c>
      <c r="O282" s="302">
        <f t="shared" ref="O282:O289" si="128">SUM(L282:N282)</f>
        <v>38.281172807557951</v>
      </c>
    </row>
    <row r="283" spans="1:15" s="236" customFormat="1" x14ac:dyDescent="0.2">
      <c r="A283" s="237" t="str">
        <f>name!E$6</f>
        <v>Associate professional occupations</v>
      </c>
      <c r="B283" s="302">
        <v>9.9381786624617021</v>
      </c>
      <c r="C283" s="302">
        <v>2.113432735585663</v>
      </c>
      <c r="D283" s="302">
        <v>2.8743408236169889</v>
      </c>
      <c r="E283" s="302">
        <f t="shared" si="126"/>
        <v>14.925952221664353</v>
      </c>
      <c r="F283" s="303"/>
      <c r="G283" s="302">
        <v>10.387050237293755</v>
      </c>
      <c r="H283" s="302">
        <v>2.483823810799711</v>
      </c>
      <c r="I283" s="302">
        <v>3.4867706686402165</v>
      </c>
      <c r="J283" s="302">
        <f t="shared" si="127"/>
        <v>16.357644716733681</v>
      </c>
      <c r="K283" s="303"/>
      <c r="L283" s="302">
        <v>10.431902865974884</v>
      </c>
      <c r="M283" s="302">
        <v>2.9239317059629402</v>
      </c>
      <c r="N283" s="302">
        <v>3.8299751712465469</v>
      </c>
      <c r="O283" s="302">
        <f t="shared" si="128"/>
        <v>17.185809743184372</v>
      </c>
    </row>
    <row r="284" spans="1:15" s="236" customFormat="1" x14ac:dyDescent="0.2">
      <c r="A284" s="237" t="str">
        <f>name!E$7</f>
        <v>Administrative and secretarial occupations</v>
      </c>
      <c r="B284" s="302">
        <v>10.144059265232498</v>
      </c>
      <c r="C284" s="302">
        <v>8.036955695909997</v>
      </c>
      <c r="D284" s="302">
        <v>1.9088891826705234</v>
      </c>
      <c r="E284" s="302">
        <f t="shared" si="126"/>
        <v>20.089904143813019</v>
      </c>
      <c r="F284" s="303"/>
      <c r="G284" s="302">
        <v>8.7151524360546535</v>
      </c>
      <c r="H284" s="302">
        <v>7.6437731991462332</v>
      </c>
      <c r="I284" s="302">
        <v>1.4274145645294285</v>
      </c>
      <c r="J284" s="302">
        <f t="shared" si="127"/>
        <v>17.786340199730315</v>
      </c>
      <c r="K284" s="303"/>
      <c r="L284" s="302">
        <v>7.3954978300947323</v>
      </c>
      <c r="M284" s="302">
        <v>7.266904039403677</v>
      </c>
      <c r="N284" s="302">
        <v>1.6701616195972839</v>
      </c>
      <c r="O284" s="302">
        <f t="shared" si="128"/>
        <v>16.332563489095694</v>
      </c>
    </row>
    <row r="285" spans="1:15" s="236" customFormat="1" x14ac:dyDescent="0.2">
      <c r="A285" s="237" t="str">
        <f>name!E$8</f>
        <v>Skilled trades occupations</v>
      </c>
      <c r="B285" s="302">
        <v>1.1521053043463447</v>
      </c>
      <c r="C285" s="302">
        <v>0.32422700232178248</v>
      </c>
      <c r="D285" s="302">
        <v>0.38904725272627327</v>
      </c>
      <c r="E285" s="302">
        <f t="shared" si="126"/>
        <v>1.8653795593944005</v>
      </c>
      <c r="F285" s="303"/>
      <c r="G285" s="302">
        <v>0.85876507294849147</v>
      </c>
      <c r="H285" s="302">
        <v>0.18755406113513379</v>
      </c>
      <c r="I285" s="302">
        <v>0.47981476380027926</v>
      </c>
      <c r="J285" s="302">
        <f>SUM(G285:I285)</f>
        <v>1.5261338978839045</v>
      </c>
      <c r="K285" s="303"/>
      <c r="L285" s="302">
        <v>0.69804902525921653</v>
      </c>
      <c r="M285" s="302">
        <v>0.2642830947112475</v>
      </c>
      <c r="N285" s="302">
        <v>0.54619189462581896</v>
      </c>
      <c r="O285" s="302">
        <f t="shared" si="128"/>
        <v>1.5085240145962828</v>
      </c>
    </row>
    <row r="286" spans="1:15" s="236" customFormat="1" x14ac:dyDescent="0.2">
      <c r="A286" s="237" t="str">
        <f>name!E$9</f>
        <v>Caring, leisure and other service occupations</v>
      </c>
      <c r="B286" s="302">
        <v>0.60394558163096557</v>
      </c>
      <c r="C286" s="302">
        <v>0.28836307495884878</v>
      </c>
      <c r="D286" s="302">
        <v>0.48249186597598676</v>
      </c>
      <c r="E286" s="302">
        <f t="shared" si="126"/>
        <v>1.3748005225658011</v>
      </c>
      <c r="F286" s="303"/>
      <c r="G286" s="302">
        <v>0.68912752803234389</v>
      </c>
      <c r="H286" s="302">
        <v>0.46690627022905945</v>
      </c>
      <c r="I286" s="302">
        <v>0.49777420747347184</v>
      </c>
      <c r="J286" s="302">
        <f t="shared" ref="J286:J289" si="129">SUM(G286:I286)</f>
        <v>1.6538080057348752</v>
      </c>
      <c r="K286" s="303"/>
      <c r="L286" s="302">
        <v>0.81940067586366561</v>
      </c>
      <c r="M286" s="302">
        <v>0.60902308519420145</v>
      </c>
      <c r="N286" s="302">
        <v>0.84861955855569859</v>
      </c>
      <c r="O286" s="302">
        <f t="shared" si="128"/>
        <v>2.2770433196135658</v>
      </c>
    </row>
    <row r="287" spans="1:15" s="236" customFormat="1" x14ac:dyDescent="0.2">
      <c r="A287" s="237" t="str">
        <f>name!E$10</f>
        <v>Sales and customer service occupations</v>
      </c>
      <c r="B287" s="302">
        <v>2.1515005494342803</v>
      </c>
      <c r="C287" s="302">
        <v>1.4735712957361138</v>
      </c>
      <c r="D287" s="302">
        <v>0.5283014377554528</v>
      </c>
      <c r="E287" s="302">
        <f t="shared" si="126"/>
        <v>4.1533732829258474</v>
      </c>
      <c r="F287" s="303"/>
      <c r="G287" s="302">
        <v>1.7487873887302057</v>
      </c>
      <c r="H287" s="302">
        <v>1.3832160409667007</v>
      </c>
      <c r="I287" s="302">
        <v>0.40501001071620701</v>
      </c>
      <c r="J287" s="302">
        <f t="shared" si="129"/>
        <v>3.5370134404131135</v>
      </c>
      <c r="K287" s="303"/>
      <c r="L287" s="302">
        <v>2.0161785230842071</v>
      </c>
      <c r="M287" s="302">
        <v>1.854999275672808</v>
      </c>
      <c r="N287" s="302">
        <v>0.39779573187355022</v>
      </c>
      <c r="O287" s="302">
        <f t="shared" si="128"/>
        <v>4.2689735306305652</v>
      </c>
    </row>
    <row r="288" spans="1:15" s="236" customFormat="1" x14ac:dyDescent="0.2">
      <c r="A288" s="237" t="str">
        <f>name!E$11</f>
        <v>Process, plant and machine operatives</v>
      </c>
      <c r="B288" s="302">
        <v>0.66837737627263394</v>
      </c>
      <c r="C288" s="302">
        <v>0.22644441146246699</v>
      </c>
      <c r="D288" s="302">
        <v>0.14048565355978018</v>
      </c>
      <c r="E288" s="302">
        <f t="shared" si="126"/>
        <v>1.0353074412948811</v>
      </c>
      <c r="F288" s="303"/>
      <c r="G288" s="302">
        <v>0.45455363693028716</v>
      </c>
      <c r="H288" s="302">
        <v>0.19280813559420282</v>
      </c>
      <c r="I288" s="302">
        <v>0.22394484094839379</v>
      </c>
      <c r="J288" s="302">
        <f t="shared" si="129"/>
        <v>0.87130661347288374</v>
      </c>
      <c r="K288" s="303"/>
      <c r="L288" s="302">
        <v>0.36640971250855703</v>
      </c>
      <c r="M288" s="302">
        <v>0.23722384388809178</v>
      </c>
      <c r="N288" s="302">
        <v>0.30614779717828444</v>
      </c>
      <c r="O288" s="302">
        <f t="shared" si="128"/>
        <v>0.90978135357493328</v>
      </c>
    </row>
    <row r="289" spans="1:15" s="236" customFormat="1" x14ac:dyDescent="0.2">
      <c r="A289" s="237" t="str">
        <f>name!E$12</f>
        <v>Elementary occupations</v>
      </c>
      <c r="B289" s="302">
        <v>1.2599993648096177</v>
      </c>
      <c r="C289" s="302">
        <v>0.6826680144762699</v>
      </c>
      <c r="D289" s="302">
        <v>1.5061486178696861</v>
      </c>
      <c r="E289" s="302">
        <f t="shared" si="126"/>
        <v>3.4488159971555739</v>
      </c>
      <c r="F289" s="303"/>
      <c r="G289" s="302">
        <v>0.89136768345271755</v>
      </c>
      <c r="H289" s="302">
        <v>0.6215840157661513</v>
      </c>
      <c r="I289" s="302">
        <v>1.2080698313232465</v>
      </c>
      <c r="J289" s="302">
        <f t="shared" si="129"/>
        <v>2.7210215305421155</v>
      </c>
      <c r="K289" s="303"/>
      <c r="L289" s="302">
        <v>0.62856435091883944</v>
      </c>
      <c r="M289" s="302">
        <v>0.54811591829171269</v>
      </c>
      <c r="N289" s="302">
        <v>1.7756451514117086</v>
      </c>
      <c r="O289" s="302">
        <f t="shared" si="128"/>
        <v>2.9523254206222607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49.76972189311077</v>
      </c>
      <c r="C291" s="311">
        <f t="shared" ref="C291:E291" si="130">SUM(C281:C289)</f>
        <v>16.544344903473686</v>
      </c>
      <c r="D291" s="311">
        <f t="shared" si="130"/>
        <v>15.346933203415508</v>
      </c>
      <c r="E291" s="311">
        <f t="shared" si="130"/>
        <v>81.660999999999973</v>
      </c>
      <c r="F291" s="311"/>
      <c r="G291" s="311">
        <f t="shared" ref="G291:J291" si="131">SUM(G281:G289)</f>
        <v>50.880939913015084</v>
      </c>
      <c r="H291" s="311">
        <f t="shared" si="131"/>
        <v>17.772476593177633</v>
      </c>
      <c r="I291" s="311">
        <f t="shared" si="131"/>
        <v>19.058583493807348</v>
      </c>
      <c r="J291" s="311">
        <f t="shared" si="131"/>
        <v>87.71200000000006</v>
      </c>
      <c r="K291" s="311"/>
      <c r="L291" s="311">
        <f t="shared" ref="L291:O291" si="132">SUM(L281:L289)</f>
        <v>54.209194946451028</v>
      </c>
      <c r="M291" s="311">
        <f t="shared" si="132"/>
        <v>20.066304062374755</v>
      </c>
      <c r="N291" s="311">
        <f t="shared" si="132"/>
        <v>21.036500991174204</v>
      </c>
      <c r="O291" s="311">
        <f t="shared" si="132"/>
        <v>95.311999999999983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4.8047247203442938</v>
      </c>
      <c r="C298" s="302">
        <v>1.1064256177098</v>
      </c>
      <c r="D298" s="302">
        <v>0.43131425237888904</v>
      </c>
      <c r="E298" s="302">
        <f>SUM(B298:D298)</f>
        <v>6.3424645904329831</v>
      </c>
      <c r="F298" s="303"/>
      <c r="G298" s="302">
        <v>7.4950455706424597</v>
      </c>
      <c r="H298" s="302">
        <v>1.9060477174663897</v>
      </c>
      <c r="I298" s="302">
        <v>0.3984324400694696</v>
      </c>
      <c r="J298" s="302">
        <f>SUM(G298:I298)</f>
        <v>9.7995257281783203</v>
      </c>
      <c r="K298" s="303"/>
      <c r="L298" s="302">
        <v>8.9933801075407871</v>
      </c>
      <c r="M298" s="302">
        <v>2.2072064937811913</v>
      </c>
      <c r="N298" s="302">
        <v>0.34675583143802313</v>
      </c>
      <c r="O298" s="302">
        <f>SUM(L298:N298)</f>
        <v>11.547342432760001</v>
      </c>
    </row>
    <row r="299" spans="1:15" s="236" customFormat="1" x14ac:dyDescent="0.2">
      <c r="A299" s="237" t="str">
        <f>name!E$5</f>
        <v>Professional occupations</v>
      </c>
      <c r="B299" s="302">
        <v>5.5844230009775675</v>
      </c>
      <c r="C299" s="302">
        <v>1.7471279173604215</v>
      </c>
      <c r="D299" s="302">
        <v>0.55628150514369101</v>
      </c>
      <c r="E299" s="302">
        <f t="shared" ref="E299:E306" si="133">SUM(B299:D299)</f>
        <v>7.8878324234816795</v>
      </c>
      <c r="F299" s="303"/>
      <c r="G299" s="302">
        <v>10.015736256311502</v>
      </c>
      <c r="H299" s="302">
        <v>3.0413393662144319</v>
      </c>
      <c r="I299" s="302">
        <v>0.44500289634950818</v>
      </c>
      <c r="J299" s="302">
        <f t="shared" ref="J299:J301" si="134">SUM(G299:I299)</f>
        <v>13.502078518875443</v>
      </c>
      <c r="K299" s="303"/>
      <c r="L299" s="302">
        <v>13.31363204478598</v>
      </c>
      <c r="M299" s="302">
        <v>4.0537470686692698</v>
      </c>
      <c r="N299" s="302">
        <v>0.33074314161935048</v>
      </c>
      <c r="O299" s="302">
        <f t="shared" ref="O299:O306" si="135">SUM(L299:N299)</f>
        <v>17.698122255074601</v>
      </c>
    </row>
    <row r="300" spans="1:15" s="236" customFormat="1" x14ac:dyDescent="0.2">
      <c r="A300" s="237" t="str">
        <f>name!E$6</f>
        <v>Associate professional occupations</v>
      </c>
      <c r="B300" s="302">
        <v>7.8902867268764716</v>
      </c>
      <c r="C300" s="302">
        <v>2.438441904680781</v>
      </c>
      <c r="D300" s="302">
        <v>1.2729145124417749</v>
      </c>
      <c r="E300" s="302">
        <f t="shared" si="133"/>
        <v>11.601643143999027</v>
      </c>
      <c r="F300" s="303"/>
      <c r="G300" s="302">
        <v>12.719821097774968</v>
      </c>
      <c r="H300" s="302">
        <v>3.6547714925970158</v>
      </c>
      <c r="I300" s="302">
        <v>1.0534374812117269</v>
      </c>
      <c r="J300" s="302">
        <f t="shared" si="134"/>
        <v>17.428030071583709</v>
      </c>
      <c r="K300" s="303"/>
      <c r="L300" s="302">
        <v>13.608115736277426</v>
      </c>
      <c r="M300" s="302">
        <v>4.1702784989175816</v>
      </c>
      <c r="N300" s="302">
        <v>0.9296154711683583</v>
      </c>
      <c r="O300" s="302">
        <f t="shared" si="135"/>
        <v>18.708009706363367</v>
      </c>
    </row>
    <row r="301" spans="1:15" s="236" customFormat="1" x14ac:dyDescent="0.2">
      <c r="A301" s="237" t="str">
        <f>name!E$7</f>
        <v>Administrative and secretarial occupations</v>
      </c>
      <c r="B301" s="302">
        <v>7.6443944222515583</v>
      </c>
      <c r="C301" s="302">
        <v>5.7945424064998994</v>
      </c>
      <c r="D301" s="302">
        <v>0.11093845795385697</v>
      </c>
      <c r="E301" s="302">
        <f t="shared" si="133"/>
        <v>13.549875286705316</v>
      </c>
      <c r="F301" s="303"/>
      <c r="G301" s="302">
        <v>11.098067357818708</v>
      </c>
      <c r="H301" s="302">
        <v>7.5785473179845235</v>
      </c>
      <c r="I301" s="302">
        <v>8.9953408981226488E-2</v>
      </c>
      <c r="J301" s="302">
        <f t="shared" si="134"/>
        <v>18.76656808478446</v>
      </c>
      <c r="K301" s="303"/>
      <c r="L301" s="302">
        <v>10.988697829642724</v>
      </c>
      <c r="M301" s="302">
        <v>7.2816290990495807</v>
      </c>
      <c r="N301" s="302">
        <v>9.1134409483483753E-2</v>
      </c>
      <c r="O301" s="302">
        <f t="shared" si="135"/>
        <v>18.36146133817579</v>
      </c>
    </row>
    <row r="302" spans="1:15" s="236" customFormat="1" x14ac:dyDescent="0.2">
      <c r="A302" s="237" t="str">
        <f>name!E$8</f>
        <v>Skilled trades occupations</v>
      </c>
      <c r="B302" s="302">
        <v>1.2281489354792046</v>
      </c>
      <c r="C302" s="302">
        <v>0.76437814484538447</v>
      </c>
      <c r="D302" s="302">
        <v>0.62605190111799758</v>
      </c>
      <c r="E302" s="302">
        <f t="shared" si="133"/>
        <v>2.6185789814425866</v>
      </c>
      <c r="F302" s="303"/>
      <c r="G302" s="302">
        <v>1.3661663771714341</v>
      </c>
      <c r="H302" s="302">
        <v>0.63734127721962475</v>
      </c>
      <c r="I302" s="302">
        <v>0.38158367295010009</v>
      </c>
      <c r="J302" s="302">
        <f>SUM(G302:I302)</f>
        <v>2.3850913273411587</v>
      </c>
      <c r="K302" s="303"/>
      <c r="L302" s="302">
        <v>1.3318597844595106</v>
      </c>
      <c r="M302" s="302">
        <v>0.830315320911858</v>
      </c>
      <c r="N302" s="302">
        <v>0.27881340635013713</v>
      </c>
      <c r="O302" s="302">
        <f t="shared" si="135"/>
        <v>2.4409885117215055</v>
      </c>
    </row>
    <row r="303" spans="1:15" s="236" customFormat="1" x14ac:dyDescent="0.2">
      <c r="A303" s="237" t="str">
        <f>name!E$9</f>
        <v>Caring, leisure and other service occupations</v>
      </c>
      <c r="B303" s="302">
        <v>3.0070151116103263</v>
      </c>
      <c r="C303" s="302">
        <v>3.4690541193107038</v>
      </c>
      <c r="D303" s="302">
        <v>0.40045022811706132</v>
      </c>
      <c r="E303" s="302">
        <f t="shared" si="133"/>
        <v>6.876519459038092</v>
      </c>
      <c r="F303" s="303"/>
      <c r="G303" s="302">
        <v>4.3543831782863771</v>
      </c>
      <c r="H303" s="302">
        <v>4.5502773806983612</v>
      </c>
      <c r="I303" s="302">
        <v>0.52863206220527836</v>
      </c>
      <c r="J303" s="302">
        <f t="shared" ref="J303:J306" si="136">SUM(G303:I303)</f>
        <v>9.4332926211900165</v>
      </c>
      <c r="K303" s="303"/>
      <c r="L303" s="302">
        <v>5.7471314777827018</v>
      </c>
      <c r="M303" s="302">
        <v>5.493354852330409</v>
      </c>
      <c r="N303" s="302">
        <v>0.70800920474922135</v>
      </c>
      <c r="O303" s="302">
        <f t="shared" si="135"/>
        <v>11.948495534862332</v>
      </c>
    </row>
    <row r="304" spans="1:15" s="236" customFormat="1" x14ac:dyDescent="0.2">
      <c r="A304" s="237" t="str">
        <f>name!E$10</f>
        <v>Sales and customer service occupations</v>
      </c>
      <c r="B304" s="302">
        <v>5.2977366527569298</v>
      </c>
      <c r="C304" s="302">
        <v>3.7188978042891185</v>
      </c>
      <c r="D304" s="302">
        <v>0.26098047634670052</v>
      </c>
      <c r="E304" s="302">
        <f t="shared" si="133"/>
        <v>9.2776149333927496</v>
      </c>
      <c r="F304" s="303"/>
      <c r="G304" s="302">
        <v>7.274709754703605</v>
      </c>
      <c r="H304" s="302">
        <v>4.4005956242797692</v>
      </c>
      <c r="I304" s="302">
        <v>0.16998984141033266</v>
      </c>
      <c r="J304" s="302">
        <f t="shared" si="136"/>
        <v>11.845295220393707</v>
      </c>
      <c r="K304" s="303"/>
      <c r="L304" s="302">
        <v>9.0501662450582963</v>
      </c>
      <c r="M304" s="302">
        <v>7.0127078109015599</v>
      </c>
      <c r="N304" s="302">
        <v>0.12286523980530052</v>
      </c>
      <c r="O304" s="302">
        <f t="shared" si="135"/>
        <v>16.185739295765156</v>
      </c>
    </row>
    <row r="305" spans="1:15" s="236" customFormat="1" x14ac:dyDescent="0.2">
      <c r="A305" s="237" t="str">
        <f>name!E$11</f>
        <v>Process, plant and machine operatives</v>
      </c>
      <c r="B305" s="302">
        <v>2.4410000418363853</v>
      </c>
      <c r="C305" s="302">
        <v>1.7173193543828165</v>
      </c>
      <c r="D305" s="302">
        <v>0.2013545348838689</v>
      </c>
      <c r="E305" s="302">
        <f t="shared" si="133"/>
        <v>4.359673931103071</v>
      </c>
      <c r="F305" s="303"/>
      <c r="G305" s="302">
        <v>2.5858113328692278</v>
      </c>
      <c r="H305" s="302">
        <v>1.8973788136613567</v>
      </c>
      <c r="I305" s="302">
        <v>0.18748119756277656</v>
      </c>
      <c r="J305" s="302">
        <f t="shared" si="136"/>
        <v>4.6706713440933614</v>
      </c>
      <c r="K305" s="303"/>
      <c r="L305" s="302">
        <v>2.424338831453277</v>
      </c>
      <c r="M305" s="302">
        <v>2.15930243586272</v>
      </c>
      <c r="N305" s="302">
        <v>0.20924580186947161</v>
      </c>
      <c r="O305" s="302">
        <f t="shared" si="135"/>
        <v>4.7928870691854684</v>
      </c>
    </row>
    <row r="306" spans="1:15" s="236" customFormat="1" x14ac:dyDescent="0.2">
      <c r="A306" s="237" t="str">
        <f>name!E$12</f>
        <v>Elementary occupations</v>
      </c>
      <c r="B306" s="302">
        <v>10.859407735611073</v>
      </c>
      <c r="C306" s="302">
        <v>10.338013023414739</v>
      </c>
      <c r="D306" s="302">
        <v>5.242376491378721</v>
      </c>
      <c r="E306" s="302">
        <f t="shared" si="133"/>
        <v>26.439797250404531</v>
      </c>
      <c r="F306" s="303"/>
      <c r="G306" s="302">
        <v>12.98846041824995</v>
      </c>
      <c r="H306" s="302">
        <v>10.916913909672097</v>
      </c>
      <c r="I306" s="302">
        <v>6.4600727556375297</v>
      </c>
      <c r="J306" s="302">
        <f t="shared" si="136"/>
        <v>30.365447083559577</v>
      </c>
      <c r="K306" s="303"/>
      <c r="L306" s="302">
        <v>15.005015643837513</v>
      </c>
      <c r="M306" s="302">
        <v>9.0704337371750139</v>
      </c>
      <c r="N306" s="302">
        <v>7.9025044750791773</v>
      </c>
      <c r="O306" s="302">
        <f t="shared" si="135"/>
        <v>31.977953856091702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48.757137347743807</v>
      </c>
      <c r="C308" s="311">
        <f t="shared" ref="C308:E308" si="137">SUM(C298:C306)</f>
        <v>31.094200292493664</v>
      </c>
      <c r="D308" s="311">
        <f t="shared" si="137"/>
        <v>9.1026623597625616</v>
      </c>
      <c r="E308" s="311">
        <f t="shared" si="137"/>
        <v>88.954000000000036</v>
      </c>
      <c r="F308" s="311"/>
      <c r="G308" s="311">
        <f t="shared" ref="G308:J308" si="138">SUM(G298:G306)</f>
        <v>69.898201343828234</v>
      </c>
      <c r="H308" s="311">
        <f t="shared" si="138"/>
        <v>38.583212899793573</v>
      </c>
      <c r="I308" s="311">
        <f t="shared" si="138"/>
        <v>9.7145857563779483</v>
      </c>
      <c r="J308" s="311">
        <f t="shared" si="138"/>
        <v>118.19599999999976</v>
      </c>
      <c r="K308" s="311"/>
      <c r="L308" s="311">
        <f t="shared" ref="L308:O308" si="139">SUM(L298:L306)</f>
        <v>80.462337700838219</v>
      </c>
      <c r="M308" s="311">
        <f t="shared" si="139"/>
        <v>42.278975317599183</v>
      </c>
      <c r="N308" s="311">
        <f t="shared" si="139"/>
        <v>10.919686981562524</v>
      </c>
      <c r="O308" s="311">
        <f t="shared" si="139"/>
        <v>133.66099999999992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1.8719052025270453</v>
      </c>
      <c r="C315" s="302">
        <v>0.5391442438043561</v>
      </c>
      <c r="D315" s="302">
        <v>0.38695844450209893</v>
      </c>
      <c r="E315" s="302">
        <f>SUM(B315:D315)</f>
        <v>2.7980078908335004</v>
      </c>
      <c r="F315" s="303"/>
      <c r="G315" s="302">
        <v>2.1044423818812406</v>
      </c>
      <c r="H315" s="302">
        <v>0.70101523711419622</v>
      </c>
      <c r="I315" s="302">
        <v>8.003133352286862E-2</v>
      </c>
      <c r="J315" s="302">
        <f>SUM(G315:I315)</f>
        <v>2.8854889525183056</v>
      </c>
      <c r="K315" s="303"/>
      <c r="L315" s="302">
        <v>2.1285070049856882</v>
      </c>
      <c r="M315" s="302">
        <v>0.90316751723220823</v>
      </c>
      <c r="N315" s="302">
        <v>0.11278083163021656</v>
      </c>
      <c r="O315" s="302">
        <f>SUM(L315:N315)</f>
        <v>3.1444553538481128</v>
      </c>
    </row>
    <row r="316" spans="1:15" s="236" customFormat="1" x14ac:dyDescent="0.2">
      <c r="A316" s="237" t="str">
        <f>name!E$5</f>
        <v>Professional occupations</v>
      </c>
      <c r="B316" s="302">
        <v>4.2086406100111402</v>
      </c>
      <c r="C316" s="302">
        <v>1.8506913506871177</v>
      </c>
      <c r="D316" s="302">
        <v>0.88934396238026203</v>
      </c>
      <c r="E316" s="302">
        <f t="shared" ref="E316:E323" si="140">SUM(B316:D316)</f>
        <v>6.94867592307852</v>
      </c>
      <c r="F316" s="303"/>
      <c r="G316" s="302">
        <v>5.4169767564881912</v>
      </c>
      <c r="H316" s="302">
        <v>2.2379996610748774</v>
      </c>
      <c r="I316" s="302">
        <v>0.31537490786113187</v>
      </c>
      <c r="J316" s="302">
        <f t="shared" ref="J316:J318" si="141">SUM(G316:I316)</f>
        <v>7.9703513254242004</v>
      </c>
      <c r="K316" s="303"/>
      <c r="L316" s="302">
        <v>6.2429488000317495</v>
      </c>
      <c r="M316" s="302">
        <v>3.046274771808982</v>
      </c>
      <c r="N316" s="302">
        <v>0.33132809510066108</v>
      </c>
      <c r="O316" s="302">
        <f t="shared" ref="O316:O323" si="142">SUM(L316:N316)</f>
        <v>9.6205516669413917</v>
      </c>
    </row>
    <row r="317" spans="1:15" s="236" customFormat="1" x14ac:dyDescent="0.2">
      <c r="A317" s="237" t="str">
        <f>name!E$6</f>
        <v>Associate professional occupations</v>
      </c>
      <c r="B317" s="302">
        <v>8.3090091168444076</v>
      </c>
      <c r="C317" s="302">
        <v>2.1163503326999225</v>
      </c>
      <c r="D317" s="302">
        <v>0.68864822017236393</v>
      </c>
      <c r="E317" s="302">
        <f t="shared" si="140"/>
        <v>11.114007669716695</v>
      </c>
      <c r="F317" s="303"/>
      <c r="G317" s="302">
        <v>9.5249826953286831</v>
      </c>
      <c r="H317" s="302">
        <v>2.1521499672723867</v>
      </c>
      <c r="I317" s="302">
        <v>0.14597615864251673</v>
      </c>
      <c r="J317" s="302">
        <f t="shared" si="141"/>
        <v>11.823108821243586</v>
      </c>
      <c r="K317" s="303"/>
      <c r="L317" s="302">
        <v>11.114207522257722</v>
      </c>
      <c r="M317" s="302">
        <v>2.6684210929783094</v>
      </c>
      <c r="N317" s="302">
        <v>0.17681562965467326</v>
      </c>
      <c r="O317" s="302">
        <f t="shared" si="142"/>
        <v>13.959444244890705</v>
      </c>
    </row>
    <row r="318" spans="1:15" s="236" customFormat="1" x14ac:dyDescent="0.2">
      <c r="A318" s="237" t="str">
        <f>name!E$7</f>
        <v>Administrative and secretarial occupations</v>
      </c>
      <c r="B318" s="302">
        <v>6.2251508770061337</v>
      </c>
      <c r="C318" s="302">
        <v>6.3026062388730422</v>
      </c>
      <c r="D318" s="302">
        <v>0.22869939102121925</v>
      </c>
      <c r="E318" s="302">
        <f t="shared" si="140"/>
        <v>12.756456506900395</v>
      </c>
      <c r="F318" s="303"/>
      <c r="G318" s="302">
        <v>6.0631117541068447</v>
      </c>
      <c r="H318" s="302">
        <v>5.4776663963215562</v>
      </c>
      <c r="I318" s="302">
        <v>6.083769868581055E-2</v>
      </c>
      <c r="J318" s="302">
        <f t="shared" si="141"/>
        <v>11.601615849114213</v>
      </c>
      <c r="K318" s="303"/>
      <c r="L318" s="302">
        <v>4.2287185607292317</v>
      </c>
      <c r="M318" s="302">
        <v>4.7807080965624156</v>
      </c>
      <c r="N318" s="302">
        <v>3.4575608615408218E-2</v>
      </c>
      <c r="O318" s="302">
        <f t="shared" si="142"/>
        <v>9.0440022659070571</v>
      </c>
    </row>
    <row r="319" spans="1:15" s="236" customFormat="1" x14ac:dyDescent="0.2">
      <c r="A319" s="237" t="str">
        <f>name!E$8</f>
        <v>Skilled trades occupations</v>
      </c>
      <c r="B319" s="302">
        <v>0.53443821823830684</v>
      </c>
      <c r="C319" s="302">
        <v>6.1752187593095996E-2</v>
      </c>
      <c r="D319" s="302">
        <v>0.34731218578147099</v>
      </c>
      <c r="E319" s="302">
        <f t="shared" si="140"/>
        <v>0.94350259161287386</v>
      </c>
      <c r="F319" s="303"/>
      <c r="G319" s="302">
        <v>0.43495691091532213</v>
      </c>
      <c r="H319" s="302">
        <v>4.6178109396900778E-2</v>
      </c>
      <c r="I319" s="302">
        <v>4.4555752038037098E-3</v>
      </c>
      <c r="J319" s="302">
        <f>SUM(G319:I319)</f>
        <v>0.48559059551602657</v>
      </c>
      <c r="K319" s="303"/>
      <c r="L319" s="302">
        <v>0.42373741844662177</v>
      </c>
      <c r="M319" s="302">
        <v>0.11605344407797519</v>
      </c>
      <c r="N319" s="302">
        <v>1.0069768712846369E-2</v>
      </c>
      <c r="O319" s="302">
        <f t="shared" si="142"/>
        <v>0.54986063123744333</v>
      </c>
    </row>
    <row r="320" spans="1:15" s="236" customFormat="1" x14ac:dyDescent="0.2">
      <c r="A320" s="237" t="str">
        <f>name!E$9</f>
        <v>Caring, leisure and other service occupations</v>
      </c>
      <c r="B320" s="302">
        <v>0.91942640085287508</v>
      </c>
      <c r="C320" s="302">
        <v>0.89048806228029287</v>
      </c>
      <c r="D320" s="302">
        <v>0.15930848084049115</v>
      </c>
      <c r="E320" s="302">
        <f t="shared" si="140"/>
        <v>1.969222943973659</v>
      </c>
      <c r="F320" s="303"/>
      <c r="G320" s="302">
        <v>0.89700796427440632</v>
      </c>
      <c r="H320" s="302">
        <v>0.79441349795652161</v>
      </c>
      <c r="I320" s="302">
        <v>7.8573737684417527E-2</v>
      </c>
      <c r="J320" s="302">
        <f t="shared" ref="J320:J323" si="143">SUM(G320:I320)</f>
        <v>1.7699951999153454</v>
      </c>
      <c r="K320" s="303"/>
      <c r="L320" s="302">
        <v>1.0250796663359367</v>
      </c>
      <c r="M320" s="302">
        <v>0.90608624273040383</v>
      </c>
      <c r="N320" s="302">
        <v>6.5182493043052375E-2</v>
      </c>
      <c r="O320" s="302">
        <f t="shared" si="142"/>
        <v>1.9963484021093929</v>
      </c>
    </row>
    <row r="321" spans="1:15" s="236" customFormat="1" x14ac:dyDescent="0.2">
      <c r="A321" s="237" t="str">
        <f>name!E$10</f>
        <v>Sales and customer service occupations</v>
      </c>
      <c r="B321" s="302">
        <v>0.50793580719999809</v>
      </c>
      <c r="C321" s="302">
        <v>0.57081412636932471</v>
      </c>
      <c r="D321" s="302">
        <v>7.6682770954682178E-2</v>
      </c>
      <c r="E321" s="302">
        <f t="shared" si="140"/>
        <v>1.1554327045240051</v>
      </c>
      <c r="F321" s="303"/>
      <c r="G321" s="302">
        <v>0.50061672435749272</v>
      </c>
      <c r="H321" s="302">
        <v>0.53968994992534425</v>
      </c>
      <c r="I321" s="302">
        <v>1.0959011808545175E-2</v>
      </c>
      <c r="J321" s="302">
        <f t="shared" si="143"/>
        <v>1.051265686091382</v>
      </c>
      <c r="K321" s="303"/>
      <c r="L321" s="302">
        <v>0.58062262113885987</v>
      </c>
      <c r="M321" s="302">
        <v>0.73886502511504837</v>
      </c>
      <c r="N321" s="302">
        <v>1.514818752302648E-2</v>
      </c>
      <c r="O321" s="302">
        <f t="shared" si="142"/>
        <v>1.3346358337769346</v>
      </c>
    </row>
    <row r="322" spans="1:15" s="236" customFormat="1" x14ac:dyDescent="0.2">
      <c r="A322" s="237" t="str">
        <f>name!E$11</f>
        <v>Process, plant and machine operatives</v>
      </c>
      <c r="B322" s="302">
        <v>0.43805669611946585</v>
      </c>
      <c r="C322" s="302">
        <v>0.15044194329468344</v>
      </c>
      <c r="D322" s="302">
        <v>4.9301514426170555E-2</v>
      </c>
      <c r="E322" s="302">
        <f t="shared" si="140"/>
        <v>0.63780015384031985</v>
      </c>
      <c r="F322" s="303"/>
      <c r="G322" s="302">
        <v>0.3330771713046568</v>
      </c>
      <c r="H322" s="302">
        <v>0.10565504466105329</v>
      </c>
      <c r="I322" s="302">
        <v>3.8789551785563012E-3</v>
      </c>
      <c r="J322" s="302">
        <f t="shared" si="143"/>
        <v>0.4426111711442664</v>
      </c>
      <c r="K322" s="303"/>
      <c r="L322" s="302">
        <v>0.35459849833148088</v>
      </c>
      <c r="M322" s="302">
        <v>0.14081084251394119</v>
      </c>
      <c r="N322" s="302">
        <v>4.5134233192113656E-3</v>
      </c>
      <c r="O322" s="302">
        <f t="shared" si="142"/>
        <v>0.49992276416463344</v>
      </c>
    </row>
    <row r="323" spans="1:15" s="236" customFormat="1" x14ac:dyDescent="0.2">
      <c r="A323" s="237" t="str">
        <f>name!E$12</f>
        <v>Elementary occupations</v>
      </c>
      <c r="B323" s="302">
        <v>0.5980809980381081</v>
      </c>
      <c r="C323" s="302">
        <v>0.59662525258343158</v>
      </c>
      <c r="D323" s="302">
        <v>4.7187364898456673E-2</v>
      </c>
      <c r="E323" s="302">
        <f t="shared" si="140"/>
        <v>1.2418936155199962</v>
      </c>
      <c r="F323" s="303"/>
      <c r="G323" s="302">
        <v>0.48572545297338637</v>
      </c>
      <c r="H323" s="302">
        <v>0.41201500968435623</v>
      </c>
      <c r="I323" s="302">
        <v>6.231936374890743E-3</v>
      </c>
      <c r="J323" s="302">
        <f t="shared" si="143"/>
        <v>0.90397239903263327</v>
      </c>
      <c r="K323" s="303"/>
      <c r="L323" s="302">
        <v>0.42607345617184322</v>
      </c>
      <c r="M323" s="302">
        <v>0.32240781743682334</v>
      </c>
      <c r="N323" s="302">
        <v>8.2975635157110754E-3</v>
      </c>
      <c r="O323" s="302">
        <f t="shared" si="142"/>
        <v>0.75677883712437766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23.612643926837482</v>
      </c>
      <c r="C325" s="311">
        <f t="shared" ref="C325:E325" si="144">SUM(C315:C323)</f>
        <v>13.078913738185268</v>
      </c>
      <c r="D325" s="311">
        <f t="shared" si="144"/>
        <v>2.873442334977216</v>
      </c>
      <c r="E325" s="311">
        <f t="shared" si="144"/>
        <v>39.564999999999969</v>
      </c>
      <c r="F325" s="311"/>
      <c r="G325" s="311">
        <f t="shared" ref="G325:J325" si="145">SUM(G315:G323)</f>
        <v>25.760897811630219</v>
      </c>
      <c r="H325" s="311">
        <f t="shared" si="145"/>
        <v>12.466782873407194</v>
      </c>
      <c r="I325" s="311">
        <f t="shared" si="145"/>
        <v>0.7063193149625413</v>
      </c>
      <c r="J325" s="311">
        <f t="shared" si="145"/>
        <v>38.933999999999955</v>
      </c>
      <c r="K325" s="311"/>
      <c r="L325" s="311">
        <f t="shared" ref="L325:O325" si="146">SUM(L315:L323)</f>
        <v>26.524493548429131</v>
      </c>
      <c r="M325" s="311">
        <f t="shared" si="146"/>
        <v>13.622794850456108</v>
      </c>
      <c r="N325" s="311">
        <f t="shared" si="146"/>
        <v>0.75871160111480673</v>
      </c>
      <c r="O325" s="311">
        <f t="shared" si="146"/>
        <v>40.906000000000049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1.3467261178553036</v>
      </c>
      <c r="C332" s="302">
        <v>0.52923794517648481</v>
      </c>
      <c r="D332" s="302">
        <v>0.38695043918502586</v>
      </c>
      <c r="E332" s="302">
        <f>SUM(B332:D332)</f>
        <v>2.2629145022168142</v>
      </c>
      <c r="F332" s="303"/>
      <c r="G332" s="302">
        <v>1.3097527024241076</v>
      </c>
      <c r="H332" s="302">
        <v>0.5949554489712553</v>
      </c>
      <c r="I332" s="302">
        <v>0.40380391278740985</v>
      </c>
      <c r="J332" s="302">
        <f>SUM(G332:I332)</f>
        <v>2.3085120641827728</v>
      </c>
      <c r="K332" s="303"/>
      <c r="L332" s="302">
        <v>1.4521213623271723</v>
      </c>
      <c r="M332" s="302">
        <v>0.77390449192550725</v>
      </c>
      <c r="N332" s="302">
        <v>0.37552811251703505</v>
      </c>
      <c r="O332" s="302">
        <f>SUM(L332:N332)</f>
        <v>2.6015539667697145</v>
      </c>
    </row>
    <row r="333" spans="1:15" s="236" customFormat="1" x14ac:dyDescent="0.2">
      <c r="A333" s="237" t="str">
        <f>name!E$5</f>
        <v>Professional occupations</v>
      </c>
      <c r="B333" s="302">
        <v>26.436456925307237</v>
      </c>
      <c r="C333" s="302">
        <v>13.700600306072323</v>
      </c>
      <c r="D333" s="302">
        <v>2.0127465858517257</v>
      </c>
      <c r="E333" s="302">
        <f t="shared" ref="E333:E340" si="147">SUM(B333:D333)</f>
        <v>42.14980381723128</v>
      </c>
      <c r="F333" s="303"/>
      <c r="G333" s="302">
        <v>27.447581143891881</v>
      </c>
      <c r="H333" s="302">
        <v>13.59154453576936</v>
      </c>
      <c r="I333" s="302">
        <v>2.4323610289250936</v>
      </c>
      <c r="J333" s="302">
        <f t="shared" ref="J333:J335" si="148">SUM(G333:I333)</f>
        <v>43.471486708586333</v>
      </c>
      <c r="K333" s="303"/>
      <c r="L333" s="302">
        <v>32.348510810317983</v>
      </c>
      <c r="M333" s="302">
        <v>18.423705801226671</v>
      </c>
      <c r="N333" s="302">
        <v>2.3191079759018125</v>
      </c>
      <c r="O333" s="302">
        <f t="shared" ref="O333:O340" si="149">SUM(L333:N333)</f>
        <v>53.091324587446465</v>
      </c>
    </row>
    <row r="334" spans="1:15" s="236" customFormat="1" x14ac:dyDescent="0.2">
      <c r="A334" s="237" t="str">
        <f>name!E$6</f>
        <v>Associate professional occupations</v>
      </c>
      <c r="B334" s="302">
        <v>3.6039752663239959</v>
      </c>
      <c r="C334" s="302">
        <v>3.2357293882859475</v>
      </c>
      <c r="D334" s="302">
        <v>1.1295683622967649</v>
      </c>
      <c r="E334" s="302">
        <f t="shared" si="147"/>
        <v>7.9692730169067083</v>
      </c>
      <c r="F334" s="303"/>
      <c r="G334" s="302">
        <v>3.6935070677952391</v>
      </c>
      <c r="H334" s="302">
        <v>3.1412987523400995</v>
      </c>
      <c r="I334" s="302">
        <v>0.96622859894435553</v>
      </c>
      <c r="J334" s="302">
        <f t="shared" si="148"/>
        <v>7.8010344190796941</v>
      </c>
      <c r="K334" s="303"/>
      <c r="L334" s="302">
        <v>3.6408220090953365</v>
      </c>
      <c r="M334" s="302">
        <v>3.4661294422403901</v>
      </c>
      <c r="N334" s="302">
        <v>0.77511015319328702</v>
      </c>
      <c r="O334" s="302">
        <f t="shared" si="149"/>
        <v>7.8820616045290137</v>
      </c>
    </row>
    <row r="335" spans="1:15" s="236" customFormat="1" x14ac:dyDescent="0.2">
      <c r="A335" s="237" t="str">
        <f>name!E$7</f>
        <v>Administrative and secretarial occupations</v>
      </c>
      <c r="B335" s="302">
        <v>2.0146253184328824</v>
      </c>
      <c r="C335" s="302">
        <v>4.8678631160977419</v>
      </c>
      <c r="D335" s="302">
        <v>0.12570823705181691</v>
      </c>
      <c r="E335" s="302">
        <f t="shared" si="147"/>
        <v>7.0081966715824411</v>
      </c>
      <c r="F335" s="303"/>
      <c r="G335" s="302">
        <v>1.6666735719072563</v>
      </c>
      <c r="H335" s="302">
        <v>3.8015323328101562</v>
      </c>
      <c r="I335" s="302">
        <v>0.10928039077794059</v>
      </c>
      <c r="J335" s="302">
        <f t="shared" si="148"/>
        <v>5.577486295495353</v>
      </c>
      <c r="K335" s="303"/>
      <c r="L335" s="302">
        <v>0.90791613861517761</v>
      </c>
      <c r="M335" s="302">
        <v>2.0963083987777789</v>
      </c>
      <c r="N335" s="302">
        <v>6.0834125157394163E-2</v>
      </c>
      <c r="O335" s="302">
        <f t="shared" si="149"/>
        <v>3.0650586625503506</v>
      </c>
    </row>
    <row r="336" spans="1:15" s="236" customFormat="1" x14ac:dyDescent="0.2">
      <c r="A336" s="237" t="str">
        <f>name!E$8</f>
        <v>Skilled trades occupations</v>
      </c>
      <c r="B336" s="302">
        <v>0.99665076410928122</v>
      </c>
      <c r="C336" s="302">
        <v>0.63287783232813832</v>
      </c>
      <c r="D336" s="302">
        <v>0.17953443059774085</v>
      </c>
      <c r="E336" s="302">
        <f t="shared" si="147"/>
        <v>1.8090630270351604</v>
      </c>
      <c r="F336" s="303"/>
      <c r="G336" s="302">
        <v>0.68416952605597425</v>
      </c>
      <c r="H336" s="302">
        <v>0.37655784186416147</v>
      </c>
      <c r="I336" s="302">
        <v>0.15498874145865818</v>
      </c>
      <c r="J336" s="302">
        <f>SUM(G336:I336)</f>
        <v>1.2157161093787938</v>
      </c>
      <c r="K336" s="303"/>
      <c r="L336" s="302">
        <v>0.449467891615069</v>
      </c>
      <c r="M336" s="302">
        <v>0.17739083570417591</v>
      </c>
      <c r="N336" s="302">
        <v>0.38975047086346187</v>
      </c>
      <c r="O336" s="302">
        <f t="shared" si="149"/>
        <v>1.0166091981827068</v>
      </c>
    </row>
    <row r="337" spans="1:15" s="236" customFormat="1" x14ac:dyDescent="0.2">
      <c r="A337" s="237" t="str">
        <f>name!E$9</f>
        <v>Caring, leisure and other service occupations</v>
      </c>
      <c r="B337" s="302">
        <v>10.987213339899887</v>
      </c>
      <c r="C337" s="302">
        <v>14.937360960051105</v>
      </c>
      <c r="D337" s="302">
        <v>0.61689375451199246</v>
      </c>
      <c r="E337" s="302">
        <f t="shared" si="147"/>
        <v>26.541468054462982</v>
      </c>
      <c r="F337" s="303"/>
      <c r="G337" s="302">
        <v>9.4919225790813648</v>
      </c>
      <c r="H337" s="302">
        <v>12.480977037578828</v>
      </c>
      <c r="I337" s="302">
        <v>0.63241513521819948</v>
      </c>
      <c r="J337" s="302">
        <f t="shared" ref="J337:J340" si="150">SUM(G337:I337)</f>
        <v>22.605314751878392</v>
      </c>
      <c r="K337" s="303"/>
      <c r="L337" s="302">
        <v>12.166602761331555</v>
      </c>
      <c r="M337" s="302">
        <v>14.141477176585088</v>
      </c>
      <c r="N337" s="302">
        <v>1.0782991832409359</v>
      </c>
      <c r="O337" s="302">
        <f t="shared" si="149"/>
        <v>27.386379121157582</v>
      </c>
    </row>
    <row r="338" spans="1:15" s="236" customFormat="1" x14ac:dyDescent="0.2">
      <c r="A338" s="237" t="str">
        <f>name!E$10</f>
        <v>Sales and customer service occupations</v>
      </c>
      <c r="B338" s="302">
        <v>0.18627506291775539</v>
      </c>
      <c r="C338" s="302">
        <v>0.35470672280129234</v>
      </c>
      <c r="D338" s="302">
        <v>0.10468209649704664</v>
      </c>
      <c r="E338" s="302">
        <f t="shared" si="147"/>
        <v>0.64566388221609439</v>
      </c>
      <c r="F338" s="303"/>
      <c r="G338" s="302">
        <v>0.15489641332797116</v>
      </c>
      <c r="H338" s="302">
        <v>0.28006120429301418</v>
      </c>
      <c r="I338" s="302">
        <v>7.047612327084643E-2</v>
      </c>
      <c r="J338" s="302">
        <f t="shared" si="150"/>
        <v>0.5054337408918318</v>
      </c>
      <c r="K338" s="303"/>
      <c r="L338" s="302">
        <v>0.16791004250657138</v>
      </c>
      <c r="M338" s="302">
        <v>0.28515779444059058</v>
      </c>
      <c r="N338" s="302">
        <v>0.10721789050701866</v>
      </c>
      <c r="O338" s="302">
        <f t="shared" si="149"/>
        <v>0.56028572745418059</v>
      </c>
    </row>
    <row r="339" spans="1:15" s="236" customFormat="1" x14ac:dyDescent="0.2">
      <c r="A339" s="237" t="str">
        <f>name!E$11</f>
        <v>Process, plant and machine operatives</v>
      </c>
      <c r="B339" s="302">
        <v>0.16465540663600009</v>
      </c>
      <c r="C339" s="302">
        <v>0.22627664641462789</v>
      </c>
      <c r="D339" s="302">
        <v>1.29949189405468</v>
      </c>
      <c r="E339" s="302">
        <f t="shared" si="147"/>
        <v>1.690423947105308</v>
      </c>
      <c r="F339" s="303"/>
      <c r="G339" s="302">
        <v>0.10867417016730596</v>
      </c>
      <c r="H339" s="302">
        <v>0.13135352299485695</v>
      </c>
      <c r="I339" s="302">
        <v>1.2945572842319824</v>
      </c>
      <c r="J339" s="302">
        <f t="shared" si="150"/>
        <v>1.5345849773941453</v>
      </c>
      <c r="K339" s="303"/>
      <c r="L339" s="302">
        <v>8.8173487870616629E-2</v>
      </c>
      <c r="M339" s="302">
        <v>0.13651711001311292</v>
      </c>
      <c r="N339" s="302">
        <v>1.6091730398449302</v>
      </c>
      <c r="O339" s="302">
        <f t="shared" si="149"/>
        <v>1.8338636377286597</v>
      </c>
    </row>
    <row r="340" spans="1:15" s="236" customFormat="1" x14ac:dyDescent="0.2">
      <c r="A340" s="237" t="str">
        <f>name!E$12</f>
        <v>Elementary occupations</v>
      </c>
      <c r="B340" s="302">
        <v>0.5842526866436506</v>
      </c>
      <c r="C340" s="302">
        <v>4.7266872663917043</v>
      </c>
      <c r="D340" s="302">
        <v>0.2482531282080237</v>
      </c>
      <c r="E340" s="302">
        <f t="shared" si="147"/>
        <v>5.5591930812433787</v>
      </c>
      <c r="F340" s="303"/>
      <c r="G340" s="302">
        <v>0.40212721764725234</v>
      </c>
      <c r="H340" s="302">
        <v>3.1935234403783328</v>
      </c>
      <c r="I340" s="302">
        <v>0.1597802750871081</v>
      </c>
      <c r="J340" s="302">
        <f t="shared" si="150"/>
        <v>3.7554309331126934</v>
      </c>
      <c r="K340" s="303"/>
      <c r="L340" s="302">
        <v>0.25053830041329284</v>
      </c>
      <c r="M340" s="302">
        <v>0.22361637544464888</v>
      </c>
      <c r="N340" s="302">
        <v>0.41770881832317736</v>
      </c>
      <c r="O340" s="302">
        <f t="shared" si="149"/>
        <v>0.89186349418111899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46.320830888126004</v>
      </c>
      <c r="C342" s="311">
        <f t="shared" ref="C342:E342" si="151">SUM(C332:C340)</f>
        <v>43.211340183619356</v>
      </c>
      <c r="D342" s="311">
        <f t="shared" si="151"/>
        <v>6.1038289282548162</v>
      </c>
      <c r="E342" s="311">
        <f t="shared" si="151"/>
        <v>95.636000000000152</v>
      </c>
      <c r="F342" s="311"/>
      <c r="G342" s="311">
        <f t="shared" ref="G342:J342" si="152">SUM(G332:G340)</f>
        <v>44.95930439229835</v>
      </c>
      <c r="H342" s="311">
        <f t="shared" si="152"/>
        <v>37.591804117000066</v>
      </c>
      <c r="I342" s="311">
        <f t="shared" si="152"/>
        <v>6.2238914907015941</v>
      </c>
      <c r="J342" s="311">
        <f t="shared" si="152"/>
        <v>88.775000000000006</v>
      </c>
      <c r="K342" s="311"/>
      <c r="L342" s="311">
        <f t="shared" ref="L342:O342" si="153">SUM(L332:L340)</f>
        <v>51.472062804092772</v>
      </c>
      <c r="M342" s="311">
        <f t="shared" si="153"/>
        <v>39.724207426357971</v>
      </c>
      <c r="N342" s="311">
        <f t="shared" si="153"/>
        <v>7.1327297695490524</v>
      </c>
      <c r="O342" s="311">
        <f t="shared" si="153"/>
        <v>98.328999999999795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3.1491076902098873</v>
      </c>
      <c r="C349" s="302">
        <v>0.93590885659847345</v>
      </c>
      <c r="D349" s="302">
        <v>0.42251730599452442</v>
      </c>
      <c r="E349" s="302">
        <f>SUM(B349:D349)</f>
        <v>4.5075338528028848</v>
      </c>
      <c r="F349" s="303"/>
      <c r="G349" s="302">
        <v>3.6321156109403065</v>
      </c>
      <c r="H349" s="302">
        <v>1.4101091496343476</v>
      </c>
      <c r="I349" s="302">
        <v>0.84891555944044572</v>
      </c>
      <c r="J349" s="302">
        <f>SUM(G349:I349)</f>
        <v>5.8911403200150998</v>
      </c>
      <c r="K349" s="303"/>
      <c r="L349" s="302">
        <v>4.4662926565243106</v>
      </c>
      <c r="M349" s="302">
        <v>1.7284718367326664</v>
      </c>
      <c r="N349" s="302">
        <v>0.83417370920962519</v>
      </c>
      <c r="O349" s="302">
        <f>SUM(L349:N349)</f>
        <v>7.0289382024666018</v>
      </c>
    </row>
    <row r="350" spans="1:15" s="236" customFormat="1" x14ac:dyDescent="0.2">
      <c r="A350" s="237" t="str">
        <f>name!E$5</f>
        <v>Professional occupations</v>
      </c>
      <c r="B350" s="302">
        <v>21.824278783368779</v>
      </c>
      <c r="C350" s="302">
        <v>10.49031654122548</v>
      </c>
      <c r="D350" s="302">
        <v>2.6708380189362915</v>
      </c>
      <c r="E350" s="302">
        <f t="shared" ref="E350:E357" si="154">SUM(B350:D350)</f>
        <v>34.985433343530552</v>
      </c>
      <c r="F350" s="303"/>
      <c r="G350" s="302">
        <v>26.924666443561513</v>
      </c>
      <c r="H350" s="302">
        <v>13.707486128600026</v>
      </c>
      <c r="I350" s="302">
        <v>3.7434469683183376</v>
      </c>
      <c r="J350" s="302">
        <f t="shared" ref="J350:J352" si="155">SUM(G350:I350)</f>
        <v>44.375599540479875</v>
      </c>
      <c r="K350" s="303"/>
      <c r="L350" s="302">
        <v>33.715773989059585</v>
      </c>
      <c r="M350" s="302">
        <v>16.423976366132724</v>
      </c>
      <c r="N350" s="302">
        <v>3.6950035047689371</v>
      </c>
      <c r="O350" s="302">
        <f t="shared" ref="O350:O357" si="156">SUM(L350:N350)</f>
        <v>53.834753859961239</v>
      </c>
    </row>
    <row r="351" spans="1:15" s="236" customFormat="1" x14ac:dyDescent="0.2">
      <c r="A351" s="237" t="str">
        <f>name!E$6</f>
        <v>Associate professional occupations</v>
      </c>
      <c r="B351" s="302">
        <v>9.1110072379661293</v>
      </c>
      <c r="C351" s="302">
        <v>5.5123044096424003</v>
      </c>
      <c r="D351" s="302">
        <v>1.2474576729016786</v>
      </c>
      <c r="E351" s="302">
        <f t="shared" si="154"/>
        <v>15.870769320510208</v>
      </c>
      <c r="F351" s="303"/>
      <c r="G351" s="302">
        <v>10.872196382888248</v>
      </c>
      <c r="H351" s="302">
        <v>7.1523931832951853</v>
      </c>
      <c r="I351" s="302">
        <v>1.1193960905102909</v>
      </c>
      <c r="J351" s="302">
        <f t="shared" si="155"/>
        <v>19.143985656693722</v>
      </c>
      <c r="K351" s="303"/>
      <c r="L351" s="302">
        <v>12.423957939286723</v>
      </c>
      <c r="M351" s="302">
        <v>7.5207938837810904</v>
      </c>
      <c r="N351" s="302">
        <v>1.4340405756844166</v>
      </c>
      <c r="O351" s="302">
        <f t="shared" si="156"/>
        <v>21.378792398752228</v>
      </c>
    </row>
    <row r="352" spans="1:15" s="236" customFormat="1" x14ac:dyDescent="0.2">
      <c r="A352" s="237" t="str">
        <f>name!E$7</f>
        <v>Administrative and secretarial occupations</v>
      </c>
      <c r="B352" s="302">
        <v>4.1534706174801421</v>
      </c>
      <c r="C352" s="302">
        <v>6.4415153882952962</v>
      </c>
      <c r="D352" s="302">
        <v>0.25510292698475839</v>
      </c>
      <c r="E352" s="302">
        <f t="shared" si="154"/>
        <v>10.850088932760197</v>
      </c>
      <c r="F352" s="303"/>
      <c r="G352" s="302">
        <v>4.2797120947355474</v>
      </c>
      <c r="H352" s="302">
        <v>6.4020618698954257</v>
      </c>
      <c r="I352" s="302">
        <v>0.17581602228689142</v>
      </c>
      <c r="J352" s="302">
        <f t="shared" si="155"/>
        <v>10.857589986917866</v>
      </c>
      <c r="K352" s="303"/>
      <c r="L352" s="302">
        <v>2.8524376481373399</v>
      </c>
      <c r="M352" s="302">
        <v>2.9051073070862312</v>
      </c>
      <c r="N352" s="302">
        <v>0.12603625572692662</v>
      </c>
      <c r="O352" s="302">
        <f t="shared" si="156"/>
        <v>5.8835812109504975</v>
      </c>
    </row>
    <row r="353" spans="1:15" s="236" customFormat="1" x14ac:dyDescent="0.2">
      <c r="A353" s="237" t="str">
        <f>name!E$8</f>
        <v>Skilled trades occupations</v>
      </c>
      <c r="B353" s="302">
        <v>0.8436610214733451</v>
      </c>
      <c r="C353" s="302">
        <v>0.62188770052295261</v>
      </c>
      <c r="D353" s="302">
        <v>0.18476635482401288</v>
      </c>
      <c r="E353" s="302">
        <f t="shared" si="154"/>
        <v>1.6503150768203105</v>
      </c>
      <c r="F353" s="303"/>
      <c r="G353" s="302">
        <v>0.63818892310248887</v>
      </c>
      <c r="H353" s="302">
        <v>0.48593850803429334</v>
      </c>
      <c r="I353" s="302">
        <v>0.40931668691107664</v>
      </c>
      <c r="J353" s="302">
        <f>SUM(G353:I353)</f>
        <v>1.5334441180478589</v>
      </c>
      <c r="K353" s="303"/>
      <c r="L353" s="302">
        <v>0.42302537885289443</v>
      </c>
      <c r="M353" s="302">
        <v>0.35475049949383242</v>
      </c>
      <c r="N353" s="302">
        <v>0.45863475230227618</v>
      </c>
      <c r="O353" s="302">
        <f t="shared" si="156"/>
        <v>1.236410630649003</v>
      </c>
    </row>
    <row r="354" spans="1:15" s="236" customFormat="1" x14ac:dyDescent="0.2">
      <c r="A354" s="237" t="str">
        <f>name!E$9</f>
        <v>Caring, leisure and other service occupations</v>
      </c>
      <c r="B354" s="302">
        <v>20.057626614052303</v>
      </c>
      <c r="C354" s="302">
        <v>18.083414199347676</v>
      </c>
      <c r="D354" s="302">
        <v>2.4885348565911944</v>
      </c>
      <c r="E354" s="302">
        <f t="shared" si="154"/>
        <v>40.629575669991176</v>
      </c>
      <c r="F354" s="303"/>
      <c r="G354" s="302">
        <v>22.247595839168575</v>
      </c>
      <c r="H354" s="302">
        <v>19.462385530708595</v>
      </c>
      <c r="I354" s="302">
        <v>2.099127505936552</v>
      </c>
      <c r="J354" s="302">
        <f t="shared" ref="J354:J357" si="157">SUM(G354:I354)</f>
        <v>43.80910887581372</v>
      </c>
      <c r="K354" s="303"/>
      <c r="L354" s="302">
        <v>26.987198031652539</v>
      </c>
      <c r="M354" s="302">
        <v>21.165147701492646</v>
      </c>
      <c r="N354" s="302">
        <v>2.6465606629906282</v>
      </c>
      <c r="O354" s="302">
        <f t="shared" si="156"/>
        <v>50.798906396135813</v>
      </c>
    </row>
    <row r="355" spans="1:15" s="236" customFormat="1" x14ac:dyDescent="0.2">
      <c r="A355" s="237" t="str">
        <f>name!E$10</f>
        <v>Sales and customer service occupations</v>
      </c>
      <c r="B355" s="302">
        <v>0.68798898580836221</v>
      </c>
      <c r="C355" s="302">
        <v>0.74961204530957859</v>
      </c>
      <c r="D355" s="302">
        <v>0.10632328793132373</v>
      </c>
      <c r="E355" s="302">
        <f t="shared" si="154"/>
        <v>1.5439243190492644</v>
      </c>
      <c r="F355" s="303"/>
      <c r="G355" s="302">
        <v>0.69902760079545634</v>
      </c>
      <c r="H355" s="302">
        <v>0.75774093375928331</v>
      </c>
      <c r="I355" s="302">
        <v>0.10847835824206861</v>
      </c>
      <c r="J355" s="302">
        <f t="shared" si="157"/>
        <v>1.5652468927968082</v>
      </c>
      <c r="K355" s="303"/>
      <c r="L355" s="302">
        <v>0.78926949170697802</v>
      </c>
      <c r="M355" s="302">
        <v>0.79417185330602824</v>
      </c>
      <c r="N355" s="302">
        <v>0.11389804368174404</v>
      </c>
      <c r="O355" s="302">
        <f t="shared" si="156"/>
        <v>1.6973393886947503</v>
      </c>
    </row>
    <row r="356" spans="1:15" s="236" customFormat="1" x14ac:dyDescent="0.2">
      <c r="A356" s="237" t="str">
        <f>name!E$11</f>
        <v>Process, plant and machine operatives</v>
      </c>
      <c r="B356" s="302">
        <v>0.30298588892886075</v>
      </c>
      <c r="C356" s="302">
        <v>0.44177384472880959</v>
      </c>
      <c r="D356" s="302">
        <v>5.2217777615889659E-2</v>
      </c>
      <c r="E356" s="302">
        <f t="shared" si="154"/>
        <v>0.79697751127355998</v>
      </c>
      <c r="F356" s="303"/>
      <c r="G356" s="302">
        <v>0.22387332526655318</v>
      </c>
      <c r="H356" s="302">
        <v>0.38605966672232139</v>
      </c>
      <c r="I356" s="302">
        <v>0.13040775526135828</v>
      </c>
      <c r="J356" s="302">
        <f t="shared" si="157"/>
        <v>0.7403407472502328</v>
      </c>
      <c r="K356" s="303"/>
      <c r="L356" s="302">
        <v>0.1885794701798971</v>
      </c>
      <c r="M356" s="302">
        <v>0.33382048837001649</v>
      </c>
      <c r="N356" s="302">
        <v>0.13244181556862727</v>
      </c>
      <c r="O356" s="302">
        <f t="shared" si="156"/>
        <v>0.65484177411854083</v>
      </c>
    </row>
    <row r="357" spans="1:15" s="236" customFormat="1" x14ac:dyDescent="0.2">
      <c r="A357" s="237" t="str">
        <f>name!E$12</f>
        <v>Elementary occupations</v>
      </c>
      <c r="B357" s="302">
        <v>0.83256080837462521</v>
      </c>
      <c r="C357" s="302">
        <v>1.9177106065291227</v>
      </c>
      <c r="D357" s="302">
        <v>0.13711055835828798</v>
      </c>
      <c r="E357" s="302">
        <f t="shared" si="154"/>
        <v>2.8873819732620358</v>
      </c>
      <c r="F357" s="303"/>
      <c r="G357" s="302">
        <v>0.69153955696831226</v>
      </c>
      <c r="H357" s="302">
        <v>1.5951282027599614</v>
      </c>
      <c r="I357" s="302">
        <v>0.21387610225676151</v>
      </c>
      <c r="J357" s="302">
        <f t="shared" si="157"/>
        <v>2.5005438619850353</v>
      </c>
      <c r="K357" s="303"/>
      <c r="L357" s="302">
        <v>0.44737469126140322</v>
      </c>
      <c r="M357" s="302">
        <v>0.66830283254779677</v>
      </c>
      <c r="N357" s="302">
        <v>0.24775861446217223</v>
      </c>
      <c r="O357" s="302">
        <f t="shared" si="156"/>
        <v>1.3634361382713722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60.962687647662435</v>
      </c>
      <c r="C359" s="311">
        <f t="shared" ref="C359:E359" si="158">SUM(C349:C357)</f>
        <v>45.194443592199775</v>
      </c>
      <c r="D359" s="311">
        <f t="shared" si="158"/>
        <v>7.5648687601379612</v>
      </c>
      <c r="E359" s="311">
        <f t="shared" si="158"/>
        <v>113.72200000000019</v>
      </c>
      <c r="F359" s="311"/>
      <c r="G359" s="311">
        <f t="shared" ref="G359:J359" si="159">SUM(G349:G357)</f>
        <v>70.208915777427009</v>
      </c>
      <c r="H359" s="311">
        <f t="shared" si="159"/>
        <v>51.359303173409444</v>
      </c>
      <c r="I359" s="311">
        <f t="shared" si="159"/>
        <v>8.8487810491637831</v>
      </c>
      <c r="J359" s="311">
        <f t="shared" si="159"/>
        <v>130.4170000000002</v>
      </c>
      <c r="K359" s="311"/>
      <c r="L359" s="311">
        <f t="shared" ref="L359:O359" si="160">SUM(L349:L357)</f>
        <v>82.293909296661667</v>
      </c>
      <c r="M359" s="311">
        <f t="shared" si="160"/>
        <v>51.894542768943033</v>
      </c>
      <c r="N359" s="311">
        <f t="shared" si="160"/>
        <v>9.6885479343953538</v>
      </c>
      <c r="O359" s="311">
        <f t="shared" si="160"/>
        <v>143.87700000000007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1.0683662403686094</v>
      </c>
      <c r="C366" s="302">
        <v>0.33204897537783562</v>
      </c>
      <c r="D366" s="302">
        <v>0.43555798721545824</v>
      </c>
      <c r="E366" s="302">
        <f>SUM(B366:D366)</f>
        <v>1.8359732029619031</v>
      </c>
      <c r="F366" s="303"/>
      <c r="G366" s="302">
        <v>1.1224242769037789</v>
      </c>
      <c r="H366" s="302">
        <v>0.39897955254346879</v>
      </c>
      <c r="I366" s="302">
        <v>0.42269723173727014</v>
      </c>
      <c r="J366" s="302">
        <f>SUM(G366:I366)</f>
        <v>1.9441010611845178</v>
      </c>
      <c r="K366" s="303"/>
      <c r="L366" s="302">
        <v>1.1262937397119099</v>
      </c>
      <c r="M366" s="302">
        <v>0.54502981401222605</v>
      </c>
      <c r="N366" s="302">
        <v>0.39019654619546612</v>
      </c>
      <c r="O366" s="302">
        <f>SUM(L366:N366)</f>
        <v>2.0615200999196022</v>
      </c>
    </row>
    <row r="367" spans="1:15" s="236" customFormat="1" x14ac:dyDescent="0.2">
      <c r="A367" s="237" t="str">
        <f>name!E$5</f>
        <v>Professional occupations</v>
      </c>
      <c r="B367" s="302">
        <v>1.408222218223445</v>
      </c>
      <c r="C367" s="302">
        <v>0.80136806547776618</v>
      </c>
      <c r="D367" s="302">
        <v>1.3994587210665168</v>
      </c>
      <c r="E367" s="302">
        <f t="shared" ref="E367:E374" si="161">SUM(B367:D367)</f>
        <v>3.6090490047677282</v>
      </c>
      <c r="F367" s="303"/>
      <c r="G367" s="302">
        <v>1.7913740194020338</v>
      </c>
      <c r="H367" s="302">
        <v>1.01503769671674</v>
      </c>
      <c r="I367" s="302">
        <v>1.2648068663161038</v>
      </c>
      <c r="J367" s="302">
        <f t="shared" ref="J367:J369" si="162">SUM(G367:I367)</f>
        <v>4.0712185824348772</v>
      </c>
      <c r="K367" s="303"/>
      <c r="L367" s="302">
        <v>1.9281811448378829</v>
      </c>
      <c r="M367" s="302">
        <v>1.2947398355424975</v>
      </c>
      <c r="N367" s="302">
        <v>1.0815818218033082</v>
      </c>
      <c r="O367" s="302">
        <f t="shared" ref="O367:O374" si="163">SUM(L367:N367)</f>
        <v>4.3045028021836886</v>
      </c>
    </row>
    <row r="368" spans="1:15" s="236" customFormat="1" x14ac:dyDescent="0.2">
      <c r="A368" s="237" t="str">
        <f>name!E$6</f>
        <v>Associate professional occupations</v>
      </c>
      <c r="B368" s="302">
        <v>2.0511734758943629</v>
      </c>
      <c r="C368" s="302">
        <v>1.6810231744702417</v>
      </c>
      <c r="D368" s="302">
        <v>3.9567809917727526</v>
      </c>
      <c r="E368" s="302">
        <f t="shared" si="161"/>
        <v>7.6889776421373579</v>
      </c>
      <c r="F368" s="303"/>
      <c r="G368" s="302">
        <v>2.272461779130722</v>
      </c>
      <c r="H368" s="302">
        <v>1.6258285399443149</v>
      </c>
      <c r="I368" s="302">
        <v>3.6897089302153754</v>
      </c>
      <c r="J368" s="302">
        <f t="shared" si="162"/>
        <v>7.5879992492904123</v>
      </c>
      <c r="K368" s="303"/>
      <c r="L368" s="302">
        <v>2.2512779539402992</v>
      </c>
      <c r="M368" s="302">
        <v>1.6610665364286292</v>
      </c>
      <c r="N368" s="302">
        <v>3.4185345701857321</v>
      </c>
      <c r="O368" s="302">
        <f t="shared" si="163"/>
        <v>7.3308790605546612</v>
      </c>
    </row>
    <row r="369" spans="1:15" s="236" customFormat="1" x14ac:dyDescent="0.2">
      <c r="A369" s="237" t="str">
        <f>name!E$7</f>
        <v>Administrative and secretarial occupations</v>
      </c>
      <c r="B369" s="302">
        <v>1.1133546508979644</v>
      </c>
      <c r="C369" s="302">
        <v>2.7440924238589925</v>
      </c>
      <c r="D369" s="302">
        <v>0.10852614581913232</v>
      </c>
      <c r="E369" s="302">
        <f t="shared" si="161"/>
        <v>3.9659732205760889</v>
      </c>
      <c r="F369" s="303"/>
      <c r="G369" s="302">
        <v>1.0722194039293091</v>
      </c>
      <c r="H369" s="302">
        <v>2.4890946201255639</v>
      </c>
      <c r="I369" s="302">
        <v>7.8003298375037361E-2</v>
      </c>
      <c r="J369" s="302">
        <f t="shared" si="162"/>
        <v>3.6393173224299105</v>
      </c>
      <c r="K369" s="303"/>
      <c r="L369" s="302">
        <v>0.83751283545298316</v>
      </c>
      <c r="M369" s="302">
        <v>2.3247646543054921</v>
      </c>
      <c r="N369" s="302">
        <v>6.7306625074668697E-2</v>
      </c>
      <c r="O369" s="302">
        <f t="shared" si="163"/>
        <v>3.2295841148331439</v>
      </c>
    </row>
    <row r="370" spans="1:15" s="236" customFormat="1" x14ac:dyDescent="0.2">
      <c r="A370" s="237" t="str">
        <f>name!E$8</f>
        <v>Skilled trades occupations</v>
      </c>
      <c r="B370" s="302">
        <v>0.53762626382864243</v>
      </c>
      <c r="C370" s="302">
        <v>0.41673531968398225</v>
      </c>
      <c r="D370" s="302">
        <v>0.50419008144976762</v>
      </c>
      <c r="E370" s="302">
        <f t="shared" si="161"/>
        <v>1.4585516649623922</v>
      </c>
      <c r="F370" s="303"/>
      <c r="G370" s="302">
        <v>0.42918788418923398</v>
      </c>
      <c r="H370" s="302">
        <v>0.24800544150080611</v>
      </c>
      <c r="I370" s="302">
        <v>0.42762855357947638</v>
      </c>
      <c r="J370" s="302">
        <f>SUM(G370:I370)</f>
        <v>1.1048218792695166</v>
      </c>
      <c r="K370" s="303"/>
      <c r="L370" s="302">
        <v>0.27246554953269281</v>
      </c>
      <c r="M370" s="302">
        <v>0.3142036765308806</v>
      </c>
      <c r="N370" s="302">
        <v>0.3586360353087531</v>
      </c>
      <c r="O370" s="302">
        <f t="shared" si="163"/>
        <v>0.94530526137232651</v>
      </c>
    </row>
    <row r="371" spans="1:15" s="236" customFormat="1" x14ac:dyDescent="0.2">
      <c r="A371" s="237" t="str">
        <f>name!E$9</f>
        <v>Caring, leisure and other service occupations</v>
      </c>
      <c r="B371" s="302">
        <v>1.1479860624028315</v>
      </c>
      <c r="C371" s="302">
        <v>1.6895424209452075</v>
      </c>
      <c r="D371" s="302">
        <v>0.18754495628182957</v>
      </c>
      <c r="E371" s="302">
        <f t="shared" si="161"/>
        <v>3.0250734396298684</v>
      </c>
      <c r="F371" s="303"/>
      <c r="G371" s="302">
        <v>0.94546583438789844</v>
      </c>
      <c r="H371" s="302">
        <v>1.2900067775296502</v>
      </c>
      <c r="I371" s="302">
        <v>0.13907336284376404</v>
      </c>
      <c r="J371" s="302">
        <f t="shared" ref="J371:J374" si="164">SUM(G371:I371)</f>
        <v>2.3745459747613129</v>
      </c>
      <c r="K371" s="303"/>
      <c r="L371" s="302">
        <v>0.90004933701190037</v>
      </c>
      <c r="M371" s="302">
        <v>1.2638453120960866</v>
      </c>
      <c r="N371" s="302">
        <v>0.12931548040668517</v>
      </c>
      <c r="O371" s="302">
        <f t="shared" si="163"/>
        <v>2.2932101295146721</v>
      </c>
    </row>
    <row r="372" spans="1:15" s="236" customFormat="1" x14ac:dyDescent="0.2">
      <c r="A372" s="237" t="str">
        <f>name!E$10</f>
        <v>Sales and customer service occupations</v>
      </c>
      <c r="B372" s="302">
        <v>0.50586829428605873</v>
      </c>
      <c r="C372" s="302">
        <v>1.1990776885618952</v>
      </c>
      <c r="D372" s="302">
        <v>0.10325985681346667</v>
      </c>
      <c r="E372" s="302">
        <f t="shared" si="161"/>
        <v>1.8082058396614207</v>
      </c>
      <c r="F372" s="303"/>
      <c r="G372" s="302">
        <v>0.4712367961125169</v>
      </c>
      <c r="H372" s="302">
        <v>0.93883535251413863</v>
      </c>
      <c r="I372" s="302">
        <v>6.9345476141613835E-2</v>
      </c>
      <c r="J372" s="302">
        <f t="shared" si="164"/>
        <v>1.4794176247682693</v>
      </c>
      <c r="K372" s="303"/>
      <c r="L372" s="302">
        <v>0.44089196462042901</v>
      </c>
      <c r="M372" s="302">
        <v>1.1505467723319489</v>
      </c>
      <c r="N372" s="302">
        <v>5.2645986610925788E-2</v>
      </c>
      <c r="O372" s="302">
        <f t="shared" si="163"/>
        <v>1.6440847235633038</v>
      </c>
    </row>
    <row r="373" spans="1:15" s="236" customFormat="1" x14ac:dyDescent="0.2">
      <c r="A373" s="237" t="str">
        <f>name!E$11</f>
        <v>Process, plant and machine operatives</v>
      </c>
      <c r="B373" s="302">
        <v>0.11398521723599252</v>
      </c>
      <c r="C373" s="302">
        <v>0.11112235273523799</v>
      </c>
      <c r="D373" s="302">
        <v>2.9127838295573808E-2</v>
      </c>
      <c r="E373" s="302">
        <f t="shared" si="161"/>
        <v>0.2542354082668043</v>
      </c>
      <c r="F373" s="303"/>
      <c r="G373" s="302">
        <v>8.0645827446352736E-2</v>
      </c>
      <c r="H373" s="302">
        <v>7.3864842281882406E-2</v>
      </c>
      <c r="I373" s="302">
        <v>2.7653833584524563E-2</v>
      </c>
      <c r="J373" s="302">
        <f t="shared" si="164"/>
        <v>0.18216450331275968</v>
      </c>
      <c r="K373" s="303"/>
      <c r="L373" s="302">
        <v>6.6597922230552706E-2</v>
      </c>
      <c r="M373" s="302">
        <v>8.6782360554603602E-2</v>
      </c>
      <c r="N373" s="302">
        <v>2.8491943621164948E-2</v>
      </c>
      <c r="O373" s="302">
        <f t="shared" si="163"/>
        <v>0.18187222640632125</v>
      </c>
    </row>
    <row r="374" spans="1:15" s="236" customFormat="1" x14ac:dyDescent="0.2">
      <c r="A374" s="237" t="str">
        <f>name!E$12</f>
        <v>Elementary occupations</v>
      </c>
      <c r="B374" s="302">
        <v>0.51723070729273324</v>
      </c>
      <c r="C374" s="302">
        <v>1.9992642655214141</v>
      </c>
      <c r="D374" s="302">
        <v>0.11146560422233515</v>
      </c>
      <c r="E374" s="302">
        <f t="shared" si="161"/>
        <v>2.6279605770364824</v>
      </c>
      <c r="F374" s="303"/>
      <c r="G374" s="302">
        <v>0.40066822707118888</v>
      </c>
      <c r="H374" s="302">
        <v>1.4122709419852573</v>
      </c>
      <c r="I374" s="302">
        <v>7.4474633491963163E-2</v>
      </c>
      <c r="J374" s="302">
        <f t="shared" si="164"/>
        <v>1.8874138025484095</v>
      </c>
      <c r="K374" s="303"/>
      <c r="L374" s="302">
        <v>0.35985388283777425</v>
      </c>
      <c r="M374" s="302">
        <v>1.1650414279059871</v>
      </c>
      <c r="N374" s="302">
        <v>5.0146270908505541E-2</v>
      </c>
      <c r="O374" s="302">
        <f t="shared" si="163"/>
        <v>1.5750415816522669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8.4638131304306388</v>
      </c>
      <c r="C376" s="311">
        <f t="shared" ref="C376:E376" si="165">SUM(C366:C374)</f>
        <v>10.974274686632574</v>
      </c>
      <c r="D376" s="311">
        <f t="shared" si="165"/>
        <v>6.8359121829368332</v>
      </c>
      <c r="E376" s="311">
        <f t="shared" si="165"/>
        <v>26.274000000000047</v>
      </c>
      <c r="F376" s="311"/>
      <c r="G376" s="311">
        <f t="shared" ref="G376:J376" si="166">SUM(G366:G374)</f>
        <v>8.5856840485730324</v>
      </c>
      <c r="H376" s="311">
        <f t="shared" si="166"/>
        <v>9.4919237651418218</v>
      </c>
      <c r="I376" s="311">
        <f t="shared" si="166"/>
        <v>6.1933921862851289</v>
      </c>
      <c r="J376" s="311">
        <f t="shared" si="166"/>
        <v>24.270999999999987</v>
      </c>
      <c r="K376" s="311"/>
      <c r="L376" s="311">
        <f t="shared" ref="L376:O376" si="167">SUM(L366:L374)</f>
        <v>8.1831243301764243</v>
      </c>
      <c r="M376" s="311">
        <f t="shared" si="167"/>
        <v>9.8060203897083511</v>
      </c>
      <c r="N376" s="311">
        <f t="shared" si="167"/>
        <v>5.5768552801152094</v>
      </c>
      <c r="O376" s="311">
        <f t="shared" si="167"/>
        <v>23.565999999999985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1.173730391046798</v>
      </c>
      <c r="C383" s="302">
        <v>0.19991793098811395</v>
      </c>
      <c r="D383" s="302">
        <v>0.83335310408357299</v>
      </c>
      <c r="E383" s="302">
        <f>SUM(B383:D383)</f>
        <v>2.2070014261184849</v>
      </c>
      <c r="F383" s="303"/>
      <c r="G383" s="302">
        <v>1.1631776029220726</v>
      </c>
      <c r="H383" s="302">
        <v>0.32087943320652745</v>
      </c>
      <c r="I383" s="302">
        <v>0.91604974702904651</v>
      </c>
      <c r="J383" s="302">
        <f>SUM(G383:I383)</f>
        <v>2.4001067831576464</v>
      </c>
      <c r="K383" s="303"/>
      <c r="L383" s="302">
        <v>1.2556860997546515</v>
      </c>
      <c r="M383" s="302">
        <v>0.39972470706275204</v>
      </c>
      <c r="N383" s="302">
        <v>0.89725887600496013</v>
      </c>
      <c r="O383" s="302">
        <f>SUM(L383:N383)</f>
        <v>2.5526696828223638</v>
      </c>
    </row>
    <row r="384" spans="1:15" s="236" customFormat="1" x14ac:dyDescent="0.2">
      <c r="A384" s="237" t="str">
        <f>name!E$5</f>
        <v>Professional occupations</v>
      </c>
      <c r="B384" s="302">
        <v>2.3645421458289757</v>
      </c>
      <c r="C384" s="302">
        <v>0.72612432414763284</v>
      </c>
      <c r="D384" s="302">
        <v>1.4288352202292012</v>
      </c>
      <c r="E384" s="302">
        <f t="shared" ref="E384:E391" si="168">SUM(B384:D384)</f>
        <v>4.5195016902058098</v>
      </c>
      <c r="F384" s="303"/>
      <c r="G384" s="302">
        <v>3.0714772555936443</v>
      </c>
      <c r="H384" s="302">
        <v>1.2898780020827922</v>
      </c>
      <c r="I384" s="302">
        <v>1.6327733330263956</v>
      </c>
      <c r="J384" s="302">
        <f t="shared" ref="J384:J386" si="169">SUM(G384:I384)</f>
        <v>5.9941285907028323</v>
      </c>
      <c r="K384" s="303"/>
      <c r="L384" s="302">
        <v>3.4302204996180934</v>
      </c>
      <c r="M384" s="302">
        <v>1.5431436433510695</v>
      </c>
      <c r="N384" s="302">
        <v>1.5971707069983128</v>
      </c>
      <c r="O384" s="302">
        <f t="shared" ref="O384:O391" si="170">SUM(L384:N384)</f>
        <v>6.5705348499674754</v>
      </c>
    </row>
    <row r="385" spans="1:15" s="236" customFormat="1" x14ac:dyDescent="0.2">
      <c r="A385" s="237" t="str">
        <f>name!E$6</f>
        <v>Associate professional occupations</v>
      </c>
      <c r="B385" s="302">
        <v>1.355816705552584</v>
      </c>
      <c r="C385" s="302">
        <v>0.77323373250840599</v>
      </c>
      <c r="D385" s="302">
        <v>1.2129808595003433</v>
      </c>
      <c r="E385" s="302">
        <f t="shared" si="168"/>
        <v>3.3420312975613333</v>
      </c>
      <c r="F385" s="303"/>
      <c r="G385" s="302">
        <v>1.4876405221243176</v>
      </c>
      <c r="H385" s="302">
        <v>1.0698033067679775</v>
      </c>
      <c r="I385" s="302">
        <v>1.368293423771588</v>
      </c>
      <c r="J385" s="302">
        <f t="shared" si="169"/>
        <v>3.9257372526638834</v>
      </c>
      <c r="K385" s="303"/>
      <c r="L385" s="302">
        <v>1.4260715927702277</v>
      </c>
      <c r="M385" s="302">
        <v>1.1027564196382533</v>
      </c>
      <c r="N385" s="302">
        <v>1.4743181342981626</v>
      </c>
      <c r="O385" s="302">
        <f t="shared" si="170"/>
        <v>4.0031461467066443</v>
      </c>
    </row>
    <row r="386" spans="1:15" s="236" customFormat="1" x14ac:dyDescent="0.2">
      <c r="A386" s="237" t="str">
        <f>name!E$7</f>
        <v>Administrative and secretarial occupations</v>
      </c>
      <c r="B386" s="302">
        <v>1.2405107527293362</v>
      </c>
      <c r="C386" s="302">
        <v>1.5308353266207055</v>
      </c>
      <c r="D386" s="302">
        <v>0.34773797841672566</v>
      </c>
      <c r="E386" s="302">
        <f t="shared" si="168"/>
        <v>3.1190840577667673</v>
      </c>
      <c r="F386" s="303"/>
      <c r="G386" s="302">
        <v>1.2544698847605613</v>
      </c>
      <c r="H386" s="302">
        <v>1.7164459134769403</v>
      </c>
      <c r="I386" s="302">
        <v>0.44293692651294836</v>
      </c>
      <c r="J386" s="302">
        <f t="shared" si="169"/>
        <v>3.4138527247504502</v>
      </c>
      <c r="K386" s="303"/>
      <c r="L386" s="302">
        <v>0.91979589989402732</v>
      </c>
      <c r="M386" s="302">
        <v>1.8076227724477276</v>
      </c>
      <c r="N386" s="302">
        <v>0.32291755991125998</v>
      </c>
      <c r="O386" s="302">
        <f t="shared" si="170"/>
        <v>3.0503362322530148</v>
      </c>
    </row>
    <row r="387" spans="1:15" s="236" customFormat="1" x14ac:dyDescent="0.2">
      <c r="A387" s="237" t="str">
        <f>name!E$8</f>
        <v>Skilled trades occupations</v>
      </c>
      <c r="B387" s="302">
        <v>0.37541571538722651</v>
      </c>
      <c r="C387" s="302">
        <v>0.20188514414516773</v>
      </c>
      <c r="D387" s="302">
        <v>0.36227800795078335</v>
      </c>
      <c r="E387" s="302">
        <f t="shared" si="168"/>
        <v>0.93957886748317765</v>
      </c>
      <c r="F387" s="303"/>
      <c r="G387" s="302">
        <v>0.2350298243799521</v>
      </c>
      <c r="H387" s="302">
        <v>0.16357118481326804</v>
      </c>
      <c r="I387" s="302">
        <v>0.33321481469769776</v>
      </c>
      <c r="J387" s="302">
        <f>SUM(G387:I387)</f>
        <v>0.73181582389091793</v>
      </c>
      <c r="K387" s="303"/>
      <c r="L387" s="302">
        <v>0.19053864487320077</v>
      </c>
      <c r="M387" s="302">
        <v>0.16958592463917779</v>
      </c>
      <c r="N387" s="302">
        <v>0.46868645700981815</v>
      </c>
      <c r="O387" s="302">
        <f t="shared" si="170"/>
        <v>0.82881102652219674</v>
      </c>
    </row>
    <row r="388" spans="1:15" s="236" customFormat="1" x14ac:dyDescent="0.2">
      <c r="A388" s="237" t="str">
        <f>name!E$9</f>
        <v>Caring, leisure and other service occupations</v>
      </c>
      <c r="B388" s="302">
        <v>4.4151432911596338</v>
      </c>
      <c r="C388" s="302">
        <v>2.3764398739781312</v>
      </c>
      <c r="D388" s="302">
        <v>2.6690331470570663</v>
      </c>
      <c r="E388" s="302">
        <f t="shared" si="168"/>
        <v>9.4606163121948317</v>
      </c>
      <c r="F388" s="303"/>
      <c r="G388" s="302">
        <v>3.211534874922755</v>
      </c>
      <c r="H388" s="302">
        <v>1.4060234098836111</v>
      </c>
      <c r="I388" s="302">
        <v>2.2290230787307634</v>
      </c>
      <c r="J388" s="302">
        <f t="shared" ref="J388:J391" si="171">SUM(G388:I388)</f>
        <v>6.8465813635371298</v>
      </c>
      <c r="K388" s="303"/>
      <c r="L388" s="302">
        <v>3.0337679738489118</v>
      </c>
      <c r="M388" s="302">
        <v>0.80599569799319359</v>
      </c>
      <c r="N388" s="302">
        <v>2.2553753917058872</v>
      </c>
      <c r="O388" s="302">
        <f t="shared" si="170"/>
        <v>6.0951390635479932</v>
      </c>
    </row>
    <row r="389" spans="1:15" s="236" customFormat="1" x14ac:dyDescent="0.2">
      <c r="A389" s="237" t="str">
        <f>name!E$10</f>
        <v>Sales and customer service occupations</v>
      </c>
      <c r="B389" s="302">
        <v>0.41710250608643634</v>
      </c>
      <c r="C389" s="302">
        <v>0.48394007695854147</v>
      </c>
      <c r="D389" s="302">
        <v>0.27792520939342974</v>
      </c>
      <c r="E389" s="302">
        <f t="shared" si="168"/>
        <v>1.1789677924384074</v>
      </c>
      <c r="F389" s="303"/>
      <c r="G389" s="302">
        <v>0.32363865883534754</v>
      </c>
      <c r="H389" s="302">
        <v>0.45928165126418569</v>
      </c>
      <c r="I389" s="302">
        <v>0.18917084134073886</v>
      </c>
      <c r="J389" s="302">
        <f t="shared" si="171"/>
        <v>0.97209115144027214</v>
      </c>
      <c r="K389" s="303"/>
      <c r="L389" s="302">
        <v>0.31476588393756399</v>
      </c>
      <c r="M389" s="302">
        <v>0.53919140654380049</v>
      </c>
      <c r="N389" s="302">
        <v>0.13296491175275388</v>
      </c>
      <c r="O389" s="302">
        <f t="shared" si="170"/>
        <v>0.98692220223411842</v>
      </c>
    </row>
    <row r="390" spans="1:15" s="236" customFormat="1" x14ac:dyDescent="0.2">
      <c r="A390" s="237" t="str">
        <f>name!E$11</f>
        <v>Process, plant and machine operatives</v>
      </c>
      <c r="B390" s="302">
        <v>0.38003300537865997</v>
      </c>
      <c r="C390" s="302">
        <v>0.17086985452091968</v>
      </c>
      <c r="D390" s="302">
        <v>8.5696830877078189E-2</v>
      </c>
      <c r="E390" s="302">
        <f t="shared" si="168"/>
        <v>0.63659969077665779</v>
      </c>
      <c r="F390" s="303"/>
      <c r="G390" s="302">
        <v>0.21916207325313172</v>
      </c>
      <c r="H390" s="302">
        <v>0.13609358756404236</v>
      </c>
      <c r="I390" s="302">
        <v>9.6512492021169141E-2</v>
      </c>
      <c r="J390" s="302">
        <f t="shared" si="171"/>
        <v>0.45176815283834321</v>
      </c>
      <c r="K390" s="303"/>
      <c r="L390" s="302">
        <v>0.19226647670863073</v>
      </c>
      <c r="M390" s="302">
        <v>0.10392094520905172</v>
      </c>
      <c r="N390" s="302">
        <v>6.4102703928899316E-2</v>
      </c>
      <c r="O390" s="302">
        <f t="shared" si="170"/>
        <v>0.36029012584658177</v>
      </c>
    </row>
    <row r="391" spans="1:15" s="236" customFormat="1" x14ac:dyDescent="0.2">
      <c r="A391" s="237" t="str">
        <f>name!E$12</f>
        <v>Elementary occupations</v>
      </c>
      <c r="B391" s="302">
        <v>0.93902491864513693</v>
      </c>
      <c r="C391" s="302">
        <v>1.0906345379780722</v>
      </c>
      <c r="D391" s="302">
        <v>0.54895940883130911</v>
      </c>
      <c r="E391" s="302">
        <f t="shared" si="168"/>
        <v>2.5786188654545183</v>
      </c>
      <c r="F391" s="303"/>
      <c r="G391" s="302">
        <v>0.61054715515618163</v>
      </c>
      <c r="H391" s="302">
        <v>0.93763002294394693</v>
      </c>
      <c r="I391" s="302">
        <v>0.35674097891838941</v>
      </c>
      <c r="J391" s="302">
        <f t="shared" si="171"/>
        <v>1.9049181570185181</v>
      </c>
      <c r="K391" s="303"/>
      <c r="L391" s="302">
        <v>0.64663305060307663</v>
      </c>
      <c r="M391" s="302">
        <v>0.69600757221433074</v>
      </c>
      <c r="N391" s="302">
        <v>0.28251004728219131</v>
      </c>
      <c r="O391" s="302">
        <f t="shared" si="170"/>
        <v>1.6251506700995986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12.661319431814787</v>
      </c>
      <c r="C393" s="311">
        <f t="shared" ref="C393:E393" si="172">SUM(C383:C391)</f>
        <v>7.5538808018456907</v>
      </c>
      <c r="D393" s="311">
        <f t="shared" si="172"/>
        <v>7.7667997663395099</v>
      </c>
      <c r="E393" s="311">
        <f t="shared" si="172"/>
        <v>27.981999999999992</v>
      </c>
      <c r="F393" s="311"/>
      <c r="G393" s="311">
        <f t="shared" ref="G393:J393" si="173">SUM(G383:G391)</f>
        <v>11.576677851947965</v>
      </c>
      <c r="H393" s="311">
        <f t="shared" si="173"/>
        <v>7.4996065120032913</v>
      </c>
      <c r="I393" s="311">
        <f t="shared" si="173"/>
        <v>7.5647156360487369</v>
      </c>
      <c r="J393" s="311">
        <f t="shared" si="173"/>
        <v>26.640999999999991</v>
      </c>
      <c r="K393" s="311"/>
      <c r="L393" s="311">
        <f t="shared" ref="L393:O393" si="174">SUM(L383:L391)</f>
        <v>11.409746122008384</v>
      </c>
      <c r="M393" s="311">
        <f t="shared" si="174"/>
        <v>7.1679490890993565</v>
      </c>
      <c r="N393" s="311">
        <f t="shared" si="174"/>
        <v>7.4953047888922448</v>
      </c>
      <c r="O393" s="311">
        <f t="shared" si="174"/>
        <v>26.072999999999986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Greater Birmingham and Solihull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Greater Birmingham and Solihull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Greater Birmingham and Solihull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85.335078551336352</v>
      </c>
      <c r="C8" s="11">
        <f t="array" ref="C8:C16">MMULT(aggregation!$B$13:$AA$21,'Occ T2'!C8:C33)</f>
        <v>101.0797969984088</v>
      </c>
      <c r="D8" s="11">
        <f t="array" ref="D8:D16">MMULT(aggregation!$B$13:$AA$21,'Occ T2'!D8:D33)</f>
        <v>103.95405620603704</v>
      </c>
      <c r="E8" s="11">
        <f t="array" ref="E8:E16">MMULT(aggregation!$B$13:$AA$21,'Occ T2'!E8:E33)</f>
        <v>106.82794750776479</v>
      </c>
      <c r="F8" s="11">
        <f t="array" ref="F8:F16">MMULT(aggregation!$B$13:$AA$21,'Occ T2'!F8:F33)</f>
        <v>120.78380436731734</v>
      </c>
      <c r="G8" s="11"/>
      <c r="H8" s="11">
        <f>F8-D8</f>
        <v>16.829748161280307</v>
      </c>
      <c r="I8" s="11">
        <f t="array" ref="I8:I16">MMULT(aggregation!$B$13:$AA$21,'Occ T2'!I8:I33)</f>
        <v>59.375604913653376</v>
      </c>
      <c r="J8" s="11">
        <f>SUM(H8:I8)</f>
        <v>76.205353074933683</v>
      </c>
      <c r="L8" s="10" t="str">
        <f>name!E4</f>
        <v>Managers, directors and senior officials</v>
      </c>
      <c r="M8" s="11">
        <f t="array" ref="M8:M16">MMULT(aggregation!$B$13:$AA$21,'Occ T2'!M8:M33)</f>
        <v>57.423010149496548</v>
      </c>
      <c r="N8" s="11">
        <f t="array" ref="N8:N16">MMULT(aggregation!$B$13:$AA$21,'Occ T2'!N8:N33)</f>
        <v>67.060030666905831</v>
      </c>
      <c r="O8" s="11">
        <f t="array" ref="O8:O16">MMULT(aggregation!$B$13:$AA$21,'Occ T2'!O8:O33)</f>
        <v>67.045077905427419</v>
      </c>
      <c r="P8" s="11">
        <f t="array" ref="P8:P16">MMULT(aggregation!$B$13:$AA$21,'Occ T2'!P8:P33)</f>
        <v>67.32213403539609</v>
      </c>
      <c r="Q8" s="11">
        <f t="array" ref="Q8:Q16">MMULT(aggregation!$B$13:$AA$21,'Occ T2'!Q8:Q33)</f>
        <v>73.448438966674999</v>
      </c>
      <c r="R8" s="11"/>
      <c r="S8" s="11">
        <f>Q8-O8</f>
        <v>6.4033610612475798</v>
      </c>
      <c r="T8" s="11">
        <f t="array" ref="T8:T16">MMULT(aggregation!$B$13:$AA$21,'Occ T2'!T8:T33)</f>
        <v>33.479925533000404</v>
      </c>
      <c r="U8" s="11">
        <f>SUM(S8:T8)</f>
        <v>39.883286594247984</v>
      </c>
      <c r="W8" s="10" t="str">
        <f>name!E4</f>
        <v>Managers, directors and senior officials</v>
      </c>
      <c r="X8" s="11">
        <f t="array" ref="X8:X16">MMULT(aggregation!$B$13:$AA$21,'Occ T2'!X8:X33)</f>
        <v>27.912068401839768</v>
      </c>
      <c r="Y8" s="11">
        <f t="array" ref="Y8:Y16">MMULT(aggregation!$B$13:$AA$21,'Occ T2'!Y8:Y33)</f>
        <v>34.019766331502879</v>
      </c>
      <c r="Z8" s="11">
        <f t="array" ref="Z8:Z16">MMULT(aggregation!$B$13:$AA$21,'Occ T2'!Z8:Z33)</f>
        <v>36.908978300609753</v>
      </c>
      <c r="AA8" s="11">
        <f t="array" ref="AA8:AA16">MMULT(aggregation!$B$13:$AA$21,'Occ T2'!AA8:AA33)</f>
        <v>39.505813472368722</v>
      </c>
      <c r="AB8" s="11">
        <f t="array" ref="AB8:AB16">MMULT(aggregation!$B$13:$AA$21,'Occ T2'!AB8:AB33)</f>
        <v>47.33536540064226</v>
      </c>
      <c r="AC8" s="11"/>
      <c r="AD8" s="11">
        <f>AB8-Z8</f>
        <v>10.426387100032507</v>
      </c>
      <c r="AE8" s="11">
        <f t="array" ref="AE8:AE16">MMULT(aggregation!$B$13:$AA$21,'Occ T2'!AE8:AE33)</f>
        <v>25.895679380652975</v>
      </c>
      <c r="AF8" s="11">
        <f>SUM(AD8:AE8)</f>
        <v>36.322066480685478</v>
      </c>
    </row>
    <row r="9" spans="1:32" x14ac:dyDescent="0.2">
      <c r="A9" t="str">
        <f>name!E5</f>
        <v>Professional occupations</v>
      </c>
      <c r="B9" s="11">
        <v>182.93039826871978</v>
      </c>
      <c r="C9" s="11">
        <v>215.31052285091724</v>
      </c>
      <c r="D9" s="11">
        <v>226.06663428967408</v>
      </c>
      <c r="E9" s="11">
        <v>243.84859132111808</v>
      </c>
      <c r="F9" s="11">
        <v>271.59789400332119</v>
      </c>
      <c r="G9" s="11"/>
      <c r="H9" s="11">
        <f t="shared" ref="H9:H16" si="0">F9-D9</f>
        <v>45.531259713647103</v>
      </c>
      <c r="I9" s="11">
        <v>116.32860361445741</v>
      </c>
      <c r="J9" s="11">
        <f t="shared" ref="J9:J15" si="1">SUM(H9:I9)</f>
        <v>161.8598633281045</v>
      </c>
      <c r="L9" s="10" t="str">
        <f>name!E5</f>
        <v>Professional occupations</v>
      </c>
      <c r="M9" s="11">
        <v>96.066878789359251</v>
      </c>
      <c r="N9" s="11">
        <v>112.1523859780734</v>
      </c>
      <c r="O9" s="11">
        <v>118.93626218576856</v>
      </c>
      <c r="P9" s="11">
        <v>126.63721101290616</v>
      </c>
      <c r="Q9" s="11">
        <v>136.89952692323192</v>
      </c>
      <c r="R9" s="11"/>
      <c r="S9" s="11">
        <f t="shared" ref="S9:S16" si="2">Q9-O9</f>
        <v>17.963264737463362</v>
      </c>
      <c r="T9" s="11">
        <v>48.939227875766974</v>
      </c>
      <c r="U9" s="11">
        <f t="shared" ref="U9:U12" si="3">SUM(S9:T9)</f>
        <v>66.902492613230336</v>
      </c>
      <c r="W9" s="10" t="str">
        <f>name!E5</f>
        <v>Professional occupations</v>
      </c>
      <c r="X9" s="11">
        <v>86.863519479360477</v>
      </c>
      <c r="Y9" s="11">
        <v>103.15813687284385</v>
      </c>
      <c r="Z9" s="11">
        <v>107.1303721039056</v>
      </c>
      <c r="AA9" s="11">
        <v>117.21138030821199</v>
      </c>
      <c r="AB9" s="11">
        <v>134.69836708008944</v>
      </c>
      <c r="AC9" s="11"/>
      <c r="AD9" s="11">
        <f t="shared" ref="AD9:AD16" si="4">AB9-Z9</f>
        <v>27.56799497618384</v>
      </c>
      <c r="AE9" s="11">
        <v>67.389375738690433</v>
      </c>
      <c r="AF9" s="11">
        <f t="shared" ref="AF9:AF12" si="5">SUM(AD9:AE9)</f>
        <v>94.957370714874273</v>
      </c>
    </row>
    <row r="10" spans="1:32" x14ac:dyDescent="0.2">
      <c r="A10" t="str">
        <f>name!E6</f>
        <v>Associate professional occupations</v>
      </c>
      <c r="B10" s="11">
        <v>117.71489014404648</v>
      </c>
      <c r="C10" s="11">
        <v>133.8598784428205</v>
      </c>
      <c r="D10" s="11">
        <v>138.38544801335067</v>
      </c>
      <c r="E10" s="11">
        <v>135.10984305911362</v>
      </c>
      <c r="F10" s="11">
        <v>145.95135985680562</v>
      </c>
      <c r="G10" s="11"/>
      <c r="H10" s="11">
        <f t="shared" si="0"/>
        <v>7.5659118434549555</v>
      </c>
      <c r="I10" s="11">
        <v>63.577208787838856</v>
      </c>
      <c r="J10" s="11">
        <f t="shared" si="1"/>
        <v>71.143120631293812</v>
      </c>
      <c r="L10" s="10" t="str">
        <f>name!E6</f>
        <v>Associate professional occupations</v>
      </c>
      <c r="M10" s="11">
        <v>66.045130428419753</v>
      </c>
      <c r="N10" s="11">
        <v>74.033947642522733</v>
      </c>
      <c r="O10" s="11">
        <v>76.68095735889716</v>
      </c>
      <c r="P10" s="11">
        <v>72.028680822594652</v>
      </c>
      <c r="Q10" s="11">
        <v>73.954279437929628</v>
      </c>
      <c r="R10" s="11"/>
      <c r="S10" s="11">
        <f t="shared" si="2"/>
        <v>-2.726677920967532</v>
      </c>
      <c r="T10" s="11">
        <v>27.392790196971887</v>
      </c>
      <c r="U10" s="11">
        <f t="shared" si="3"/>
        <v>24.666112276004355</v>
      </c>
      <c r="W10" s="10" t="str">
        <f>name!E6</f>
        <v>Associate professional occupations</v>
      </c>
      <c r="X10" s="11">
        <v>51.669759715626668</v>
      </c>
      <c r="Y10" s="11">
        <v>59.825930800297691</v>
      </c>
      <c r="Z10" s="11">
        <v>61.704490654453537</v>
      </c>
      <c r="AA10" s="11">
        <v>63.08116223651902</v>
      </c>
      <c r="AB10" s="11">
        <v>71.997080418875811</v>
      </c>
      <c r="AC10" s="11"/>
      <c r="AD10" s="11">
        <f t="shared" si="4"/>
        <v>10.292589764422274</v>
      </c>
      <c r="AE10" s="11">
        <v>36.184418590866976</v>
      </c>
      <c r="AF10" s="11">
        <f t="shared" si="5"/>
        <v>46.47700835528925</v>
      </c>
    </row>
    <row r="11" spans="1:32" x14ac:dyDescent="0.2">
      <c r="A11" t="str">
        <f>name!E7</f>
        <v>Administrative and secretarial occupations</v>
      </c>
      <c r="B11" s="11">
        <v>127.99978503742965</v>
      </c>
      <c r="C11" s="11">
        <v>127.78044378928564</v>
      </c>
      <c r="D11" s="11">
        <v>131.54415674704435</v>
      </c>
      <c r="E11" s="11">
        <v>125.51509803695799</v>
      </c>
      <c r="F11" s="11">
        <v>114.54730640647455</v>
      </c>
      <c r="G11" s="11"/>
      <c r="H11" s="11">
        <f t="shared" si="0"/>
        <v>-16.996850340569807</v>
      </c>
      <c r="I11" s="11">
        <v>61.362039863372445</v>
      </c>
      <c r="J11" s="11">
        <f t="shared" si="1"/>
        <v>44.365189522802638</v>
      </c>
      <c r="L11" s="10" t="str">
        <f>name!E7</f>
        <v>Administrative and secretarial occupations</v>
      </c>
      <c r="M11" s="11">
        <v>35.065385257861209</v>
      </c>
      <c r="N11" s="11">
        <v>34.248649032244053</v>
      </c>
      <c r="O11" s="11">
        <v>40.440819161287749</v>
      </c>
      <c r="P11" s="11">
        <v>40.033113410724098</v>
      </c>
      <c r="Q11" s="11">
        <v>44.585653734644168</v>
      </c>
      <c r="R11" s="11"/>
      <c r="S11" s="11">
        <f t="shared" si="2"/>
        <v>4.1448345733564196</v>
      </c>
      <c r="T11" s="11">
        <v>15.758422592464109</v>
      </c>
      <c r="U11" s="11">
        <f t="shared" si="3"/>
        <v>19.903257165820527</v>
      </c>
      <c r="W11" s="10" t="str">
        <f>name!E7</f>
        <v>Administrative and secretarial occupations</v>
      </c>
      <c r="X11" s="11">
        <v>92.934399779568565</v>
      </c>
      <c r="Y11" s="11">
        <v>93.531794757041567</v>
      </c>
      <c r="Z11" s="11">
        <v>91.103337585756535</v>
      </c>
      <c r="AA11" s="11">
        <v>85.481984626233768</v>
      </c>
      <c r="AB11" s="11">
        <v>69.961652671830194</v>
      </c>
      <c r="AC11" s="11"/>
      <c r="AD11" s="11">
        <f t="shared" si="4"/>
        <v>-21.141684913926341</v>
      </c>
      <c r="AE11" s="11">
        <v>45.603617270908323</v>
      </c>
      <c r="AF11" s="11">
        <f t="shared" si="5"/>
        <v>24.461932356981983</v>
      </c>
    </row>
    <row r="12" spans="1:32" x14ac:dyDescent="0.2">
      <c r="A12" t="str">
        <f>name!E8</f>
        <v>Skilled trades occupations</v>
      </c>
      <c r="B12" s="11">
        <v>110.85891732369615</v>
      </c>
      <c r="C12" s="11">
        <v>113.86196099197198</v>
      </c>
      <c r="D12" s="11">
        <v>97.571299142917809</v>
      </c>
      <c r="E12" s="11">
        <v>97.067806309465894</v>
      </c>
      <c r="F12" s="11">
        <v>91.209353029679519</v>
      </c>
      <c r="G12" s="11"/>
      <c r="H12" s="11">
        <f t="shared" si="0"/>
        <v>-6.3619461132382895</v>
      </c>
      <c r="I12" s="11">
        <v>39.608774486001479</v>
      </c>
      <c r="J12" s="11">
        <f t="shared" si="1"/>
        <v>33.24682837276319</v>
      </c>
      <c r="L12" s="10" t="str">
        <f>name!E8</f>
        <v>Skilled trades occupations</v>
      </c>
      <c r="M12" s="11">
        <v>101.32279105851836</v>
      </c>
      <c r="N12" s="11">
        <v>104.78116338347705</v>
      </c>
      <c r="O12" s="11">
        <v>87.621572937607112</v>
      </c>
      <c r="P12" s="11">
        <v>85.940075134193307</v>
      </c>
      <c r="Q12" s="11">
        <v>79.090899446566553</v>
      </c>
      <c r="R12" s="11"/>
      <c r="S12" s="11">
        <f t="shared" si="2"/>
        <v>-8.5306734910405595</v>
      </c>
      <c r="T12" s="11">
        <v>32.955840717509474</v>
      </c>
      <c r="U12" s="11">
        <f t="shared" si="3"/>
        <v>24.425167226468915</v>
      </c>
      <c r="W12" s="10" t="str">
        <f>name!E8</f>
        <v>Skilled trades occupations</v>
      </c>
      <c r="X12" s="11">
        <v>9.5361262651778809</v>
      </c>
      <c r="Y12" s="11">
        <v>9.0807976084950237</v>
      </c>
      <c r="Z12" s="11">
        <v>9.9497262053107196</v>
      </c>
      <c r="AA12" s="11">
        <v>11.127731175272523</v>
      </c>
      <c r="AB12" s="11">
        <v>12.118453583112904</v>
      </c>
      <c r="AC12" s="11"/>
      <c r="AD12" s="11">
        <f t="shared" si="4"/>
        <v>2.1687273778021847</v>
      </c>
      <c r="AE12" s="11">
        <v>6.6529337684920051</v>
      </c>
      <c r="AF12" s="11">
        <f t="shared" si="5"/>
        <v>8.8216611462941898</v>
      </c>
    </row>
    <row r="13" spans="1:32" x14ac:dyDescent="0.2">
      <c r="A13" t="str">
        <f>name!E9</f>
        <v>Caring, leisure and other service occupations</v>
      </c>
      <c r="B13" s="11">
        <v>100.12591327361547</v>
      </c>
      <c r="C13" s="11">
        <v>104.73024069209545</v>
      </c>
      <c r="D13" s="11">
        <v>100.34919068768423</v>
      </c>
      <c r="E13" s="11">
        <v>107.33034141118131</v>
      </c>
      <c r="F13" s="11">
        <v>117.10787622639378</v>
      </c>
      <c r="G13" s="11"/>
      <c r="H13" s="11">
        <f t="shared" si="0"/>
        <v>16.758685538709557</v>
      </c>
      <c r="I13" s="11">
        <v>61.107161467855875</v>
      </c>
      <c r="J13" s="11">
        <f>SUM(H13:I13)</f>
        <v>77.865847006565431</v>
      </c>
      <c r="L13" s="10" t="str">
        <f>name!E9</f>
        <v>Caring, leisure and other service occupations</v>
      </c>
      <c r="M13" s="11">
        <v>15.138898370651601</v>
      </c>
      <c r="N13" s="11">
        <v>16.267243413956528</v>
      </c>
      <c r="O13" s="11">
        <v>15.77893877687686</v>
      </c>
      <c r="P13" s="11">
        <v>17.723197651237445</v>
      </c>
      <c r="Q13" s="11">
        <v>19.791360107119331</v>
      </c>
      <c r="R13" s="11"/>
      <c r="S13" s="11">
        <f t="shared" si="2"/>
        <v>4.0124213302424714</v>
      </c>
      <c r="T13" s="11">
        <v>7.9567573589588267</v>
      </c>
      <c r="U13" s="11">
        <f>SUM(S13:T13)</f>
        <v>11.969178689201298</v>
      </c>
      <c r="W13" s="10" t="str">
        <f>name!E9</f>
        <v>Caring, leisure and other service occupations</v>
      </c>
      <c r="X13" s="11">
        <v>84.987014902963836</v>
      </c>
      <c r="Y13" s="11">
        <v>88.462997278138943</v>
      </c>
      <c r="Z13" s="11">
        <v>84.570251910807315</v>
      </c>
      <c r="AA13" s="11">
        <v>89.607143759943881</v>
      </c>
      <c r="AB13" s="11">
        <v>97.316516119274425</v>
      </c>
      <c r="AC13" s="11"/>
      <c r="AD13" s="11">
        <f t="shared" si="4"/>
        <v>12.74626420846711</v>
      </c>
      <c r="AE13" s="11">
        <v>53.150404108897064</v>
      </c>
      <c r="AF13" s="11">
        <f>SUM(AD13:AE13)</f>
        <v>65.896668317364174</v>
      </c>
    </row>
    <row r="14" spans="1:32" x14ac:dyDescent="0.2">
      <c r="A14" t="str">
        <f>name!E10</f>
        <v>Sales and customer service occupations</v>
      </c>
      <c r="B14" s="11">
        <v>81.826202633373555</v>
      </c>
      <c r="C14" s="11">
        <v>82.669541362850183</v>
      </c>
      <c r="D14" s="11">
        <v>81.641027463874337</v>
      </c>
      <c r="E14" s="11">
        <v>84.295323732851244</v>
      </c>
      <c r="F14" s="11">
        <v>86.483412864546565</v>
      </c>
      <c r="G14" s="11"/>
      <c r="H14" s="11">
        <f t="shared" si="0"/>
        <v>4.842385400672228</v>
      </c>
      <c r="I14" s="11">
        <v>38.390419071915993</v>
      </c>
      <c r="J14" s="11">
        <f t="shared" si="1"/>
        <v>43.232804472588221</v>
      </c>
      <c r="L14" s="10" t="str">
        <f>name!E10</f>
        <v>Sales and customer service occupations</v>
      </c>
      <c r="M14" s="11">
        <v>33.790300349803303</v>
      </c>
      <c r="N14" s="11">
        <v>35.265049262371278</v>
      </c>
      <c r="O14" s="11">
        <v>35.789896501312938</v>
      </c>
      <c r="P14" s="11">
        <v>38.272962832469332</v>
      </c>
      <c r="Q14" s="11">
        <v>39.72903201490837</v>
      </c>
      <c r="R14" s="11"/>
      <c r="S14" s="11">
        <f t="shared" si="2"/>
        <v>3.9391355135954313</v>
      </c>
      <c r="T14" s="11">
        <v>12.874773077073309</v>
      </c>
      <c r="U14" s="11">
        <f t="shared" ref="U14:U15" si="6">SUM(S14:T14)</f>
        <v>16.813908590668738</v>
      </c>
      <c r="W14" s="10" t="str">
        <f>name!E10</f>
        <v>Sales and customer service occupations</v>
      </c>
      <c r="X14" s="11">
        <v>48.035902283570245</v>
      </c>
      <c r="Y14" s="11">
        <v>47.404492100478905</v>
      </c>
      <c r="Z14" s="11">
        <v>45.851130962561299</v>
      </c>
      <c r="AA14" s="11">
        <v>46.022360900381805</v>
      </c>
      <c r="AB14" s="11">
        <v>46.754380849638139</v>
      </c>
      <c r="AC14" s="11"/>
      <c r="AD14" s="11">
        <f t="shared" si="4"/>
        <v>0.90324988707683929</v>
      </c>
      <c r="AE14" s="11">
        <v>25.515645994842679</v>
      </c>
      <c r="AF14" s="11">
        <f t="shared" ref="AF14:AF15" si="7">SUM(AD14:AE14)</f>
        <v>26.418895881919518</v>
      </c>
    </row>
    <row r="15" spans="1:32" x14ac:dyDescent="0.2">
      <c r="A15" t="str">
        <f>name!E11</f>
        <v>Process, plant and machine operatives</v>
      </c>
      <c r="B15" s="11">
        <v>79.007739842897081</v>
      </c>
      <c r="C15" s="11">
        <v>85.078573016140908</v>
      </c>
      <c r="D15" s="11">
        <v>74.101514645939901</v>
      </c>
      <c r="E15" s="11">
        <v>84.743744585048461</v>
      </c>
      <c r="F15" s="11">
        <v>85.390861348341573</v>
      </c>
      <c r="G15" s="11"/>
      <c r="H15" s="11">
        <f t="shared" si="0"/>
        <v>11.289346702401673</v>
      </c>
      <c r="I15" s="11">
        <v>39.921703532905276</v>
      </c>
      <c r="J15" s="11">
        <f t="shared" si="1"/>
        <v>51.211050235306949</v>
      </c>
      <c r="L15" s="10" t="str">
        <f>name!E11</f>
        <v>Process, plant and machine operatives</v>
      </c>
      <c r="M15" s="11">
        <v>69.737246280433311</v>
      </c>
      <c r="N15" s="11">
        <v>74.986430008216516</v>
      </c>
      <c r="O15" s="11">
        <v>65.400489702728251</v>
      </c>
      <c r="P15" s="11">
        <v>73.018776668892485</v>
      </c>
      <c r="Q15" s="11">
        <v>72.680658909324748</v>
      </c>
      <c r="R15" s="11"/>
      <c r="S15" s="11">
        <f t="shared" si="2"/>
        <v>7.2801692065964971</v>
      </c>
      <c r="T15" s="11">
        <v>33.514970631135796</v>
      </c>
      <c r="U15" s="11">
        <f t="shared" si="6"/>
        <v>40.795139837732293</v>
      </c>
      <c r="W15" s="10" t="str">
        <f>name!E11</f>
        <v>Process, plant and machine operatives</v>
      </c>
      <c r="X15" s="11">
        <v>9.2704935624637805</v>
      </c>
      <c r="Y15" s="11">
        <v>10.092143007924431</v>
      </c>
      <c r="Z15" s="11">
        <v>8.7010249432116247</v>
      </c>
      <c r="AA15" s="11">
        <v>11.72496791615584</v>
      </c>
      <c r="AB15" s="11">
        <v>12.710202439016822</v>
      </c>
      <c r="AC15" s="11"/>
      <c r="AD15" s="11">
        <f t="shared" si="4"/>
        <v>4.0091774958051971</v>
      </c>
      <c r="AE15" s="11">
        <v>6.4067329017694776</v>
      </c>
      <c r="AF15" s="11">
        <f t="shared" si="7"/>
        <v>10.415910397574674</v>
      </c>
    </row>
    <row r="16" spans="1:32" x14ac:dyDescent="0.2">
      <c r="A16" t="str">
        <f>name!E12</f>
        <v>Elementary occupations</v>
      </c>
      <c r="B16" s="11">
        <v>119.58607492488552</v>
      </c>
      <c r="C16" s="11">
        <v>125.17904185550945</v>
      </c>
      <c r="D16" s="11">
        <v>111.60967280347747</v>
      </c>
      <c r="E16" s="11">
        <v>111.95230403649882</v>
      </c>
      <c r="F16" s="11">
        <v>108.29513189712031</v>
      </c>
      <c r="G16" s="11"/>
      <c r="H16" s="11">
        <f t="shared" si="0"/>
        <v>-3.314540906357152</v>
      </c>
      <c r="I16" s="11">
        <v>53.29422302087243</v>
      </c>
      <c r="J16" s="11">
        <f>SUM(H16:I16)</f>
        <v>49.979682114515278</v>
      </c>
      <c r="L16" s="10" t="str">
        <f>name!E12</f>
        <v>Elementary occupations</v>
      </c>
      <c r="M16" s="11">
        <v>65.103423487319759</v>
      </c>
      <c r="N16" s="11">
        <v>65.624389046937594</v>
      </c>
      <c r="O16" s="11">
        <v>60.425461589482786</v>
      </c>
      <c r="P16" s="11">
        <v>62.439608017765217</v>
      </c>
      <c r="Q16" s="11">
        <v>61.004082923117139</v>
      </c>
      <c r="R16" s="11"/>
      <c r="S16" s="11">
        <f t="shared" si="2"/>
        <v>0.5786213336343522</v>
      </c>
      <c r="T16" s="11">
        <v>24.434870925008092</v>
      </c>
      <c r="U16" s="11">
        <f>SUM(S16:T16)</f>
        <v>25.013492258642444</v>
      </c>
      <c r="W16" s="10" t="str">
        <f>name!E12</f>
        <v>Elementary occupations</v>
      </c>
      <c r="X16" s="11">
        <v>54.482651437565863</v>
      </c>
      <c r="Y16" s="11">
        <v>59.554652808571539</v>
      </c>
      <c r="Z16" s="11">
        <v>51.184211213994843</v>
      </c>
      <c r="AA16" s="11">
        <v>49.512696018733529</v>
      </c>
      <c r="AB16" s="11">
        <v>47.291048974003012</v>
      </c>
      <c r="AC16" s="11"/>
      <c r="AD16" s="11">
        <f t="shared" si="4"/>
        <v>-3.8931622399918311</v>
      </c>
      <c r="AE16" s="11">
        <v>28.859352095864335</v>
      </c>
      <c r="AF16" s="11">
        <f>SUM(AD16:AE16)</f>
        <v>24.966189855872504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1005.385</v>
      </c>
      <c r="C18" s="34">
        <f>SUM(C8:C16)</f>
        <v>1089.5500000000002</v>
      </c>
      <c r="D18" s="34">
        <f>SUM(D8:D16)</f>
        <v>1065.223</v>
      </c>
      <c r="E18" s="34">
        <f>SUM(E8:E16)</f>
        <v>1096.6910000000003</v>
      </c>
      <c r="F18" s="34">
        <f>SUM(F8:F16)</f>
        <v>1141.3670000000006</v>
      </c>
      <c r="G18" s="11"/>
      <c r="H18" s="34">
        <f>SUM(H8:H16)</f>
        <v>76.144000000000574</v>
      </c>
      <c r="I18" s="34">
        <f>SUM(I8:I16)</f>
        <v>532.96573875887304</v>
      </c>
      <c r="J18" s="34">
        <f>SUM(H18:I18)</f>
        <v>609.10973875887362</v>
      </c>
      <c r="L18" s="231" t="str">
        <f>name!E3</f>
        <v>All occupations</v>
      </c>
      <c r="M18" s="34">
        <f>SUM(M8:M16)</f>
        <v>539.69306417186317</v>
      </c>
      <c r="N18" s="34">
        <f>SUM(N8:N16)</f>
        <v>584.41928843470498</v>
      </c>
      <c r="O18" s="34">
        <f>SUM(O8:O16)</f>
        <v>568.11947611938876</v>
      </c>
      <c r="P18" s="34">
        <f>SUM(P8:P16)</f>
        <v>583.41575958617875</v>
      </c>
      <c r="Q18" s="34">
        <f>SUM(Q8:Q16)</f>
        <v>601.18393246351684</v>
      </c>
      <c r="R18" s="11"/>
      <c r="S18" s="34">
        <f>SUM(S8:S16)</f>
        <v>33.064456344128025</v>
      </c>
      <c r="T18" s="34">
        <f>SUM(T8:T16)</f>
        <v>237.30757890788888</v>
      </c>
      <c r="U18" s="34">
        <f>SUM(S18:T18)</f>
        <v>270.37203525201693</v>
      </c>
      <c r="W18" s="231" t="str">
        <f>name!E3</f>
        <v>All occupations</v>
      </c>
      <c r="X18" s="34">
        <f>SUM(X8:X16)</f>
        <v>465.69193582813705</v>
      </c>
      <c r="Y18" s="34">
        <f>SUM(Y8:Y16)</f>
        <v>505.1307115652948</v>
      </c>
      <c r="Z18" s="34">
        <f>SUM(Z8:Z16)</f>
        <v>497.10352388061119</v>
      </c>
      <c r="AA18" s="34">
        <f>SUM(AA8:AA16)</f>
        <v>513.27524041382105</v>
      </c>
      <c r="AB18" s="34">
        <f>SUM(AB8:AB16)</f>
        <v>540.18306753648301</v>
      </c>
      <c r="AC18" s="11"/>
      <c r="AD18" s="34">
        <f>SUM(AD8:AD16)</f>
        <v>43.079543655871781</v>
      </c>
      <c r="AE18" s="34">
        <f>SUM(AE8:AE16)</f>
        <v>295.65815985098425</v>
      </c>
      <c r="AF18" s="34">
        <f>SUM(AD18:AE18)</f>
        <v>338.73770350685601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8.487801046498241</v>
      </c>
      <c r="C26" s="18">
        <f t="shared" si="8"/>
        <v>9.2772059105510323</v>
      </c>
      <c r="D26" s="18">
        <f t="shared" si="8"/>
        <v>9.7589008316603234</v>
      </c>
      <c r="E26" s="18">
        <f t="shared" si="8"/>
        <v>9.7409340924439753</v>
      </c>
      <c r="F26" s="18">
        <f t="shared" si="8"/>
        <v>10.582380984145965</v>
      </c>
      <c r="G26" s="11"/>
      <c r="H26" s="40">
        <f>IF(D8&gt;0,(H8/D8)*100,0)</f>
        <v>16.189602191110016</v>
      </c>
      <c r="I26" s="40">
        <f>IF(D8&gt;0,(I8/D8)*100,0)</f>
        <v>57.117160292399625</v>
      </c>
      <c r="J26" s="40">
        <f>IF(D8&gt;0,(J8/D8)*100,0)</f>
        <v>73.30676248350963</v>
      </c>
      <c r="L26" t="str">
        <f>$A$8</f>
        <v>Managers, directors and senior officials</v>
      </c>
      <c r="M26" s="18">
        <f t="shared" ref="M26:Q26" si="9">M8/M$18*100</f>
        <v>10.639938506085825</v>
      </c>
      <c r="N26" s="18">
        <f t="shared" si="9"/>
        <v>11.474643632402664</v>
      </c>
      <c r="O26" s="18">
        <f t="shared" si="9"/>
        <v>11.801228566108527</v>
      </c>
      <c r="P26" s="18">
        <f t="shared" si="9"/>
        <v>11.539306734385816</v>
      </c>
      <c r="Q26" s="18">
        <f t="shared" si="9"/>
        <v>12.21729906614433</v>
      </c>
      <c r="R26" s="11"/>
      <c r="S26" s="40">
        <f>IF(O8&gt;0,(S8/O8)*100,0)</f>
        <v>9.550829473686413</v>
      </c>
      <c r="T26" s="40">
        <f>IF(O8&gt;0,(T8/O8)*100,0)</f>
        <v>49.936440644049348</v>
      </c>
      <c r="U26" s="40">
        <f>IF(O8&gt;0,(U8/O8)*100,0)</f>
        <v>59.487270117735761</v>
      </c>
      <c r="W26" t="str">
        <f>$A$8</f>
        <v>Managers, directors and senior officials</v>
      </c>
      <c r="X26" s="18">
        <f t="shared" ref="X26:AB26" si="10">X8/X$18*100</f>
        <v>5.9936765604935616</v>
      </c>
      <c r="Y26" s="18">
        <f t="shared" si="10"/>
        <v>6.7348441804464256</v>
      </c>
      <c r="Z26" s="18">
        <f t="shared" si="10"/>
        <v>7.4248072136930059</v>
      </c>
      <c r="AA26" s="18">
        <f t="shared" si="10"/>
        <v>7.6968087220645405</v>
      </c>
      <c r="AB26" s="18">
        <f t="shared" si="10"/>
        <v>8.7628376832536166</v>
      </c>
      <c r="AC26" s="11"/>
      <c r="AD26" s="40">
        <f>IF(Z8&gt;0,(AD8/Z8)*100,0)</f>
        <v>28.248918230988419</v>
      </c>
      <c r="AE26" s="40">
        <f>IF(Z8&gt;0,(AE8/Z8)*100,0)</f>
        <v>70.160921740348385</v>
      </c>
      <c r="AF26" s="40">
        <f>IF(Z8&gt;0,(AF8/Z8)*100,0)</f>
        <v>98.409839971336794</v>
      </c>
    </row>
    <row r="27" spans="1:32" x14ac:dyDescent="0.2">
      <c r="A27" t="str">
        <f>$A$9</f>
        <v>Professional occupations</v>
      </c>
      <c r="B27" s="18">
        <f t="shared" si="8"/>
        <v>18.195059431831563</v>
      </c>
      <c r="C27" s="18">
        <f t="shared" si="8"/>
        <v>19.761417360462318</v>
      </c>
      <c r="D27" s="18">
        <f t="shared" si="8"/>
        <v>21.222470251738283</v>
      </c>
      <c r="E27" s="18">
        <f t="shared" si="8"/>
        <v>22.234940500206349</v>
      </c>
      <c r="F27" s="18">
        <f t="shared" si="8"/>
        <v>23.795842529468704</v>
      </c>
      <c r="G27" s="11"/>
      <c r="H27" s="40">
        <f t="shared" ref="H27:H36" si="11">IF(D9&gt;0,(H9/D9)*100,0)</f>
        <v>20.140636789109223</v>
      </c>
      <c r="I27" s="40">
        <f t="shared" ref="I27:I36" si="12">IF(D9&gt;0,(I9/D9)*100,0)</f>
        <v>51.457661578399005</v>
      </c>
      <c r="J27" s="40">
        <f t="shared" ref="J27:J36" si="13">IF(D9&gt;0,(J9/D9)*100,0)</f>
        <v>71.598298367508221</v>
      </c>
      <c r="L27" t="str">
        <f>$A$9</f>
        <v>Professional occupations</v>
      </c>
      <c r="M27" s="18">
        <f t="shared" ref="M27:Q27" si="14">M9/M$18*100</f>
        <v>17.800280412491485</v>
      </c>
      <c r="N27" s="18">
        <f t="shared" si="14"/>
        <v>19.190397749954442</v>
      </c>
      <c r="O27" s="18">
        <f t="shared" si="14"/>
        <v>20.935079184078951</v>
      </c>
      <c r="P27" s="18">
        <f t="shared" si="14"/>
        <v>21.706169045335852</v>
      </c>
      <c r="Q27" s="18">
        <f t="shared" si="14"/>
        <v>22.771654319211159</v>
      </c>
      <c r="R27" s="11"/>
      <c r="S27" s="40">
        <f t="shared" ref="S27:S34" si="15">IF(O9&gt;0,(S9/O9)*100,0)</f>
        <v>15.103269942522857</v>
      </c>
      <c r="T27" s="40">
        <f t="shared" ref="T27:T34" si="16">IF(O9&gt;0,(T9/O9)*100,0)</f>
        <v>41.14744063448704</v>
      </c>
      <c r="U27" s="40">
        <f t="shared" ref="U27:U34" si="17">IF(O9&gt;0,(U9/O9)*100,0)</f>
        <v>56.250710577009897</v>
      </c>
      <c r="W27" t="str">
        <f>$A$9</f>
        <v>Professional occupations</v>
      </c>
      <c r="X27" s="18">
        <f t="shared" ref="X27:AB27" si="18">X9/X$18*100</f>
        <v>18.652571109029754</v>
      </c>
      <c r="Y27" s="18">
        <f t="shared" si="18"/>
        <v>20.422067894699627</v>
      </c>
      <c r="Z27" s="18">
        <f t="shared" si="18"/>
        <v>21.55091785863803</v>
      </c>
      <c r="AA27" s="18">
        <f t="shared" si="18"/>
        <v>22.835970075960013</v>
      </c>
      <c r="AB27" s="18">
        <f t="shared" si="18"/>
        <v>24.935688505451374</v>
      </c>
      <c r="AC27" s="11"/>
      <c r="AD27" s="40">
        <f t="shared" ref="AD27:AD34" si="19">IF(Z9&gt;0,(AD9/Z9)*100,0)</f>
        <v>25.733127249334746</v>
      </c>
      <c r="AE27" s="40">
        <f t="shared" ref="AE27:AE34" si="20">IF(Z9&gt;0,(AE9/Z9)*100,0)</f>
        <v>62.904080715158507</v>
      </c>
      <c r="AF27" s="40">
        <f t="shared" ref="AF27:AF34" si="21">IF(Z9&gt;0,(AF9/Z9)*100,0)</f>
        <v>88.637207964493243</v>
      </c>
    </row>
    <row r="28" spans="1:32" x14ac:dyDescent="0.2">
      <c r="A28" t="str">
        <f>$A$10</f>
        <v>Associate professional occupations</v>
      </c>
      <c r="B28" s="18">
        <f t="shared" si="8"/>
        <v>11.708439070012631</v>
      </c>
      <c r="C28" s="18">
        <f t="shared" si="8"/>
        <v>12.285794910084023</v>
      </c>
      <c r="D28" s="18">
        <f t="shared" si="8"/>
        <v>12.991218553612782</v>
      </c>
      <c r="E28" s="18">
        <f t="shared" si="8"/>
        <v>12.319773122886355</v>
      </c>
      <c r="F28" s="18">
        <f t="shared" si="8"/>
        <v>12.787417181047422</v>
      </c>
      <c r="G28" s="11"/>
      <c r="H28" s="40">
        <f t="shared" si="11"/>
        <v>5.4672741621828891</v>
      </c>
      <c r="I28" s="40">
        <f t="shared" si="12"/>
        <v>45.94212014380679</v>
      </c>
      <c r="J28" s="40">
        <f t="shared" si="13"/>
        <v>51.409394305989686</v>
      </c>
      <c r="L28" t="str">
        <f>$A$10</f>
        <v>Associate professional occupations</v>
      </c>
      <c r="M28" s="18">
        <f t="shared" ref="M28:Q28" si="22">M10/M$18*100</f>
        <v>12.237535520261558</v>
      </c>
      <c r="N28" s="18">
        <f t="shared" si="22"/>
        <v>12.667950751730583</v>
      </c>
      <c r="O28" s="18">
        <f t="shared" si="22"/>
        <v>13.497329449551007</v>
      </c>
      <c r="P28" s="18">
        <f t="shared" si="22"/>
        <v>12.346029334840928</v>
      </c>
      <c r="Q28" s="18">
        <f t="shared" si="22"/>
        <v>12.301439783142836</v>
      </c>
      <c r="R28" s="11"/>
      <c r="S28" s="40">
        <f t="shared" si="15"/>
        <v>-3.5558736026280977</v>
      </c>
      <c r="T28" s="40">
        <f t="shared" si="16"/>
        <v>35.723067552173106</v>
      </c>
      <c r="U28" s="40">
        <f t="shared" si="17"/>
        <v>32.167193949545009</v>
      </c>
      <c r="W28" t="str">
        <f>$A$10</f>
        <v>Associate professional occupations</v>
      </c>
      <c r="X28" s="18">
        <f t="shared" ref="X28:AB28" si="23">X10/X$18*100</f>
        <v>11.095266149228602</v>
      </c>
      <c r="Y28" s="18">
        <f t="shared" si="23"/>
        <v>11.843653420895672</v>
      </c>
      <c r="Z28" s="18">
        <f t="shared" si="23"/>
        <v>12.41280491692371</v>
      </c>
      <c r="AA28" s="18">
        <f t="shared" si="23"/>
        <v>12.289928925007313</v>
      </c>
      <c r="AB28" s="18">
        <f t="shared" si="23"/>
        <v>13.328274199193269</v>
      </c>
      <c r="AC28" s="11"/>
      <c r="AD28" s="40">
        <f t="shared" si="19"/>
        <v>16.680454947859463</v>
      </c>
      <c r="AE28" s="40">
        <f t="shared" si="20"/>
        <v>58.641467107313936</v>
      </c>
      <c r="AF28" s="40">
        <f t="shared" si="21"/>
        <v>75.321922055173403</v>
      </c>
    </row>
    <row r="29" spans="1:32" x14ac:dyDescent="0.2">
      <c r="A29" t="str">
        <f>$A$11</f>
        <v>Administrative and secretarial occupations</v>
      </c>
      <c r="B29" s="18">
        <f t="shared" si="8"/>
        <v>12.731419808076472</v>
      </c>
      <c r="C29" s="18">
        <f t="shared" si="8"/>
        <v>11.727818254259613</v>
      </c>
      <c r="D29" s="18">
        <f t="shared" si="8"/>
        <v>12.348978265306359</v>
      </c>
      <c r="E29" s="18">
        <f t="shared" si="8"/>
        <v>11.444891773248616</v>
      </c>
      <c r="F29" s="18">
        <f t="shared" si="8"/>
        <v>10.035974967427173</v>
      </c>
      <c r="G29" s="11"/>
      <c r="H29" s="40">
        <f t="shared" si="11"/>
        <v>-12.921022689935413</v>
      </c>
      <c r="I29" s="40">
        <f t="shared" si="12"/>
        <v>46.647484297892369</v>
      </c>
      <c r="J29" s="40">
        <f t="shared" si="13"/>
        <v>33.726461607956956</v>
      </c>
      <c r="L29" t="str">
        <f>$A$11</f>
        <v>Administrative and secretarial occupations</v>
      </c>
      <c r="M29" s="18">
        <f t="shared" ref="M29:Q29" si="24">M11/M$18*100</f>
        <v>6.4972829161085475</v>
      </c>
      <c r="N29" s="18">
        <f t="shared" si="24"/>
        <v>5.860287247529909</v>
      </c>
      <c r="O29" s="18">
        <f t="shared" si="24"/>
        <v>7.1183652138673059</v>
      </c>
      <c r="P29" s="18">
        <f t="shared" si="24"/>
        <v>6.8618498477174992</v>
      </c>
      <c r="Q29" s="18">
        <f t="shared" si="24"/>
        <v>7.4163082755625496</v>
      </c>
      <c r="R29" s="11"/>
      <c r="S29" s="40">
        <f t="shared" si="15"/>
        <v>10.249136044514378</v>
      </c>
      <c r="T29" s="40">
        <f t="shared" si="16"/>
        <v>38.966625600771629</v>
      </c>
      <c r="U29" s="40">
        <f t="shared" si="17"/>
        <v>49.215761645286001</v>
      </c>
      <c r="W29" t="str">
        <f>$A$11</f>
        <v>Administrative and secretarial occupations</v>
      </c>
      <c r="X29" s="18">
        <f t="shared" ref="X29:AB29" si="25">X11/X$18*100</f>
        <v>19.956196925399599</v>
      </c>
      <c r="Y29" s="18">
        <f t="shared" si="25"/>
        <v>18.516354799969701</v>
      </c>
      <c r="Z29" s="18">
        <f t="shared" si="25"/>
        <v>18.326833991150046</v>
      </c>
      <c r="AA29" s="18">
        <f t="shared" si="25"/>
        <v>16.654219392565111</v>
      </c>
      <c r="AB29" s="18">
        <f t="shared" si="25"/>
        <v>12.951470876510788</v>
      </c>
      <c r="AC29" s="11"/>
      <c r="AD29" s="40">
        <f t="shared" si="19"/>
        <v>-23.206268259958588</v>
      </c>
      <c r="AE29" s="40">
        <f t="shared" si="20"/>
        <v>50.05702148725468</v>
      </c>
      <c r="AF29" s="40">
        <f t="shared" si="21"/>
        <v>26.850753227296099</v>
      </c>
    </row>
    <row r="30" spans="1:32" x14ac:dyDescent="0.2">
      <c r="A30" t="str">
        <f>$A$12</f>
        <v>Skilled trades occupations</v>
      </c>
      <c r="B30" s="18">
        <f t="shared" si="8"/>
        <v>11.026513954723431</v>
      </c>
      <c r="C30" s="18">
        <f t="shared" si="8"/>
        <v>10.450365838371066</v>
      </c>
      <c r="D30" s="18">
        <f t="shared" si="8"/>
        <v>9.1597063847586675</v>
      </c>
      <c r="E30" s="18">
        <f t="shared" si="8"/>
        <v>8.850971359249403</v>
      </c>
      <c r="F30" s="18">
        <f t="shared" si="8"/>
        <v>7.9912379654992192</v>
      </c>
      <c r="G30" s="11"/>
      <c r="H30" s="40">
        <f t="shared" si="11"/>
        <v>-6.520304812093987</v>
      </c>
      <c r="I30" s="40">
        <f t="shared" si="12"/>
        <v>40.594698270835181</v>
      </c>
      <c r="J30" s="40">
        <f t="shared" si="13"/>
        <v>34.074393458741199</v>
      </c>
      <c r="L30" t="str">
        <f>$A$12</f>
        <v>Skilled trades occupations</v>
      </c>
      <c r="M30" s="18">
        <f t="shared" ref="M30:Q30" si="26">M12/M$18*100</f>
        <v>18.774151047131578</v>
      </c>
      <c r="N30" s="18">
        <f t="shared" si="26"/>
        <v>17.929107655587561</v>
      </c>
      <c r="O30" s="18">
        <f t="shared" si="26"/>
        <v>15.423089089660724</v>
      </c>
      <c r="P30" s="18">
        <f t="shared" si="26"/>
        <v>14.730502857027938</v>
      </c>
      <c r="Q30" s="18">
        <f t="shared" si="26"/>
        <v>13.155857163791755</v>
      </c>
      <c r="R30" s="11"/>
      <c r="S30" s="40">
        <f t="shared" si="15"/>
        <v>-9.7358141437554604</v>
      </c>
      <c r="T30" s="40">
        <f t="shared" si="16"/>
        <v>37.611560272920933</v>
      </c>
      <c r="U30" s="40">
        <f t="shared" si="17"/>
        <v>27.875746129165474</v>
      </c>
      <c r="W30" t="str">
        <f>$A$12</f>
        <v>Skilled trades occupations</v>
      </c>
      <c r="X30" s="18">
        <f t="shared" ref="X30:AB30" si="27">X12/X$18*100</f>
        <v>2.0477327459449879</v>
      </c>
      <c r="Y30" s="18">
        <f t="shared" si="27"/>
        <v>1.7977124337491823</v>
      </c>
      <c r="Z30" s="18">
        <f t="shared" si="27"/>
        <v>2.0015400670747074</v>
      </c>
      <c r="AA30" s="18">
        <f t="shared" si="27"/>
        <v>2.1679851859405774</v>
      </c>
      <c r="AB30" s="18">
        <f t="shared" si="27"/>
        <v>2.2433975278750191</v>
      </c>
      <c r="AC30" s="11"/>
      <c r="AD30" s="40">
        <f t="shared" si="19"/>
        <v>21.796854838524247</v>
      </c>
      <c r="AE30" s="40">
        <f t="shared" si="20"/>
        <v>66.865495906218669</v>
      </c>
      <c r="AF30" s="40">
        <f t="shared" si="21"/>
        <v>88.662350744742909</v>
      </c>
    </row>
    <row r="31" spans="1:32" x14ac:dyDescent="0.2">
      <c r="A31" t="str">
        <f>$A$13</f>
        <v>Caring, leisure and other service occupations</v>
      </c>
      <c r="B31" s="18">
        <f t="shared" si="8"/>
        <v>9.9589623152936895</v>
      </c>
      <c r="C31" s="18">
        <f t="shared" si="8"/>
        <v>9.6122473215635296</v>
      </c>
      <c r="D31" s="18">
        <f t="shared" si="8"/>
        <v>9.4204866668936216</v>
      </c>
      <c r="E31" s="18">
        <f t="shared" si="8"/>
        <v>9.7867440702240902</v>
      </c>
      <c r="F31" s="18">
        <f t="shared" si="8"/>
        <v>10.260317341082555</v>
      </c>
      <c r="G31" s="11"/>
      <c r="H31" s="40">
        <f t="shared" si="11"/>
        <v>16.700369403942126</v>
      </c>
      <c r="I31" s="40">
        <f t="shared" si="12"/>
        <v>60.894523462614735</v>
      </c>
      <c r="J31" s="40">
        <f t="shared" si="13"/>
        <v>77.594892866556862</v>
      </c>
      <c r="L31" t="str">
        <f>$A$13</f>
        <v>Caring, leisure and other service occupations</v>
      </c>
      <c r="M31" s="18">
        <f t="shared" ref="M31:Q31" si="28">M13/M$18*100</f>
        <v>2.8050941128698064</v>
      </c>
      <c r="N31" s="18">
        <f t="shared" si="28"/>
        <v>2.783488453559829</v>
      </c>
      <c r="O31" s="18">
        <f t="shared" si="28"/>
        <v>2.7773979664729818</v>
      </c>
      <c r="P31" s="18">
        <f t="shared" si="28"/>
        <v>3.0378332021419241</v>
      </c>
      <c r="Q31" s="18">
        <f t="shared" si="28"/>
        <v>3.2920640486878581</v>
      </c>
      <c r="R31" s="11"/>
      <c r="S31" s="40">
        <f t="shared" si="15"/>
        <v>25.428968240389192</v>
      </c>
      <c r="T31" s="40">
        <f t="shared" si="16"/>
        <v>50.42644167311812</v>
      </c>
      <c r="U31" s="40">
        <f t="shared" si="17"/>
        <v>75.855409913507316</v>
      </c>
      <c r="W31" t="str">
        <f>$A$13</f>
        <v>Caring, leisure and other service occupations</v>
      </c>
      <c r="X31" s="18">
        <f t="shared" ref="X31:AB31" si="29">X13/X$18*100</f>
        <v>18.249621340732894</v>
      </c>
      <c r="Y31" s="18">
        <f t="shared" si="29"/>
        <v>17.512892257928755</v>
      </c>
      <c r="Z31" s="18">
        <f t="shared" si="29"/>
        <v>17.012603582170232</v>
      </c>
      <c r="AA31" s="18">
        <f t="shared" si="29"/>
        <v>17.457912773602594</v>
      </c>
      <c r="AB31" s="18">
        <f t="shared" si="29"/>
        <v>18.015469563510862</v>
      </c>
      <c r="AC31" s="11"/>
      <c r="AD31" s="40">
        <f t="shared" si="19"/>
        <v>15.07180588974721</v>
      </c>
      <c r="AE31" s="40">
        <f t="shared" si="20"/>
        <v>62.847636028035666</v>
      </c>
      <c r="AF31" s="40">
        <f t="shared" si="21"/>
        <v>77.919441917782876</v>
      </c>
    </row>
    <row r="32" spans="1:32" x14ac:dyDescent="0.2">
      <c r="A32" t="str">
        <f>$A$14</f>
        <v>Sales and customer service occupations</v>
      </c>
      <c r="B32" s="18">
        <f t="shared" si="8"/>
        <v>8.1387928637659748</v>
      </c>
      <c r="C32" s="18">
        <f t="shared" si="8"/>
        <v>7.5874940445918195</v>
      </c>
      <c r="D32" s="18">
        <f t="shared" si="8"/>
        <v>7.6642193666372522</v>
      </c>
      <c r="E32" s="18">
        <f t="shared" si="8"/>
        <v>7.6863331360293126</v>
      </c>
      <c r="F32" s="18">
        <f t="shared" si="8"/>
        <v>7.577178319028544</v>
      </c>
      <c r="H32" s="40">
        <f t="shared" si="11"/>
        <v>5.9313136435169858</v>
      </c>
      <c r="I32" s="40">
        <f t="shared" si="12"/>
        <v>47.023439396207408</v>
      </c>
      <c r="J32" s="40">
        <f t="shared" si="13"/>
        <v>52.954753039724388</v>
      </c>
      <c r="L32" t="str">
        <f>$A$14</f>
        <v>Sales and customer service occupations</v>
      </c>
      <c r="M32" s="18">
        <f t="shared" ref="M32:Q32" si="30">M14/M$18*100</f>
        <v>6.2610217905344268</v>
      </c>
      <c r="N32" s="18">
        <f t="shared" si="30"/>
        <v>6.0342035179612852</v>
      </c>
      <c r="O32" s="18">
        <f t="shared" si="30"/>
        <v>6.2997130015292395</v>
      </c>
      <c r="P32" s="18">
        <f t="shared" si="30"/>
        <v>6.560152379088394</v>
      </c>
      <c r="Q32" s="18">
        <f t="shared" si="30"/>
        <v>6.6084653746662374</v>
      </c>
      <c r="S32" s="40">
        <f t="shared" si="15"/>
        <v>11.006278024444484</v>
      </c>
      <c r="T32" s="40">
        <f t="shared" si="16"/>
        <v>35.973205668814948</v>
      </c>
      <c r="U32" s="40">
        <f t="shared" si="17"/>
        <v>46.979483693259425</v>
      </c>
      <c r="W32" t="str">
        <f>$A$14</f>
        <v>Sales and customer service occupations</v>
      </c>
      <c r="X32" s="18">
        <f t="shared" ref="X32:AB32" si="31">X14/X$18*100</f>
        <v>10.31495256583052</v>
      </c>
      <c r="Y32" s="18">
        <f t="shared" si="31"/>
        <v>9.384599078045019</v>
      </c>
      <c r="Z32" s="18">
        <f t="shared" si="31"/>
        <v>9.2236584051199202</v>
      </c>
      <c r="AA32" s="18">
        <f t="shared" si="31"/>
        <v>8.9664096914701972</v>
      </c>
      <c r="AB32" s="18">
        <f t="shared" si="31"/>
        <v>8.6552844136456439</v>
      </c>
      <c r="AD32" s="40">
        <f t="shared" si="19"/>
        <v>1.9699620666159083</v>
      </c>
      <c r="AE32" s="40">
        <f t="shared" si="20"/>
        <v>55.648891225119179</v>
      </c>
      <c r="AF32" s="40">
        <f t="shared" si="21"/>
        <v>57.618853291735086</v>
      </c>
    </row>
    <row r="33" spans="1:32" x14ac:dyDescent="0.2">
      <c r="A33" t="str">
        <f>$A$15</f>
        <v>Process, plant and machine operatives</v>
      </c>
      <c r="B33" s="18">
        <f t="shared" si="8"/>
        <v>7.8584561976652809</v>
      </c>
      <c r="C33" s="18">
        <f t="shared" si="8"/>
        <v>7.8085974040788306</v>
      </c>
      <c r="D33" s="18">
        <f t="shared" si="8"/>
        <v>6.9564320941192515</v>
      </c>
      <c r="E33" s="18">
        <f t="shared" si="8"/>
        <v>7.7272216681862478</v>
      </c>
      <c r="F33" s="18">
        <f t="shared" si="8"/>
        <v>7.4814552504445579</v>
      </c>
      <c r="G33" s="11"/>
      <c r="H33" s="40">
        <f t="shared" si="11"/>
        <v>15.2349742867506</v>
      </c>
      <c r="I33" s="40">
        <f t="shared" si="12"/>
        <v>53.874342142198884</v>
      </c>
      <c r="J33" s="40">
        <f t="shared" si="13"/>
        <v>69.109316428949484</v>
      </c>
      <c r="L33" t="str">
        <f>$A$15</f>
        <v>Process, plant and machine operatives</v>
      </c>
      <c r="M33" s="18">
        <f t="shared" ref="M33:Q33" si="32">M15/M$18*100</f>
        <v>12.921649528226242</v>
      </c>
      <c r="N33" s="18">
        <f t="shared" si="32"/>
        <v>12.830930034677401</v>
      </c>
      <c r="O33" s="18">
        <f t="shared" si="32"/>
        <v>11.511749280178615</v>
      </c>
      <c r="P33" s="18">
        <f t="shared" si="32"/>
        <v>12.515736071422765</v>
      </c>
      <c r="Q33" s="18">
        <f t="shared" si="32"/>
        <v>12.089587725922035</v>
      </c>
      <c r="R33" s="11"/>
      <c r="S33" s="40">
        <f t="shared" si="15"/>
        <v>11.131673844779785</v>
      </c>
      <c r="T33" s="40">
        <f t="shared" si="16"/>
        <v>51.245748745116323</v>
      </c>
      <c r="U33" s="40">
        <f t="shared" si="17"/>
        <v>62.377422589896113</v>
      </c>
      <c r="W33" t="str">
        <f>$A$15</f>
        <v>Process, plant and machine operatives</v>
      </c>
      <c r="X33" s="18">
        <f t="shared" ref="X33:AB33" si="33">X15/X$18*100</f>
        <v>1.990692311641197</v>
      </c>
      <c r="Y33" s="18">
        <f t="shared" si="33"/>
        <v>1.9979270269770337</v>
      </c>
      <c r="Z33" s="18">
        <f t="shared" si="33"/>
        <v>1.7503446516105043</v>
      </c>
      <c r="AA33" s="18">
        <f t="shared" si="33"/>
        <v>2.2843431735968305</v>
      </c>
      <c r="AB33" s="18">
        <f t="shared" si="33"/>
        <v>2.3529435117213104</v>
      </c>
      <c r="AC33" s="11"/>
      <c r="AD33" s="40">
        <f t="shared" si="19"/>
        <v>46.077071632038958</v>
      </c>
      <c r="AE33" s="40">
        <f t="shared" si="20"/>
        <v>73.631933520290502</v>
      </c>
      <c r="AF33" s="40">
        <f t="shared" si="21"/>
        <v>119.70900515232945</v>
      </c>
    </row>
    <row r="34" spans="1:32" x14ac:dyDescent="0.2">
      <c r="A34" t="str">
        <f>$A$16</f>
        <v>Elementary occupations</v>
      </c>
      <c r="B34" s="18">
        <f t="shared" si="8"/>
        <v>11.894555312132718</v>
      </c>
      <c r="C34" s="18">
        <f t="shared" si="8"/>
        <v>11.489058956037763</v>
      </c>
      <c r="D34" s="18">
        <f t="shared" si="8"/>
        <v>10.477587585273456</v>
      </c>
      <c r="E34" s="18">
        <f t="shared" si="8"/>
        <v>10.208190277525647</v>
      </c>
      <c r="F34" s="18">
        <f t="shared" si="8"/>
        <v>9.4881954618558506</v>
      </c>
      <c r="G34" s="11"/>
      <c r="H34" s="40">
        <f t="shared" si="11"/>
        <v>-2.9697613325982974</v>
      </c>
      <c r="I34" s="40">
        <f t="shared" si="12"/>
        <v>47.750541402189221</v>
      </c>
      <c r="J34" s="40">
        <f t="shared" si="13"/>
        <v>44.780780069590925</v>
      </c>
      <c r="L34" t="str">
        <f>$A$16</f>
        <v>Elementary occupations</v>
      </c>
      <c r="M34" s="18">
        <f t="shared" ref="M34:Q34" si="34">M16/M$18*100</f>
        <v>12.063046166290517</v>
      </c>
      <c r="N34" s="18">
        <f t="shared" si="34"/>
        <v>11.228990956596322</v>
      </c>
      <c r="O34" s="18">
        <f t="shared" si="34"/>
        <v>10.636048248552658</v>
      </c>
      <c r="P34" s="18">
        <f t="shared" si="34"/>
        <v>10.702420528038891</v>
      </c>
      <c r="Q34" s="18">
        <f t="shared" si="34"/>
        <v>10.147324242871246</v>
      </c>
      <c r="R34" s="11"/>
      <c r="S34" s="40">
        <f t="shared" si="15"/>
        <v>0.95757867364816751</v>
      </c>
      <c r="T34" s="40">
        <f t="shared" si="16"/>
        <v>40.438037678575292</v>
      </c>
      <c r="U34" s="40">
        <f t="shared" si="17"/>
        <v>41.395616352223463</v>
      </c>
      <c r="W34" t="str">
        <f>$A$16</f>
        <v>Elementary occupations</v>
      </c>
      <c r="X34" s="18">
        <f t="shared" ref="X34:AB34" si="35">X16/X$18*100</f>
        <v>11.69929029169889</v>
      </c>
      <c r="Y34" s="18">
        <f t="shared" si="35"/>
        <v>11.789948907288588</v>
      </c>
      <c r="Z34" s="18">
        <f t="shared" si="35"/>
        <v>10.296489313619853</v>
      </c>
      <c r="AA34" s="18">
        <f t="shared" si="35"/>
        <v>9.6464220597928314</v>
      </c>
      <c r="AB34" s="18">
        <f t="shared" si="35"/>
        <v>8.7546337188381163</v>
      </c>
      <c r="AC34" s="11"/>
      <c r="AD34" s="40">
        <f t="shared" si="19"/>
        <v>-7.6061780530621101</v>
      </c>
      <c r="AE34" s="40">
        <f t="shared" si="20"/>
        <v>56.383309249813308</v>
      </c>
      <c r="AF34" s="40">
        <f t="shared" si="21"/>
        <v>48.777131196751199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7.1481746075704873</v>
      </c>
      <c r="I36" s="43">
        <f t="shared" si="12"/>
        <v>50.033254892062331</v>
      </c>
      <c r="J36" s="43">
        <f t="shared" si="13"/>
        <v>57.18142949963282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5.8199828969038236</v>
      </c>
      <c r="T36" s="43">
        <f t="shared" ref="T36" si="37">IF(O18&gt;0,(T18/O18)*100,0)</f>
        <v>41.770717055653158</v>
      </c>
      <c r="U36" s="43">
        <f t="shared" ref="U36" si="38">IF(O18&gt;0,(U18/O18)*100,0)</f>
        <v>47.590699952556982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8.6661110988660273</v>
      </c>
      <c r="AE36" s="43">
        <f t="shared" ref="AE36" si="40">IF(Z18&gt;0,(AE18/Z18)*100,0)</f>
        <v>59.476174609052293</v>
      </c>
      <c r="AF36" s="43">
        <f t="shared" ref="AF36" si="41">IF(Z18&gt;0,(AF18/Z18)*100,0)</f>
        <v>68.142285707918319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Greater Birmingham and Solihull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Greater Birmingham and Solihull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Greater Birmingham and Solihull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4.3239907872116401</v>
      </c>
      <c r="C46" s="18">
        <f t="shared" si="42"/>
        <v>2.8435545905117765</v>
      </c>
      <c r="D46" s="18">
        <f t="shared" si="42"/>
        <v>0.54690084822828222</v>
      </c>
      <c r="E46" s="18">
        <f t="shared" si="42"/>
        <v>1.2353950690801252</v>
      </c>
      <c r="F46" s="18">
        <f>IF(F$6-D$6 &lt;&gt; 0,(EXP(LN(F8/D8)/(F$6-D$6))-1)*100,0)</f>
        <v>1.0053747544745528</v>
      </c>
      <c r="H46" s="18">
        <f>IF($F$6-$D$6 &lt;&gt; 0,(EXP(LN(1+(H26/100))/($F$6-$D$6))-1)*100,0)</f>
        <v>1.0053747544745528</v>
      </c>
      <c r="I46" s="18">
        <f>IF($F$6-$D$6 &lt;&gt; 0,(EXP(LN(1+(I26/100))/($F$6-$D$6))-1)*100,0)</f>
        <v>3.057967891745661</v>
      </c>
      <c r="J46" s="18">
        <f>IF($F$6-$D$6 &lt;&gt; 0,(EXP(LN(1+(J26/100))/($F$6-$D$6))-1)*100,0)</f>
        <v>3.7339783290377015</v>
      </c>
      <c r="L46" t="str">
        <f>$A$8</f>
        <v>Managers, directors and senior officials</v>
      </c>
      <c r="M46" s="18">
        <f t="shared" ref="M46:M54" si="43">IF(N$6-M$6 &lt;&gt; 0,(EXP(LN(N8/M8)/(N$6-M$6))-1)*100,0)</f>
        <v>3.9547763107209866</v>
      </c>
      <c r="N46" s="18">
        <f t="shared" ref="N46:N54" si="44">IF(O$6-N$6 &lt;&gt; 0,(EXP(LN(O8/N8)/(O$6-N$6))-1)*100,0)</f>
        <v>-2.2297576260710272E-2</v>
      </c>
      <c r="O46" s="18">
        <f t="shared" ref="O46:O54" si="45">IF(P$6-O$6 &lt;&gt; 0,(EXP(LN(P8/O8)/(P$6-O$6))-1)*100,0)</f>
        <v>8.2511441462540525E-2</v>
      </c>
      <c r="P46" s="18">
        <f t="shared" ref="P46:P54" si="46">IF(Q$6-P$6 &lt;&gt; 0,(EXP(LN(Q8/P8)/(Q$6-P$6))-1)*100,0)</f>
        <v>0.87474957484476867</v>
      </c>
      <c r="Q46" s="18">
        <f>IF(Q$6-O$6 &lt;&gt; 0,(EXP(LN(Q8/O8)/(Q$6-O$6))-1)*100,0)</f>
        <v>0.60997583302135894</v>
      </c>
      <c r="S46" s="18">
        <f>IF($F$6-$D$6 &lt;&gt; 0,(EXP(LN(1+(S26/100))/($F$6-$D$6))-1)*100,0)</f>
        <v>0.60997583302135894</v>
      </c>
      <c r="T46" s="18">
        <f>IF($F$6-$D$6 &lt;&gt; 0,(EXP(LN(1+(T26/100))/($F$6-$D$6))-1)*100,0)</f>
        <v>2.7370630718486444</v>
      </c>
      <c r="U46" s="18">
        <f>IF($F$6-$D$6 &lt;&gt; 0,(EXP(LN(1+(U26/100))/($F$6-$D$6))-1)*100,0)</f>
        <v>3.1608871557568197</v>
      </c>
      <c r="W46" t="str">
        <f>$A$8</f>
        <v>Managers, directors and senior officials</v>
      </c>
      <c r="X46" s="18">
        <f t="shared" ref="X46:X54" si="47">IF(Y$6-X$6 &lt;&gt; 0,(EXP(LN(Y8/X8)/(Y$6-X$6))-1)*100,0)</f>
        <v>5.071474379507257</v>
      </c>
      <c r="Y46" s="18">
        <f t="shared" ref="Y46:Y54" si="48">IF(Z$6-Y$6 &lt;&gt; 0,(EXP(LN(Z8/Y8)/(Z$6-Y$6))-1)*100,0)</f>
        <v>8.4927448970494979</v>
      </c>
      <c r="Z46" s="18">
        <f t="shared" ref="Z46:Z54" si="49">IF(AA$6-Z$6 &lt;&gt; 0,(EXP(LN(AA8/Z8)/(AA$6-Z$6))-1)*100,0)</f>
        <v>1.3691481860405252</v>
      </c>
      <c r="AA46" s="18">
        <f t="shared" ref="AA46:AA54" si="50">IF(AB$6-AA$6 &lt;&gt; 0,(EXP(LN(AB8/AA8)/(AB$6-AA$6))-1)*100,0)</f>
        <v>1.8245436819984473</v>
      </c>
      <c r="AB46" s="18">
        <f>IF(AB$6-Z$6 &lt;&gt; 0,(EXP(LN(AB8/Z8)/(AB$6-Z$6))-1)*100,0)</f>
        <v>1.6725183204728378</v>
      </c>
      <c r="AD46" s="18">
        <f>IF($F$6-$D$6 &lt;&gt; 0,(EXP(LN(1+(AD26/100))/($F$6-$D$6))-1)*100,0)</f>
        <v>1.6725183204728378</v>
      </c>
      <c r="AE46" s="18">
        <f>IF($F$6-$D$6 &lt;&gt; 0,(EXP(LN(1+(AE26/100))/($F$6-$D$6))-1)*100,0)</f>
        <v>3.6073713624053427</v>
      </c>
      <c r="AF46" s="18">
        <f>IF($F$6-$D$6 &lt;&gt; 0,(EXP(LN(1+(AF26/100))/($F$6-$D$6))-1)*100,0)</f>
        <v>4.673693074530183</v>
      </c>
    </row>
    <row r="47" spans="1:32" x14ac:dyDescent="0.2">
      <c r="A47" t="str">
        <f>$A$9</f>
        <v>Professional occupations</v>
      </c>
      <c r="B47" s="18">
        <f t="shared" si="42"/>
        <v>4.1585304538099166</v>
      </c>
      <c r="C47" s="18">
        <f t="shared" si="42"/>
        <v>4.9956273833418052</v>
      </c>
      <c r="D47" s="18">
        <f t="shared" si="42"/>
        <v>1.5258785927850571</v>
      </c>
      <c r="E47" s="18">
        <f t="shared" si="42"/>
        <v>1.0835800236995929</v>
      </c>
      <c r="F47" s="18">
        <f>IF(F$6-D$6 &lt;&gt; 0,(EXP(LN(F9/D9)/(F$6-D$6))-1)*100,0)</f>
        <v>1.2307983668614408</v>
      </c>
      <c r="H47" s="18">
        <f t="shared" ref="H47:J56" si="51">IF($F$6-$D$6 &lt;&gt; 0,(EXP(LN(1+(H27/100))/($F$6-$D$6))-1)*100,0)</f>
        <v>1.2307983668614408</v>
      </c>
      <c r="I47" s="18">
        <f t="shared" si="51"/>
        <v>2.8062259818745883</v>
      </c>
      <c r="J47" s="18">
        <f t="shared" si="51"/>
        <v>3.6654884802558518</v>
      </c>
      <c r="L47" t="str">
        <f>$A$9</f>
        <v>Professional occupations</v>
      </c>
      <c r="M47" s="18">
        <f t="shared" si="43"/>
        <v>3.9462219899458306</v>
      </c>
      <c r="N47" s="18">
        <f t="shared" si="44"/>
        <v>6.0488023937550928</v>
      </c>
      <c r="O47" s="18">
        <f t="shared" si="45"/>
        <v>1.2626784003008984</v>
      </c>
      <c r="P47" s="18">
        <f t="shared" si="46"/>
        <v>0.78225257540802673</v>
      </c>
      <c r="Q47" s="18">
        <f>IF(Q$6-O$6 &lt;&gt; 0,(EXP(LN(Q9/O9)/(Q$6-O$6))-1)*100,0)</f>
        <v>0.94214072494092083</v>
      </c>
      <c r="S47" s="18">
        <f t="shared" ref="S47:U47" si="52">IF($F$6-$D$6 &lt;&gt; 0,(EXP(LN(1+(S27/100))/($F$6-$D$6))-1)*100,0)</f>
        <v>0.94214072494092083</v>
      </c>
      <c r="T47" s="18">
        <f t="shared" si="52"/>
        <v>2.324162919794337</v>
      </c>
      <c r="U47" s="18">
        <f t="shared" si="52"/>
        <v>3.0199813057914415</v>
      </c>
      <c r="W47" t="str">
        <f>$A$9</f>
        <v>Professional occupations</v>
      </c>
      <c r="X47" s="18">
        <f t="shared" si="47"/>
        <v>4.3918314678689452</v>
      </c>
      <c r="Y47" s="18">
        <f t="shared" si="48"/>
        <v>3.8506271550426074</v>
      </c>
      <c r="Z47" s="18">
        <f t="shared" si="49"/>
        <v>1.8149221178225039</v>
      </c>
      <c r="AA47" s="18">
        <f t="shared" si="50"/>
        <v>1.400303541110115</v>
      </c>
      <c r="AB47" s="18">
        <f>IF(AB$6-Z$6 &lt;&gt; 0,(EXP(LN(AB9/Z9)/(AB$6-Z$6))-1)*100,0)</f>
        <v>1.5383217883553346</v>
      </c>
      <c r="AD47" s="18">
        <f t="shared" ref="AD47:AF47" si="53">IF($F$6-$D$6 &lt;&gt; 0,(EXP(LN(1+(AD27/100))/($F$6-$D$6))-1)*100,0)</f>
        <v>1.5383217883553346</v>
      </c>
      <c r="AE47" s="18">
        <f t="shared" si="53"/>
        <v>3.3067734493104961</v>
      </c>
      <c r="AF47" s="18">
        <f t="shared" si="53"/>
        <v>4.3218205179119451</v>
      </c>
    </row>
    <row r="48" spans="1:32" x14ac:dyDescent="0.2">
      <c r="A48" t="str">
        <f>$A$10</f>
        <v>Associate professional occupations</v>
      </c>
      <c r="B48" s="18">
        <f t="shared" si="42"/>
        <v>3.2653820557595692</v>
      </c>
      <c r="C48" s="18">
        <f t="shared" si="42"/>
        <v>3.3808259974352994</v>
      </c>
      <c r="D48" s="18">
        <f t="shared" si="42"/>
        <v>-0.47795003337635089</v>
      </c>
      <c r="E48" s="18">
        <f t="shared" si="42"/>
        <v>0.77483961158886228</v>
      </c>
      <c r="F48" s="18">
        <f t="shared" ref="F48:F56" si="54">IF(F$6-D$6 &lt;&gt; 0,(EXP(LN(F10/D10)/(F$6-D$6))-1)*100,0)</f>
        <v>0.35550055152593352</v>
      </c>
      <c r="H48" s="18">
        <f t="shared" si="51"/>
        <v>0.35550055152593352</v>
      </c>
      <c r="I48" s="18">
        <f t="shared" si="51"/>
        <v>2.5522933293640193</v>
      </c>
      <c r="J48" s="18">
        <f t="shared" si="51"/>
        <v>2.8040414707323658</v>
      </c>
      <c r="L48" t="str">
        <f>$A$10</f>
        <v>Associate professional occupations</v>
      </c>
      <c r="M48" s="18">
        <f t="shared" si="43"/>
        <v>2.895771149323223</v>
      </c>
      <c r="N48" s="18">
        <f t="shared" si="44"/>
        <v>3.5753999356560984</v>
      </c>
      <c r="O48" s="18">
        <f t="shared" si="45"/>
        <v>-1.2439781940244865</v>
      </c>
      <c r="P48" s="18">
        <f>IF(Q$6-P$6 &lt;&gt; 0,(EXP(LN(Q10/P10)/(Q$6-P$6))-1)*100,0)</f>
        <v>0.26417505265698971</v>
      </c>
      <c r="Q48" s="18">
        <f t="shared" ref="Q48:Q54" si="55">IF(Q$6-O$6 &lt;&gt; 0,(EXP(LN(Q10/O10)/(Q$6-O$6))-1)*100,0)</f>
        <v>-0.24108456585566485</v>
      </c>
      <c r="S48" s="18">
        <f t="shared" ref="S48:U48" si="56">IF($F$6-$D$6 &lt;&gt; 0,(EXP(LN(1+(S28/100))/($F$6-$D$6))-1)*100,0)</f>
        <v>-0.24108456585566485</v>
      </c>
      <c r="T48" s="18">
        <f t="shared" si="56"/>
        <v>2.0571832578560656</v>
      </c>
      <c r="U48" s="18">
        <f t="shared" si="56"/>
        <v>1.8767099682053034</v>
      </c>
      <c r="W48" t="str">
        <f>$A$10</f>
        <v>Associate professional occupations</v>
      </c>
      <c r="X48" s="18">
        <f t="shared" si="47"/>
        <v>3.7321204352120274</v>
      </c>
      <c r="Y48" s="18">
        <f t="shared" si="48"/>
        <v>3.1400428359845911</v>
      </c>
      <c r="Z48" s="18">
        <f t="shared" si="49"/>
        <v>0.44228473217473585</v>
      </c>
      <c r="AA48" s="18">
        <f t="shared" si="50"/>
        <v>1.3308113222346485</v>
      </c>
      <c r="AB48" s="18">
        <f t="shared" ref="AB48:AB54" si="57">IF(AB$6-Z$6 &lt;&gt; 0,(EXP(LN(AB10/Z10)/(AB$6-Z$6))-1)*100,0)</f>
        <v>1.0337658714165254</v>
      </c>
      <c r="AD48" s="18">
        <f t="shared" ref="AD48:AF48" si="58">IF($F$6-$D$6 &lt;&gt; 0,(EXP(LN(1+(AD28/100))/($F$6-$D$6))-1)*100,0)</f>
        <v>1.0337658714165254</v>
      </c>
      <c r="AE48" s="18">
        <f t="shared" si="58"/>
        <v>3.1243239573982562</v>
      </c>
      <c r="AF48" s="18">
        <f t="shared" si="58"/>
        <v>3.8139577581403517</v>
      </c>
    </row>
    <row r="49" spans="1:32" x14ac:dyDescent="0.2">
      <c r="A49" t="str">
        <f>$A$11</f>
        <v>Administrative and secretarial occupations</v>
      </c>
      <c r="B49" s="18">
        <f t="shared" si="42"/>
        <v>-4.2867716213379481E-2</v>
      </c>
      <c r="C49" s="18">
        <f t="shared" si="42"/>
        <v>2.9454530334588558</v>
      </c>
      <c r="D49" s="18">
        <f t="shared" si="42"/>
        <v>-0.93394208667710865</v>
      </c>
      <c r="E49" s="18">
        <f t="shared" si="42"/>
        <v>-0.91021384777482117</v>
      </c>
      <c r="F49" s="18">
        <f t="shared" si="54"/>
        <v>-0.91812389216088253</v>
      </c>
      <c r="H49" s="18">
        <f t="shared" si="51"/>
        <v>-0.91812389216088253</v>
      </c>
      <c r="I49" s="18">
        <f t="shared" si="51"/>
        <v>2.5852625931332307</v>
      </c>
      <c r="J49" s="18">
        <f t="shared" si="51"/>
        <v>1.9563994720956268</v>
      </c>
      <c r="L49" t="str">
        <f>$A$11</f>
        <v>Administrative and secretarial occupations</v>
      </c>
      <c r="M49" s="18">
        <f t="shared" si="43"/>
        <v>-0.58745144831553464</v>
      </c>
      <c r="N49" s="18">
        <f t="shared" si="44"/>
        <v>18.080041998777684</v>
      </c>
      <c r="O49" s="18">
        <f t="shared" si="45"/>
        <v>-0.20244886020271968</v>
      </c>
      <c r="P49" s="18">
        <f t="shared" si="46"/>
        <v>1.0828730366970296</v>
      </c>
      <c r="Q49" s="18">
        <f t="shared" si="55"/>
        <v>0.65260351710481057</v>
      </c>
      <c r="S49" s="18">
        <f t="shared" ref="S49:U49" si="59">IF($F$6-$D$6 &lt;&gt; 0,(EXP(LN(1+(S29/100))/($F$6-$D$6))-1)*100,0)</f>
        <v>0.65260351710481057</v>
      </c>
      <c r="T49" s="18">
        <f t="shared" si="59"/>
        <v>2.217997219350365</v>
      </c>
      <c r="U49" s="18">
        <f t="shared" si="59"/>
        <v>2.7040681854559434</v>
      </c>
      <c r="W49" t="str">
        <f>$A$11</f>
        <v>Administrative and secretarial occupations</v>
      </c>
      <c r="X49" s="18">
        <f t="shared" si="47"/>
        <v>0.16031746690756687</v>
      </c>
      <c r="Y49" s="18">
        <f t="shared" si="48"/>
        <v>-2.596397489851654</v>
      </c>
      <c r="Z49" s="18">
        <f t="shared" si="49"/>
        <v>-1.2656976608665937</v>
      </c>
      <c r="AA49" s="18">
        <f t="shared" si="50"/>
        <v>-1.9836453899186202</v>
      </c>
      <c r="AB49" s="18">
        <f t="shared" si="57"/>
        <v>-1.7449114257513498</v>
      </c>
      <c r="AD49" s="18">
        <f t="shared" ref="AD49:AF49" si="60">IF($F$6-$D$6 &lt;&gt; 0,(EXP(LN(1+(AD29/100))/($F$6-$D$6))-1)*100,0)</f>
        <v>-1.7449114257513498</v>
      </c>
      <c r="AE49" s="18">
        <f t="shared" si="60"/>
        <v>2.7425691715415645</v>
      </c>
      <c r="AF49" s="18">
        <f t="shared" si="60"/>
        <v>1.598244371450197</v>
      </c>
    </row>
    <row r="50" spans="1:32" x14ac:dyDescent="0.2">
      <c r="A50" t="str">
        <f>$A$12</f>
        <v>Skilled trades occupations</v>
      </c>
      <c r="B50" s="18">
        <f t="shared" si="42"/>
        <v>0.67044922604759805</v>
      </c>
      <c r="C50" s="18">
        <f t="shared" si="42"/>
        <v>-14.307378607507715</v>
      </c>
      <c r="D50" s="18">
        <f t="shared" si="42"/>
        <v>-0.10341879793114295</v>
      </c>
      <c r="E50" s="18">
        <f t="shared" si="42"/>
        <v>-0.62058955320679621</v>
      </c>
      <c r="F50" s="18">
        <f t="shared" si="54"/>
        <v>-0.44849747967725673</v>
      </c>
      <c r="H50" s="18">
        <f t="shared" si="51"/>
        <v>-0.44849747967725673</v>
      </c>
      <c r="I50" s="18">
        <f t="shared" si="51"/>
        <v>2.2974001143180045</v>
      </c>
      <c r="J50" s="18">
        <f t="shared" si="51"/>
        <v>1.9740628319103504</v>
      </c>
      <c r="L50" t="str">
        <f>$A$12</f>
        <v>Skilled trades occupations</v>
      </c>
      <c r="M50" s="18">
        <f t="shared" si="43"/>
        <v>0.84259615868715887</v>
      </c>
      <c r="N50" s="18">
        <f t="shared" si="44"/>
        <v>-16.376598514247686</v>
      </c>
      <c r="O50" s="18">
        <f t="shared" si="45"/>
        <v>-0.38678966279851457</v>
      </c>
      <c r="P50" s="18">
        <f t="shared" si="46"/>
        <v>-0.82708503152237878</v>
      </c>
      <c r="Q50" s="18">
        <f t="shared" si="55"/>
        <v>-0.68053657089514052</v>
      </c>
      <c r="S50" s="18">
        <f t="shared" ref="S50:U50" si="61">IF($F$6-$D$6 &lt;&gt; 0,(EXP(LN(1+(S30/100))/($F$6-$D$6))-1)*100,0)</f>
        <v>-0.68053657089514052</v>
      </c>
      <c r="T50" s="18">
        <f t="shared" si="61"/>
        <v>2.1512443339145149</v>
      </c>
      <c r="U50" s="18">
        <f t="shared" si="61"/>
        <v>1.6527687248708567</v>
      </c>
      <c r="W50" t="str">
        <f>$A$12</f>
        <v>Skilled trades occupations</v>
      </c>
      <c r="X50" s="18">
        <f t="shared" si="47"/>
        <v>-1.2156831339258378</v>
      </c>
      <c r="Y50" s="18">
        <f t="shared" si="48"/>
        <v>9.5688576519183712</v>
      </c>
      <c r="Z50" s="18">
        <f t="shared" si="49"/>
        <v>2.2631342099998619</v>
      </c>
      <c r="AA50" s="18">
        <f t="shared" si="50"/>
        <v>0.85653831142240566</v>
      </c>
      <c r="AB50" s="18">
        <f t="shared" si="57"/>
        <v>1.3232406668525432</v>
      </c>
      <c r="AD50" s="18">
        <f t="shared" ref="AD50:AF50" si="62">IF($F$6-$D$6 &lt;&gt; 0,(EXP(LN(1+(AD30/100))/($F$6-$D$6))-1)*100,0)</f>
        <v>1.3232406668525432</v>
      </c>
      <c r="AE50" s="18">
        <f t="shared" si="62"/>
        <v>3.472379449291596</v>
      </c>
      <c r="AF50" s="18">
        <f t="shared" si="62"/>
        <v>4.3227474391356768</v>
      </c>
    </row>
    <row r="51" spans="1:32" x14ac:dyDescent="0.2">
      <c r="A51" t="str">
        <f>$A$13</f>
        <v>Caring, leisure and other service occupations</v>
      </c>
      <c r="B51" s="18">
        <f t="shared" si="42"/>
        <v>1.1303249719781361</v>
      </c>
      <c r="C51" s="18">
        <f t="shared" si="42"/>
        <v>-4.1831757240885281</v>
      </c>
      <c r="D51" s="18">
        <f t="shared" si="42"/>
        <v>1.3541946911433733</v>
      </c>
      <c r="E51" s="18">
        <f t="shared" si="42"/>
        <v>0.87565308271579934</v>
      </c>
      <c r="F51" s="18">
        <f t="shared" si="54"/>
        <v>1.0349153768508979</v>
      </c>
      <c r="H51" s="18">
        <f t="shared" si="51"/>
        <v>1.0349153768508979</v>
      </c>
      <c r="I51" s="18">
        <f t="shared" si="51"/>
        <v>3.2213221158926553</v>
      </c>
      <c r="J51" s="18">
        <f t="shared" si="51"/>
        <v>3.9031461813193058</v>
      </c>
      <c r="L51" t="str">
        <f>$A$13</f>
        <v>Caring, leisure and other service occupations</v>
      </c>
      <c r="M51" s="18">
        <f t="shared" si="43"/>
        <v>1.8133958347331669</v>
      </c>
      <c r="N51" s="18">
        <f t="shared" si="44"/>
        <v>-3.0017663389774185</v>
      </c>
      <c r="O51" s="18">
        <f t="shared" si="45"/>
        <v>2.351180934458541</v>
      </c>
      <c r="P51" s="18">
        <f t="shared" si="46"/>
        <v>1.1098243704071198</v>
      </c>
      <c r="Q51" s="18">
        <f t="shared" si="55"/>
        <v>1.5219279573098987</v>
      </c>
      <c r="S51" s="18">
        <f t="shared" ref="S51:U51" si="63">IF($F$6-$D$6 &lt;&gt; 0,(EXP(LN(1+(S31/100))/($F$6-$D$6))-1)*100,0)</f>
        <v>1.5219279573098987</v>
      </c>
      <c r="T51" s="18">
        <f t="shared" si="63"/>
        <v>2.7594123875825938</v>
      </c>
      <c r="U51" s="18">
        <f t="shared" si="63"/>
        <v>3.8349876417008044</v>
      </c>
      <c r="W51" t="str">
        <f>$A$13</f>
        <v>Caring, leisure and other service occupations</v>
      </c>
      <c r="X51" s="18">
        <f t="shared" si="47"/>
        <v>1.0071852022647709</v>
      </c>
      <c r="Y51" s="18">
        <f t="shared" si="48"/>
        <v>-4.4004221958389493</v>
      </c>
      <c r="Z51" s="18">
        <f t="shared" si="49"/>
        <v>1.1637691842410147</v>
      </c>
      <c r="AA51" s="18">
        <f t="shared" si="50"/>
        <v>0.82875202108940726</v>
      </c>
      <c r="AB51" s="18">
        <f t="shared" si="57"/>
        <v>0.94030095440513772</v>
      </c>
      <c r="AD51" s="18">
        <f t="shared" ref="AD51:AF51" si="64">IF($F$6-$D$6 &lt;&gt; 0,(EXP(LN(1+(AD31/100))/($F$6-$D$6))-1)*100,0)</f>
        <v>0.94030095440513772</v>
      </c>
      <c r="AE51" s="18">
        <f t="shared" si="64"/>
        <v>3.3043867435650132</v>
      </c>
      <c r="AF51" s="18">
        <f t="shared" si="64"/>
        <v>3.9157940461040708</v>
      </c>
    </row>
    <row r="52" spans="1:32" x14ac:dyDescent="0.2">
      <c r="A52" t="str">
        <f>$A$14</f>
        <v>Sales and customer service occupations</v>
      </c>
      <c r="B52" s="18">
        <f t="shared" si="42"/>
        <v>0.25667167758125498</v>
      </c>
      <c r="C52" s="18">
        <f t="shared" si="42"/>
        <v>-1.24412677513418</v>
      </c>
      <c r="D52" s="18">
        <f t="shared" si="42"/>
        <v>0.64194103730035312</v>
      </c>
      <c r="E52" s="18">
        <f t="shared" si="42"/>
        <v>0.256591083106672</v>
      </c>
      <c r="F52" s="18">
        <f t="shared" si="54"/>
        <v>0.38487684664934019</v>
      </c>
      <c r="H52" s="18">
        <f t="shared" si="51"/>
        <v>0.38487684664934019</v>
      </c>
      <c r="I52" s="18">
        <f t="shared" si="51"/>
        <v>2.6027746050324652</v>
      </c>
      <c r="J52" s="18">
        <f t="shared" si="51"/>
        <v>2.8736617062075309</v>
      </c>
      <c r="L52" t="str">
        <f>$A$14</f>
        <v>Sales and customer service occupations</v>
      </c>
      <c r="M52" s="18">
        <f t="shared" si="43"/>
        <v>1.0736875501133447</v>
      </c>
      <c r="N52" s="18">
        <f t="shared" si="44"/>
        <v>1.4882929413675416</v>
      </c>
      <c r="O52" s="18">
        <f t="shared" si="45"/>
        <v>1.3506009696178545</v>
      </c>
      <c r="P52" s="18">
        <f t="shared" si="46"/>
        <v>0.37408284794167024</v>
      </c>
      <c r="Q52" s="18">
        <f t="shared" si="55"/>
        <v>0.69853896408207383</v>
      </c>
      <c r="S52" s="18">
        <f t="shared" ref="S52:U52" si="65">IF($F$6-$D$6 &lt;&gt; 0,(EXP(LN(1+(S32/100))/($F$6-$D$6))-1)*100,0)</f>
        <v>0.69853896408207383</v>
      </c>
      <c r="T52" s="18">
        <f t="shared" si="65"/>
        <v>2.0697119370012729</v>
      </c>
      <c r="U52" s="18">
        <f t="shared" si="65"/>
        <v>2.6007293046583779</v>
      </c>
      <c r="W52" t="str">
        <f>$A$14</f>
        <v>Sales and customer service occupations</v>
      </c>
      <c r="X52" s="18">
        <f t="shared" si="47"/>
        <v>-0.33024601678331988</v>
      </c>
      <c r="Y52" s="18">
        <f t="shared" si="48"/>
        <v>-3.2768226577031712</v>
      </c>
      <c r="Z52" s="18">
        <f t="shared" si="49"/>
        <v>7.4578194361407668E-2</v>
      </c>
      <c r="AA52" s="18">
        <f t="shared" si="50"/>
        <v>0.15793032329114443</v>
      </c>
      <c r="AB52" s="18">
        <f t="shared" si="57"/>
        <v>0.13013856939099178</v>
      </c>
      <c r="AD52" s="18">
        <f t="shared" ref="AD52:AF52" si="66">IF($F$6-$D$6 &lt;&gt; 0,(EXP(LN(1+(AD32/100))/($F$6-$D$6))-1)*100,0)</f>
        <v>0.13013856939099178</v>
      </c>
      <c r="AE52" s="18">
        <f t="shared" si="66"/>
        <v>2.9934806753243448</v>
      </c>
      <c r="AF52" s="18">
        <f t="shared" si="66"/>
        <v>3.079873657157739</v>
      </c>
    </row>
    <row r="53" spans="1:32" x14ac:dyDescent="0.2">
      <c r="A53" t="str">
        <f>$A$15</f>
        <v>Process, plant and machine operatives</v>
      </c>
      <c r="B53" s="18">
        <f t="shared" si="42"/>
        <v>1.8679671818479182</v>
      </c>
      <c r="C53" s="18">
        <f t="shared" si="42"/>
        <v>-12.902259618433497</v>
      </c>
      <c r="D53" s="18">
        <f t="shared" si="42"/>
        <v>2.7202607222546415</v>
      </c>
      <c r="E53" s="18">
        <f t="shared" si="42"/>
        <v>7.6100459371652995E-2</v>
      </c>
      <c r="F53" s="18">
        <f t="shared" si="54"/>
        <v>0.94983666892434204</v>
      </c>
      <c r="H53" s="18">
        <f t="shared" si="51"/>
        <v>0.94983666892434204</v>
      </c>
      <c r="I53" s="18">
        <f t="shared" si="51"/>
        <v>2.9147793565842406</v>
      </c>
      <c r="J53" s="18">
        <f t="shared" si="51"/>
        <v>3.5645610842183206</v>
      </c>
      <c r="L53" t="str">
        <f>$A$15</f>
        <v>Process, plant and machine operatives</v>
      </c>
      <c r="M53" s="18">
        <f t="shared" si="43"/>
        <v>1.8308739139957009</v>
      </c>
      <c r="N53" s="18">
        <f t="shared" si="44"/>
        <v>-12.783566712587735</v>
      </c>
      <c r="O53" s="18">
        <f t="shared" si="45"/>
        <v>2.2281991846898164</v>
      </c>
      <c r="P53" s="18">
        <f t="shared" si="46"/>
        <v>-4.6402364109610073E-2</v>
      </c>
      <c r="Q53" s="18">
        <f t="shared" si="55"/>
        <v>0.70611842981238571</v>
      </c>
      <c r="S53" s="18">
        <f t="shared" ref="S53:U53" si="67">IF($F$6-$D$6 &lt;&gt; 0,(EXP(LN(1+(S33/100))/($F$6-$D$6))-1)*100,0)</f>
        <v>0.70611842981238571</v>
      </c>
      <c r="T53" s="18">
        <f t="shared" si="67"/>
        <v>2.7966302545286537</v>
      </c>
      <c r="U53" s="18">
        <f t="shared" si="67"/>
        <v>3.284474188983233</v>
      </c>
      <c r="W53" t="str">
        <f>$A$15</f>
        <v>Process, plant and machine operatives</v>
      </c>
      <c r="X53" s="18">
        <f t="shared" si="47"/>
        <v>2.1457107823424915</v>
      </c>
      <c r="Y53" s="18">
        <f t="shared" si="48"/>
        <v>-13.784169166256255</v>
      </c>
      <c r="Z53" s="18">
        <f t="shared" si="49"/>
        <v>6.147128445150285</v>
      </c>
      <c r="AA53" s="18">
        <f t="shared" si="50"/>
        <v>0.81010810738140204</v>
      </c>
      <c r="AB53" s="18">
        <f t="shared" si="57"/>
        <v>2.5586125542056193</v>
      </c>
      <c r="AD53" s="18">
        <f t="shared" ref="AD53:AF53" si="68">IF($F$6-$D$6 &lt;&gt; 0,(EXP(LN(1+(AD33/100))/($F$6-$D$6))-1)*100,0)</f>
        <v>2.5586125542056193</v>
      </c>
      <c r="AE53" s="18">
        <f t="shared" si="68"/>
        <v>3.7469425417543389</v>
      </c>
      <c r="AF53" s="18">
        <f t="shared" si="68"/>
        <v>5.3876831780778955</v>
      </c>
    </row>
    <row r="54" spans="1:32" x14ac:dyDescent="0.2">
      <c r="A54" t="str">
        <f>$A$16</f>
        <v>Elementary occupations</v>
      </c>
      <c r="B54" s="18">
        <f t="shared" si="42"/>
        <v>1.1492700153886481</v>
      </c>
      <c r="C54" s="18">
        <f t="shared" si="42"/>
        <v>-10.83996877663812</v>
      </c>
      <c r="D54" s="18">
        <f t="shared" si="42"/>
        <v>6.1322869144531111E-2</v>
      </c>
      <c r="E54" s="18">
        <f t="shared" si="42"/>
        <v>-0.33157627712249171</v>
      </c>
      <c r="F54" s="18">
        <f t="shared" si="54"/>
        <v>-0.20078161168289865</v>
      </c>
      <c r="H54" s="18">
        <f t="shared" si="51"/>
        <v>-0.20078161168289865</v>
      </c>
      <c r="I54" s="18">
        <f t="shared" si="51"/>
        <v>2.6365248040183253</v>
      </c>
      <c r="J54" s="18">
        <f t="shared" si="51"/>
        <v>2.4976859995953227</v>
      </c>
      <c r="L54" t="str">
        <f>$A$16</f>
        <v>Elementary occupations</v>
      </c>
      <c r="M54" s="18">
        <f t="shared" si="43"/>
        <v>0.19945552705702418</v>
      </c>
      <c r="N54" s="18">
        <f t="shared" si="44"/>
        <v>-7.9222489275081802</v>
      </c>
      <c r="O54" s="18">
        <f t="shared" si="45"/>
        <v>0.65794002376216021</v>
      </c>
      <c r="P54" s="18">
        <f t="shared" si="46"/>
        <v>-0.23231994637852305</v>
      </c>
      <c r="Q54" s="18">
        <f t="shared" si="55"/>
        <v>6.3555050941088709E-2</v>
      </c>
      <c r="S54" s="18">
        <f t="shared" ref="S54:U54" si="69">IF($F$6-$D$6 &lt;&gt; 0,(EXP(LN(1+(S34/100))/($F$6-$D$6))-1)*100,0)</f>
        <v>6.3555050941088709E-2</v>
      </c>
      <c r="T54" s="18">
        <f t="shared" si="69"/>
        <v>2.289797025026763</v>
      </c>
      <c r="U54" s="18">
        <f t="shared" si="69"/>
        <v>2.3361473427321089</v>
      </c>
      <c r="W54" t="str">
        <f>$A$16</f>
        <v>Elementary occupations</v>
      </c>
      <c r="X54" s="18">
        <f t="shared" si="47"/>
        <v>2.2502469613481901</v>
      </c>
      <c r="Y54" s="18">
        <f t="shared" si="48"/>
        <v>-14.055059008541415</v>
      </c>
      <c r="Z54" s="18">
        <f t="shared" si="49"/>
        <v>-0.66183988497413582</v>
      </c>
      <c r="AA54" s="18">
        <f t="shared" si="50"/>
        <v>-0.45802867238716738</v>
      </c>
      <c r="AB54" s="18">
        <f t="shared" si="57"/>
        <v>-0.52601216289295261</v>
      </c>
      <c r="AD54" s="18">
        <f t="shared" ref="AD54:AF54" si="70">IF($F$6-$D$6 &lt;&gt; 0,(EXP(LN(1+(AD34/100))/($F$6-$D$6))-1)*100,0)</f>
        <v>-0.52601216289295261</v>
      </c>
      <c r="AE54" s="18">
        <f t="shared" si="70"/>
        <v>3.0258073724836354</v>
      </c>
      <c r="AF54" s="18">
        <f t="shared" si="70"/>
        <v>2.6839134570602718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2.0301889453056887</v>
      </c>
      <c r="C56" s="26">
        <f>IF(D$6-C$6 &lt;&gt; 0,(EXP(LN(D18/C18)/(D$6-C$6))-1)*100,0)</f>
        <v>-2.2327566426506573</v>
      </c>
      <c r="D56" s="26">
        <f>IF(E$6-D$6 &lt;&gt; 0,(EXP(LN(E18/D18)/(E$6-D$6))-1)*100,0)</f>
        <v>0.58396441107613217</v>
      </c>
      <c r="E56" s="26">
        <f>IF(F$6-E$6 &lt;&gt; 0,(EXP(LN(F18/E18)/(F$6-E$6))-1)*100,0)</f>
        <v>0.40009025795040287</v>
      </c>
      <c r="F56" s="26">
        <f t="shared" si="54"/>
        <v>0.46134426371120529</v>
      </c>
      <c r="H56" s="26">
        <f t="shared" si="51"/>
        <v>0.46134426371120529</v>
      </c>
      <c r="I56" s="26">
        <f t="shared" ref="I56" si="71">IF($F$6-$D$6 &lt;&gt; 0,(EXP(LN(1+(I36/100))/($F$6-$D$6))-1)*100,0)</f>
        <v>2.7414842410588669</v>
      </c>
      <c r="J56" s="26">
        <f t="shared" ref="J56" si="72">IF($F$6-$D$6 &lt;&gt; 0,(EXP(LN(1+(J36/100))/($F$6-$D$6))-1)*100,0)</f>
        <v>3.0607777651151746</v>
      </c>
      <c r="L56" s="24" t="str">
        <f>$A$18</f>
        <v>All occupations</v>
      </c>
      <c r="M56" s="26">
        <f>IF(N$6-M$6 &lt;&gt; 0,(EXP(LN(N18/M18)/(N$6-M$6))-1)*100,0)</f>
        <v>2.0103942634282168</v>
      </c>
      <c r="N56" s="26">
        <f>IF(O$6-N$6 &lt;&gt; 0,(EXP(LN(O18/N18)/(O$6-N$6))-1)*100,0)</f>
        <v>-2.7890613191383973</v>
      </c>
      <c r="O56" s="26">
        <f>IF(P$6-O$6 &lt;&gt; 0,(EXP(LN(P18/O18)/(P$6-O$6))-1)*100,0)</f>
        <v>0.53278082666723403</v>
      </c>
      <c r="P56" s="26">
        <f>IF(Q$6-P$6 &lt;&gt; 0,(EXP(LN(Q18/P18)/(Q$6-P$6))-1)*100,0)</f>
        <v>0.30045908952462952</v>
      </c>
      <c r="Q56" s="26">
        <f t="shared" ref="Q56" si="73">IF(Q$6-O$6 &lt;&gt; 0,(EXP(LN(Q18/O18)/(Q$6-O$6))-1)*100,0)</f>
        <v>0.37783995460696218</v>
      </c>
      <c r="S56" s="26">
        <f t="shared" ref="S56:U56" si="74">IF($F$6-$D$6 &lt;&gt; 0,(EXP(LN(1+(S36/100))/($F$6-$D$6))-1)*100,0)</f>
        <v>0.37783995460693998</v>
      </c>
      <c r="T56" s="26">
        <f t="shared" si="74"/>
        <v>2.354223772929287</v>
      </c>
      <c r="U56" s="26">
        <f t="shared" si="74"/>
        <v>2.6291186905444075</v>
      </c>
      <c r="W56" s="24" t="str">
        <f>$A$18</f>
        <v>All occupations</v>
      </c>
      <c r="X56" s="26">
        <f>IF(Y$6-X$6 &lt;&gt; 0,(EXP(LN(Y18/X18)/(Y$6-X$6))-1)*100,0)</f>
        <v>2.0531147128864502</v>
      </c>
      <c r="Y56" s="26">
        <f>IF(Z$6-Y$6 &lt;&gt; 0,(EXP(LN(Z18/Y18)/(Z$6-Y$6))-1)*100,0)</f>
        <v>-1.589130793455229</v>
      </c>
      <c r="Z56" s="26">
        <f>IF(AA$6-Z$6 &lt;&gt; 0,(EXP(LN(AA18/Z18)/(AA$6-Z$6))-1)*100,0)</f>
        <v>0.64233277242764508</v>
      </c>
      <c r="AA56" s="26">
        <f>IF(AB$6-AA$6 &lt;&gt; 0,(EXP(LN(AB18/AA18)/(AB$6-AA$6))-1)*100,0)</f>
        <v>0.51226625734945852</v>
      </c>
      <c r="AB56" s="26">
        <f t="shared" ref="AB56" si="75">IF(AB$6-Z$6 &lt;&gt; 0,(EXP(LN(AB18/Z18)/(AB$6-Z$6))-1)*100,0)</f>
        <v>0.5556030746101559</v>
      </c>
      <c r="AD56" s="26">
        <f t="shared" ref="AD56:AF56" si="76">IF($F$6-$D$6 &lt;&gt; 0,(EXP(LN(1+(AD36/100))/($F$6-$D$6))-1)*100,0)</f>
        <v>0.5556030746101559</v>
      </c>
      <c r="AE56" s="26">
        <f t="shared" si="76"/>
        <v>3.1604086809204457</v>
      </c>
      <c r="AF56" s="26">
        <f t="shared" si="76"/>
        <v>3.5249739258478741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15.744718447072444</v>
      </c>
      <c r="C64" s="27">
        <f t="shared" si="77"/>
        <v>2.8742592076282421</v>
      </c>
      <c r="D64" s="27">
        <f t="shared" si="77"/>
        <v>2.8738913017277525</v>
      </c>
      <c r="E64" s="27">
        <f t="shared" si="77"/>
        <v>13.955856859552554</v>
      </c>
      <c r="F64" s="27">
        <f>F8-D8</f>
        <v>16.829748161280307</v>
      </c>
      <c r="L64" t="str">
        <f>$A$8</f>
        <v>Managers, directors and senior officials</v>
      </c>
      <c r="M64" s="27">
        <f t="shared" ref="M64:M72" si="78">N8-M8</f>
        <v>9.6370205174092831</v>
      </c>
      <c r="N64" s="27">
        <f t="shared" ref="N64:N72" si="79">O8-N8</f>
        <v>-1.4952761478411958E-2</v>
      </c>
      <c r="O64" s="27">
        <f t="shared" ref="O64:O72" si="80">P8-O8</f>
        <v>0.27705612996867046</v>
      </c>
      <c r="P64" s="27">
        <f t="shared" ref="P64:P72" si="81">Q8-P8</f>
        <v>6.1263049312789093</v>
      </c>
      <c r="Q64" s="27">
        <f>Q8-O8</f>
        <v>6.4033610612475798</v>
      </c>
      <c r="W64" t="str">
        <f>$A$8</f>
        <v>Managers, directors and senior officials</v>
      </c>
      <c r="X64" s="27">
        <f t="shared" ref="X64:X72" si="82">Y8-X8</f>
        <v>6.1076979296631109</v>
      </c>
      <c r="Y64" s="27">
        <f t="shared" ref="Y64:Y72" si="83">Z8-Y8</f>
        <v>2.8892119691068743</v>
      </c>
      <c r="Z64" s="27">
        <f t="shared" ref="Z64:Z72" si="84">AA8-Z8</f>
        <v>2.5968351717589684</v>
      </c>
      <c r="AA64" s="27">
        <f t="shared" ref="AA64:AA72" si="85">AB8-AA8</f>
        <v>7.8295519282735384</v>
      </c>
      <c r="AB64" s="27">
        <f>AB8-Z8</f>
        <v>10.426387100032507</v>
      </c>
    </row>
    <row r="65" spans="1:31" x14ac:dyDescent="0.2">
      <c r="A65" t="str">
        <f>$A$9</f>
        <v>Professional occupations</v>
      </c>
      <c r="B65" s="27">
        <f t="shared" si="77"/>
        <v>32.380124582197453</v>
      </c>
      <c r="C65" s="27">
        <f t="shared" si="77"/>
        <v>10.756111438756847</v>
      </c>
      <c r="D65" s="27">
        <f t="shared" si="77"/>
        <v>17.781957031443994</v>
      </c>
      <c r="E65" s="27">
        <f t="shared" si="77"/>
        <v>27.749302682203108</v>
      </c>
      <c r="F65" s="27">
        <f t="shared" ref="F65:F72" si="86">F9-D9</f>
        <v>45.531259713647103</v>
      </c>
      <c r="L65" t="str">
        <f>$A$9</f>
        <v>Professional occupations</v>
      </c>
      <c r="M65" s="27">
        <f t="shared" si="78"/>
        <v>16.085507188714146</v>
      </c>
      <c r="N65" s="27">
        <f t="shared" si="79"/>
        <v>6.7838762076951582</v>
      </c>
      <c r="O65" s="27">
        <f t="shared" si="80"/>
        <v>7.7009488271376085</v>
      </c>
      <c r="P65" s="27">
        <f t="shared" si="81"/>
        <v>10.262315910325754</v>
      </c>
      <c r="Q65" s="27">
        <f t="shared" ref="Q65:Q72" si="87">Q9-O9</f>
        <v>17.963264737463362</v>
      </c>
      <c r="W65" t="str">
        <f>$A$9</f>
        <v>Professional occupations</v>
      </c>
      <c r="X65" s="27">
        <f t="shared" si="82"/>
        <v>16.294617393483378</v>
      </c>
      <c r="Y65" s="27">
        <f t="shared" si="83"/>
        <v>3.9722352310617453</v>
      </c>
      <c r="Z65" s="27">
        <f t="shared" si="84"/>
        <v>10.081008204306386</v>
      </c>
      <c r="AA65" s="27">
        <f t="shared" si="85"/>
        <v>17.486986771877454</v>
      </c>
      <c r="AB65" s="27">
        <f t="shared" ref="AB65:AB72" si="88">AB9-Z9</f>
        <v>27.56799497618384</v>
      </c>
    </row>
    <row r="66" spans="1:31" x14ac:dyDescent="0.2">
      <c r="A66" t="str">
        <f>$A$10</f>
        <v>Associate professional occupations</v>
      </c>
      <c r="B66" s="27">
        <f t="shared" si="77"/>
        <v>16.144988298774024</v>
      </c>
      <c r="C66" s="27">
        <f t="shared" si="77"/>
        <v>4.5255695705301662</v>
      </c>
      <c r="D66" s="27">
        <f t="shared" si="77"/>
        <v>-3.2756049542370533</v>
      </c>
      <c r="E66" s="27">
        <f t="shared" si="77"/>
        <v>10.841516797692009</v>
      </c>
      <c r="F66" s="27">
        <f t="shared" si="86"/>
        <v>7.5659118434549555</v>
      </c>
      <c r="L66" t="str">
        <f>$A$10</f>
        <v>Associate professional occupations</v>
      </c>
      <c r="M66" s="27">
        <f t="shared" si="78"/>
        <v>7.9888172141029798</v>
      </c>
      <c r="N66" s="27">
        <f t="shared" si="79"/>
        <v>2.6470097163744271</v>
      </c>
      <c r="O66" s="27">
        <f t="shared" si="80"/>
        <v>-4.6522765363025087</v>
      </c>
      <c r="P66" s="27">
        <f t="shared" si="81"/>
        <v>1.9255986153349767</v>
      </c>
      <c r="Q66" s="27">
        <f t="shared" si="87"/>
        <v>-2.726677920967532</v>
      </c>
      <c r="W66" t="str">
        <f>$A$10</f>
        <v>Associate professional occupations</v>
      </c>
      <c r="X66" s="27">
        <f t="shared" si="82"/>
        <v>8.1561710846710227</v>
      </c>
      <c r="Y66" s="27">
        <f t="shared" si="83"/>
        <v>1.8785598541558457</v>
      </c>
      <c r="Z66" s="27">
        <f t="shared" si="84"/>
        <v>1.3766715820654838</v>
      </c>
      <c r="AA66" s="27">
        <f t="shared" si="85"/>
        <v>8.9159181823567906</v>
      </c>
      <c r="AB66" s="27">
        <f t="shared" si="88"/>
        <v>10.292589764422274</v>
      </c>
    </row>
    <row r="67" spans="1:31" x14ac:dyDescent="0.2">
      <c r="A67" t="str">
        <f>$A$11</f>
        <v>Administrative and secretarial occupations</v>
      </c>
      <c r="B67" s="27">
        <f t="shared" si="77"/>
        <v>-0.21934124814400491</v>
      </c>
      <c r="C67" s="27">
        <f t="shared" si="77"/>
        <v>3.7637129577587132</v>
      </c>
      <c r="D67" s="27">
        <f t="shared" si="77"/>
        <v>-6.0290587100863604</v>
      </c>
      <c r="E67" s="27">
        <f t="shared" si="77"/>
        <v>-10.967791630483447</v>
      </c>
      <c r="F67" s="27">
        <f t="shared" si="86"/>
        <v>-16.996850340569807</v>
      </c>
      <c r="L67" t="str">
        <f>$A$11</f>
        <v>Administrative and secretarial occupations</v>
      </c>
      <c r="M67" s="27">
        <f t="shared" si="78"/>
        <v>-0.81673622561715575</v>
      </c>
      <c r="N67" s="27">
        <f t="shared" si="79"/>
        <v>6.1921701290436957</v>
      </c>
      <c r="O67" s="27">
        <f t="shared" si="80"/>
        <v>-0.40770575056365033</v>
      </c>
      <c r="P67" s="27">
        <f t="shared" si="81"/>
        <v>4.5525403239200699</v>
      </c>
      <c r="Q67" s="27">
        <f t="shared" si="87"/>
        <v>4.1448345733564196</v>
      </c>
      <c r="W67" t="str">
        <f>$A$11</f>
        <v>Administrative and secretarial occupations</v>
      </c>
      <c r="X67" s="27">
        <f t="shared" si="82"/>
        <v>0.59739497747300163</v>
      </c>
      <c r="Y67" s="27">
        <f t="shared" si="83"/>
        <v>-2.4284571712850322</v>
      </c>
      <c r="Z67" s="27">
        <f t="shared" si="84"/>
        <v>-5.6213529595227669</v>
      </c>
      <c r="AA67" s="27">
        <f t="shared" si="85"/>
        <v>-15.520331954403574</v>
      </c>
      <c r="AB67" s="27">
        <f t="shared" si="88"/>
        <v>-21.141684913926341</v>
      </c>
    </row>
    <row r="68" spans="1:31" x14ac:dyDescent="0.2">
      <c r="A68" t="str">
        <f>$A$12</f>
        <v>Skilled trades occupations</v>
      </c>
      <c r="B68" s="27">
        <f t="shared" si="77"/>
        <v>3.0030436682758364</v>
      </c>
      <c r="C68" s="27">
        <f t="shared" si="77"/>
        <v>-16.290661849054175</v>
      </c>
      <c r="D68" s="27">
        <f t="shared" si="77"/>
        <v>-0.50349283345191509</v>
      </c>
      <c r="E68" s="27">
        <f t="shared" si="77"/>
        <v>-5.8584532797863744</v>
      </c>
      <c r="F68" s="27">
        <f t="shared" si="86"/>
        <v>-6.3619461132382895</v>
      </c>
      <c r="L68" t="str">
        <f>$A$12</f>
        <v>Skilled trades occupations</v>
      </c>
      <c r="M68" s="27">
        <f t="shared" si="78"/>
        <v>3.4583723249586882</v>
      </c>
      <c r="N68" s="27">
        <f t="shared" si="79"/>
        <v>-17.159590445869938</v>
      </c>
      <c r="O68" s="27">
        <f t="shared" si="80"/>
        <v>-1.6814978034138051</v>
      </c>
      <c r="P68" s="27">
        <f t="shared" si="81"/>
        <v>-6.8491756876267544</v>
      </c>
      <c r="Q68" s="27">
        <f t="shared" si="87"/>
        <v>-8.5306734910405595</v>
      </c>
      <c r="W68" t="str">
        <f>$A$12</f>
        <v>Skilled trades occupations</v>
      </c>
      <c r="X68" s="27">
        <f t="shared" si="82"/>
        <v>-0.45532865668285716</v>
      </c>
      <c r="Y68" s="27">
        <f t="shared" si="83"/>
        <v>0.8689285968156959</v>
      </c>
      <c r="Z68" s="27">
        <f t="shared" si="84"/>
        <v>1.1780049699618029</v>
      </c>
      <c r="AA68" s="27">
        <f t="shared" si="85"/>
        <v>0.99072240784038179</v>
      </c>
      <c r="AB68" s="27">
        <f t="shared" si="88"/>
        <v>2.1687273778021847</v>
      </c>
    </row>
    <row r="69" spans="1:31" x14ac:dyDescent="0.2">
      <c r="A69" t="str">
        <f>$A$13</f>
        <v>Caring, leisure and other service occupations</v>
      </c>
      <c r="B69" s="27">
        <f t="shared" si="77"/>
        <v>4.6043274184799827</v>
      </c>
      <c r="C69" s="27">
        <f t="shared" si="77"/>
        <v>-4.3810500044112217</v>
      </c>
      <c r="D69" s="27">
        <f t="shared" si="77"/>
        <v>6.9811507234970804</v>
      </c>
      <c r="E69" s="27">
        <f t="shared" si="77"/>
        <v>9.7775348152124764</v>
      </c>
      <c r="F69" s="27">
        <f t="shared" si="86"/>
        <v>16.758685538709557</v>
      </c>
      <c r="L69" t="str">
        <f>$A$13</f>
        <v>Caring, leisure and other service occupations</v>
      </c>
      <c r="M69" s="27">
        <f t="shared" si="78"/>
        <v>1.1283450433049271</v>
      </c>
      <c r="N69" s="27">
        <f t="shared" si="79"/>
        <v>-0.48830463707966842</v>
      </c>
      <c r="O69" s="27">
        <f t="shared" si="80"/>
        <v>1.9442588743605853</v>
      </c>
      <c r="P69" s="27">
        <f t="shared" si="81"/>
        <v>2.0681624558818861</v>
      </c>
      <c r="Q69" s="27">
        <f t="shared" si="87"/>
        <v>4.0124213302424714</v>
      </c>
      <c r="W69" t="str">
        <f>$A$13</f>
        <v>Caring, leisure and other service occupations</v>
      </c>
      <c r="X69" s="27">
        <f t="shared" si="82"/>
        <v>3.4759823751751071</v>
      </c>
      <c r="Y69" s="27">
        <f t="shared" si="83"/>
        <v>-3.8927453673316279</v>
      </c>
      <c r="Z69" s="27">
        <f t="shared" si="84"/>
        <v>5.0368918491365662</v>
      </c>
      <c r="AA69" s="27">
        <f t="shared" si="85"/>
        <v>7.7093723593305441</v>
      </c>
      <c r="AB69" s="27">
        <f t="shared" si="88"/>
        <v>12.74626420846711</v>
      </c>
    </row>
    <row r="70" spans="1:31" x14ac:dyDescent="0.2">
      <c r="A70" t="str">
        <f>$A$14</f>
        <v>Sales and customer service occupations</v>
      </c>
      <c r="B70" s="27">
        <f t="shared" si="77"/>
        <v>0.84333872947662769</v>
      </c>
      <c r="C70" s="27">
        <f t="shared" si="77"/>
        <v>-1.0285138989758451</v>
      </c>
      <c r="D70" s="27">
        <f t="shared" si="77"/>
        <v>2.654296268976907</v>
      </c>
      <c r="E70" s="27">
        <f t="shared" si="77"/>
        <v>2.188089131695321</v>
      </c>
      <c r="F70" s="27">
        <f t="shared" si="86"/>
        <v>4.842385400672228</v>
      </c>
      <c r="L70" t="str">
        <f>$A$14</f>
        <v>Sales and customer service occupations</v>
      </c>
      <c r="M70" s="27">
        <f t="shared" si="78"/>
        <v>1.4747489125679749</v>
      </c>
      <c r="N70" s="27">
        <f t="shared" si="79"/>
        <v>0.52484723894166052</v>
      </c>
      <c r="O70" s="27">
        <f t="shared" si="80"/>
        <v>2.4830663311563939</v>
      </c>
      <c r="P70" s="27">
        <f t="shared" si="81"/>
        <v>1.4560691824390375</v>
      </c>
      <c r="Q70" s="27">
        <f t="shared" si="87"/>
        <v>3.9391355135954313</v>
      </c>
      <c r="W70" t="str">
        <f>$A$14</f>
        <v>Sales and customer service occupations</v>
      </c>
      <c r="X70" s="27">
        <f t="shared" si="82"/>
        <v>-0.63141018309134012</v>
      </c>
      <c r="Y70" s="27">
        <f t="shared" si="83"/>
        <v>-1.5533611379176051</v>
      </c>
      <c r="Z70" s="27">
        <f t="shared" si="84"/>
        <v>0.171229937820506</v>
      </c>
      <c r="AA70" s="27">
        <f t="shared" si="85"/>
        <v>0.73201994925633329</v>
      </c>
      <c r="AB70" s="27">
        <f t="shared" si="88"/>
        <v>0.90324988707683929</v>
      </c>
    </row>
    <row r="71" spans="1:31" x14ac:dyDescent="0.2">
      <c r="A71" t="str">
        <f>$A$15</f>
        <v>Process, plant and machine operatives</v>
      </c>
      <c r="B71" s="27">
        <f t="shared" si="77"/>
        <v>6.0708331732438268</v>
      </c>
      <c r="C71" s="27">
        <f t="shared" si="77"/>
        <v>-10.977058370201007</v>
      </c>
      <c r="D71" s="27">
        <f t="shared" si="77"/>
        <v>10.64222993910856</v>
      </c>
      <c r="E71" s="27">
        <f t="shared" si="77"/>
        <v>0.64711676329311274</v>
      </c>
      <c r="F71" s="27">
        <f t="shared" si="86"/>
        <v>11.289346702401673</v>
      </c>
      <c r="L71" t="str">
        <f>$A$15</f>
        <v>Process, plant and machine operatives</v>
      </c>
      <c r="M71" s="27">
        <f t="shared" si="78"/>
        <v>5.2491837277832047</v>
      </c>
      <c r="N71" s="27">
        <f t="shared" si="79"/>
        <v>-9.5859403054882648</v>
      </c>
      <c r="O71" s="27">
        <f t="shared" si="80"/>
        <v>7.6182869661642343</v>
      </c>
      <c r="P71" s="27">
        <f t="shared" si="81"/>
        <v>-0.33811775956773715</v>
      </c>
      <c r="Q71" s="27">
        <f t="shared" si="87"/>
        <v>7.2801692065964971</v>
      </c>
      <c r="W71" t="str">
        <f>$A$15</f>
        <v>Process, plant and machine operatives</v>
      </c>
      <c r="X71" s="27">
        <f t="shared" si="82"/>
        <v>0.82164944546065044</v>
      </c>
      <c r="Y71" s="27">
        <f t="shared" si="83"/>
        <v>-1.3911180647128063</v>
      </c>
      <c r="Z71" s="27">
        <f t="shared" si="84"/>
        <v>3.0239429729442158</v>
      </c>
      <c r="AA71" s="27">
        <f t="shared" si="85"/>
        <v>0.98523452286098134</v>
      </c>
      <c r="AB71" s="27">
        <f t="shared" si="88"/>
        <v>4.0091774958051971</v>
      </c>
    </row>
    <row r="72" spans="1:31" x14ac:dyDescent="0.2">
      <c r="A72" t="str">
        <f>$A$16</f>
        <v>Elementary occupations</v>
      </c>
      <c r="B72" s="27">
        <f t="shared" si="77"/>
        <v>5.5929669306239305</v>
      </c>
      <c r="C72" s="27">
        <f t="shared" si="77"/>
        <v>-13.569369052031988</v>
      </c>
      <c r="D72" s="27">
        <f t="shared" si="77"/>
        <v>0.34263123302135057</v>
      </c>
      <c r="E72" s="27">
        <f t="shared" si="77"/>
        <v>-3.6571721393785026</v>
      </c>
      <c r="F72" s="27">
        <f t="shared" si="86"/>
        <v>-3.314540906357152</v>
      </c>
      <c r="L72" t="str">
        <f>$A$16</f>
        <v>Elementary occupations</v>
      </c>
      <c r="M72" s="27">
        <f t="shared" si="78"/>
        <v>0.52096555961783508</v>
      </c>
      <c r="N72" s="27">
        <f t="shared" si="79"/>
        <v>-5.1989274574548077</v>
      </c>
      <c r="O72" s="27">
        <f t="shared" si="80"/>
        <v>2.0141464282824302</v>
      </c>
      <c r="P72" s="27">
        <f t="shared" si="81"/>
        <v>-1.435525094648078</v>
      </c>
      <c r="Q72" s="27">
        <f t="shared" si="87"/>
        <v>0.5786213336343522</v>
      </c>
      <c r="W72" t="str">
        <f>$A$16</f>
        <v>Elementary occupations</v>
      </c>
      <c r="X72" s="27">
        <f t="shared" si="82"/>
        <v>5.0720013710056762</v>
      </c>
      <c r="Y72" s="27">
        <f t="shared" si="83"/>
        <v>-8.3704415945766968</v>
      </c>
      <c r="Z72" s="27">
        <f t="shared" si="84"/>
        <v>-1.6715151952613141</v>
      </c>
      <c r="AA72" s="27">
        <f t="shared" si="85"/>
        <v>-2.221647044730517</v>
      </c>
      <c r="AB72" s="27">
        <f t="shared" si="88"/>
        <v>-3.8931622399918311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84.165000000000191</v>
      </c>
      <c r="C74" s="29">
        <f t="shared" ref="C74" si="89">D18-C18</f>
        <v>-24.327000000000226</v>
      </c>
      <c r="D74" s="29">
        <f>E18-D18</f>
        <v>31.468000000000302</v>
      </c>
      <c r="E74" s="29">
        <f>F18-E18</f>
        <v>44.676000000000386</v>
      </c>
      <c r="F74" s="29">
        <f>F18-D18</f>
        <v>76.144000000000688</v>
      </c>
      <c r="L74" s="24" t="str">
        <f>$A$18</f>
        <v>All occupations</v>
      </c>
      <c r="M74" s="29">
        <f>N18-M18</f>
        <v>44.726224262841811</v>
      </c>
      <c r="N74" s="29">
        <f t="shared" ref="N74" si="90">O18-N18</f>
        <v>-16.299812315316217</v>
      </c>
      <c r="O74" s="29">
        <f>P18-O18</f>
        <v>15.296283466789987</v>
      </c>
      <c r="P74" s="29">
        <f>Q18-P18</f>
        <v>17.768172877338088</v>
      </c>
      <c r="Q74" s="29">
        <f>Q18-O18</f>
        <v>33.064456344128075</v>
      </c>
      <c r="W74" s="24" t="str">
        <f>$A$18</f>
        <v>All occupations</v>
      </c>
      <c r="X74" s="29">
        <f>Y18-X18</f>
        <v>39.438775737157755</v>
      </c>
      <c r="Y74" s="29">
        <f t="shared" ref="Y74" si="91">Z18-Y18</f>
        <v>-8.0271876846836108</v>
      </c>
      <c r="Z74" s="29">
        <f>AA18-Z18</f>
        <v>16.17171653320986</v>
      </c>
      <c r="AA74" s="29">
        <f>AB18-AA18</f>
        <v>26.907827122661956</v>
      </c>
      <c r="AB74" s="29">
        <f>AB18-Z18</f>
        <v>43.079543655871817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85.335078551336352</v>
      </c>
      <c r="C80" s="11">
        <f t="shared" si="92"/>
        <v>101.0797969984088</v>
      </c>
      <c r="D80" s="11">
        <f t="shared" si="92"/>
        <v>103.95405620603704</v>
      </c>
      <c r="E80" s="11">
        <f t="shared" si="92"/>
        <v>106.82794750776479</v>
      </c>
      <c r="F80" s="11">
        <f t="shared" si="92"/>
        <v>120.78380436731734</v>
      </c>
      <c r="H80" s="40">
        <f>IF(D$6-B$6 &lt;&gt; 0,(EXP(LN(D8/B8)/(D$6-B$6))-1)*100,0)</f>
        <v>4.0262084135034515</v>
      </c>
      <c r="I80" s="40">
        <f t="shared" ref="I80:I88" si="93">F46</f>
        <v>1.0053747544745528</v>
      </c>
      <c r="L80" t="str">
        <f t="shared" ref="L80:Q88" si="94">L8</f>
        <v>Managers, directors and senior officials</v>
      </c>
      <c r="M80" s="11">
        <f t="shared" si="94"/>
        <v>57.423010149496548</v>
      </c>
      <c r="N80" s="11">
        <f t="shared" si="94"/>
        <v>67.060030666905831</v>
      </c>
      <c r="O80" s="11">
        <f t="shared" si="94"/>
        <v>67.045077905427419</v>
      </c>
      <c r="P80" s="11">
        <f t="shared" si="94"/>
        <v>67.32213403539609</v>
      </c>
      <c r="Q80" s="11">
        <f t="shared" si="94"/>
        <v>73.448438966674999</v>
      </c>
      <c r="S80" s="40">
        <f t="shared" ref="S80:S88" si="95">IF(O$6-M$6 &lt;&gt; 0,(EXP(LN(O8/M8)/(O$6-M$6))-1)*100,0)</f>
        <v>3.1469021093657235</v>
      </c>
      <c r="T80" s="40">
        <f t="shared" ref="T80:T88" si="96">Q46</f>
        <v>0.60997583302135894</v>
      </c>
      <c r="W80" t="str">
        <f t="shared" ref="W80:AB88" si="97">W8</f>
        <v>Managers, directors and senior officials</v>
      </c>
      <c r="X80" s="11">
        <f t="shared" si="97"/>
        <v>27.912068401839768</v>
      </c>
      <c r="Y80" s="11">
        <f t="shared" si="97"/>
        <v>34.019766331502879</v>
      </c>
      <c r="Z80" s="11">
        <f t="shared" si="97"/>
        <v>36.908978300609753</v>
      </c>
      <c r="AA80" s="11">
        <f t="shared" si="97"/>
        <v>39.505813472368722</v>
      </c>
      <c r="AB80" s="11">
        <f t="shared" si="97"/>
        <v>47.33536540064226</v>
      </c>
      <c r="AD80" s="40">
        <f t="shared" ref="AD80:AD88" si="98">IF(Z$6-X$6 &lt;&gt; 0,(EXP(LN(Z8/X8)/(Z$6-X$6))-1)*100,0)</f>
        <v>5.7469866254562296</v>
      </c>
      <c r="AE80" s="40">
        <f t="shared" ref="AE80:AE88" si="99">AB46</f>
        <v>1.6725183204728378</v>
      </c>
    </row>
    <row r="81" spans="1:31" x14ac:dyDescent="0.2">
      <c r="A81" t="str">
        <f t="shared" si="92"/>
        <v>Professional occupations</v>
      </c>
      <c r="B81" s="11">
        <f t="shared" si="92"/>
        <v>182.93039826871978</v>
      </c>
      <c r="C81" s="11">
        <f t="shared" si="92"/>
        <v>215.31052285091724</v>
      </c>
      <c r="D81" s="11">
        <f t="shared" si="92"/>
        <v>226.06663428967408</v>
      </c>
      <c r="E81" s="11">
        <f t="shared" si="92"/>
        <v>243.84859132111808</v>
      </c>
      <c r="F81" s="11">
        <f t="shared" si="92"/>
        <v>271.59789400332119</v>
      </c>
      <c r="H81" s="40">
        <f t="shared" ref="H81:H88" si="100">IF(D$6-B$6 &lt;&gt; 0,(EXP(LN(D9/B9)/(D$6-B$6))-1)*100,0)</f>
        <v>4.3254142167995724</v>
      </c>
      <c r="I81" s="40">
        <f t="shared" si="93"/>
        <v>1.2307983668614408</v>
      </c>
      <c r="L81" t="str">
        <f t="shared" si="94"/>
        <v>Professional occupations</v>
      </c>
      <c r="M81" s="11">
        <f t="shared" si="94"/>
        <v>96.066878789359251</v>
      </c>
      <c r="N81" s="11">
        <f t="shared" si="94"/>
        <v>112.1523859780734</v>
      </c>
      <c r="O81" s="11">
        <f t="shared" si="94"/>
        <v>118.93626218576856</v>
      </c>
      <c r="P81" s="11">
        <f t="shared" si="94"/>
        <v>126.63721101290616</v>
      </c>
      <c r="Q81" s="11">
        <f t="shared" si="94"/>
        <v>136.89952692323192</v>
      </c>
      <c r="S81" s="40">
        <f t="shared" si="95"/>
        <v>4.363376379485806</v>
      </c>
      <c r="T81" s="40">
        <f t="shared" si="96"/>
        <v>0.94214072494092083</v>
      </c>
      <c r="W81" t="str">
        <f t="shared" si="97"/>
        <v>Professional occupations</v>
      </c>
      <c r="X81" s="11">
        <f t="shared" si="97"/>
        <v>86.863519479360477</v>
      </c>
      <c r="Y81" s="11">
        <f t="shared" si="97"/>
        <v>103.15813687284385</v>
      </c>
      <c r="Z81" s="11">
        <f t="shared" si="97"/>
        <v>107.1303721039056</v>
      </c>
      <c r="AA81" s="11">
        <f t="shared" si="97"/>
        <v>117.21138030821199</v>
      </c>
      <c r="AB81" s="11">
        <f t="shared" si="97"/>
        <v>134.69836708008944</v>
      </c>
      <c r="AD81" s="40">
        <f t="shared" si="98"/>
        <v>4.2833654409177635</v>
      </c>
      <c r="AE81" s="40">
        <f t="shared" si="99"/>
        <v>1.5383217883553346</v>
      </c>
    </row>
    <row r="82" spans="1:31" x14ac:dyDescent="0.2">
      <c r="A82" t="str">
        <f t="shared" si="92"/>
        <v>Associate professional occupations</v>
      </c>
      <c r="B82" s="11">
        <f t="shared" si="92"/>
        <v>117.71489014404648</v>
      </c>
      <c r="C82" s="11">
        <f t="shared" si="92"/>
        <v>133.8598784428205</v>
      </c>
      <c r="D82" s="11">
        <f t="shared" si="92"/>
        <v>138.38544801335067</v>
      </c>
      <c r="E82" s="11">
        <f t="shared" si="92"/>
        <v>135.10984305911362</v>
      </c>
      <c r="F82" s="11">
        <f t="shared" si="92"/>
        <v>145.95135985680562</v>
      </c>
      <c r="H82" s="40">
        <f t="shared" si="100"/>
        <v>3.2884605263127309</v>
      </c>
      <c r="I82" s="40">
        <f t="shared" si="93"/>
        <v>0.35550055152593352</v>
      </c>
      <c r="L82" t="str">
        <f t="shared" si="94"/>
        <v>Associate professional occupations</v>
      </c>
      <c r="M82" s="11">
        <f t="shared" si="94"/>
        <v>66.045130428419753</v>
      </c>
      <c r="N82" s="11">
        <f t="shared" si="94"/>
        <v>74.033947642522733</v>
      </c>
      <c r="O82" s="11">
        <f t="shared" si="94"/>
        <v>76.68095735889716</v>
      </c>
      <c r="P82" s="11">
        <f t="shared" si="94"/>
        <v>72.028680822594652</v>
      </c>
      <c r="Q82" s="11">
        <f t="shared" si="94"/>
        <v>73.954279437929628</v>
      </c>
      <c r="S82" s="40">
        <f t="shared" si="95"/>
        <v>3.0313392062053079</v>
      </c>
      <c r="T82" s="40">
        <f t="shared" si="96"/>
        <v>-0.24108456585566485</v>
      </c>
      <c r="W82" t="str">
        <f t="shared" si="97"/>
        <v>Associate professional occupations</v>
      </c>
      <c r="X82" s="11">
        <f t="shared" si="97"/>
        <v>51.669759715626668</v>
      </c>
      <c r="Y82" s="11">
        <f t="shared" si="97"/>
        <v>59.825930800297691</v>
      </c>
      <c r="Z82" s="11">
        <f t="shared" si="97"/>
        <v>61.704490654453537</v>
      </c>
      <c r="AA82" s="11">
        <f t="shared" si="97"/>
        <v>63.08116223651902</v>
      </c>
      <c r="AB82" s="11">
        <f t="shared" si="97"/>
        <v>71.997080418875811</v>
      </c>
      <c r="AD82" s="40">
        <f t="shared" si="98"/>
        <v>3.6134336310376547</v>
      </c>
      <c r="AE82" s="40">
        <f t="shared" si="99"/>
        <v>1.0337658714165254</v>
      </c>
    </row>
    <row r="83" spans="1:31" x14ac:dyDescent="0.2">
      <c r="A83" t="str">
        <f t="shared" si="92"/>
        <v>Administrative and secretarial occupations</v>
      </c>
      <c r="B83" s="11">
        <f t="shared" si="92"/>
        <v>127.99978503742965</v>
      </c>
      <c r="C83" s="11">
        <f t="shared" si="92"/>
        <v>127.78044378928564</v>
      </c>
      <c r="D83" s="11">
        <f t="shared" si="92"/>
        <v>131.54415674704435</v>
      </c>
      <c r="E83" s="11">
        <f t="shared" si="92"/>
        <v>125.51509803695799</v>
      </c>
      <c r="F83" s="11">
        <f t="shared" si="92"/>
        <v>114.54730640647455</v>
      </c>
      <c r="H83" s="40">
        <f t="shared" si="100"/>
        <v>0.54777489996182815</v>
      </c>
      <c r="I83" s="40">
        <f t="shared" si="93"/>
        <v>-0.91812389216088253</v>
      </c>
      <c r="L83" t="str">
        <f t="shared" si="94"/>
        <v>Administrative and secretarial occupations</v>
      </c>
      <c r="M83" s="11">
        <f t="shared" si="94"/>
        <v>35.065385257861209</v>
      </c>
      <c r="N83" s="11">
        <f t="shared" si="94"/>
        <v>34.248649032244053</v>
      </c>
      <c r="O83" s="11">
        <f t="shared" si="94"/>
        <v>40.440819161287749</v>
      </c>
      <c r="P83" s="11">
        <f t="shared" si="94"/>
        <v>40.033113410724098</v>
      </c>
      <c r="Q83" s="11">
        <f t="shared" si="94"/>
        <v>44.585653734644168</v>
      </c>
      <c r="S83" s="40">
        <f t="shared" si="95"/>
        <v>2.8935771209232186</v>
      </c>
      <c r="T83" s="40">
        <f t="shared" si="96"/>
        <v>0.65260351710481057</v>
      </c>
      <c r="W83" t="str">
        <f t="shared" si="97"/>
        <v>Administrative and secretarial occupations</v>
      </c>
      <c r="X83" s="11">
        <f t="shared" si="97"/>
        <v>92.934399779568565</v>
      </c>
      <c r="Y83" s="11">
        <f t="shared" si="97"/>
        <v>93.531794757041567</v>
      </c>
      <c r="Z83" s="11">
        <f t="shared" si="97"/>
        <v>91.103337585756535</v>
      </c>
      <c r="AA83" s="11">
        <f t="shared" si="97"/>
        <v>85.481984626233768</v>
      </c>
      <c r="AB83" s="11">
        <f t="shared" si="97"/>
        <v>69.961652671830194</v>
      </c>
      <c r="AD83" s="40">
        <f t="shared" si="98"/>
        <v>-0.3971975841622899</v>
      </c>
      <c r="AE83" s="40">
        <f t="shared" si="99"/>
        <v>-1.7449114257513498</v>
      </c>
    </row>
    <row r="84" spans="1:31" x14ac:dyDescent="0.2">
      <c r="A84" t="str">
        <f t="shared" si="92"/>
        <v>Skilled trades occupations</v>
      </c>
      <c r="B84" s="11">
        <f t="shared" si="92"/>
        <v>110.85891732369615</v>
      </c>
      <c r="C84" s="11">
        <f t="shared" si="92"/>
        <v>113.86196099197198</v>
      </c>
      <c r="D84" s="11">
        <f t="shared" si="92"/>
        <v>97.571299142917809</v>
      </c>
      <c r="E84" s="11">
        <f t="shared" si="92"/>
        <v>97.067806309465894</v>
      </c>
      <c r="F84" s="11">
        <f t="shared" si="92"/>
        <v>91.209353029679519</v>
      </c>
      <c r="H84" s="40">
        <f t="shared" si="100"/>
        <v>-2.5211738006104656</v>
      </c>
      <c r="I84" s="40">
        <f t="shared" si="93"/>
        <v>-0.44849747967725673</v>
      </c>
      <c r="L84" t="str">
        <f t="shared" si="94"/>
        <v>Skilled trades occupations</v>
      </c>
      <c r="M84" s="11">
        <f t="shared" si="94"/>
        <v>101.32279105851836</v>
      </c>
      <c r="N84" s="11">
        <f t="shared" si="94"/>
        <v>104.78116338347705</v>
      </c>
      <c r="O84" s="11">
        <f t="shared" si="94"/>
        <v>87.621572937607112</v>
      </c>
      <c r="P84" s="11">
        <f t="shared" si="94"/>
        <v>85.940075134193307</v>
      </c>
      <c r="Q84" s="11">
        <f t="shared" si="94"/>
        <v>79.090899446566553</v>
      </c>
      <c r="S84" s="40">
        <f t="shared" si="95"/>
        <v>-2.8638737169876527</v>
      </c>
      <c r="T84" s="40">
        <f t="shared" si="96"/>
        <v>-0.68053657089514052</v>
      </c>
      <c r="W84" t="str">
        <f t="shared" si="97"/>
        <v>Skilled trades occupations</v>
      </c>
      <c r="X84" s="11">
        <f t="shared" si="97"/>
        <v>9.5361262651778809</v>
      </c>
      <c r="Y84" s="11">
        <f t="shared" si="97"/>
        <v>9.0807976084950237</v>
      </c>
      <c r="Z84" s="11">
        <f t="shared" si="97"/>
        <v>9.9497262053107196</v>
      </c>
      <c r="AA84" s="11">
        <f t="shared" si="97"/>
        <v>11.127731175272523</v>
      </c>
      <c r="AB84" s="11">
        <f t="shared" si="97"/>
        <v>12.118453583112904</v>
      </c>
      <c r="AD84" s="40">
        <f t="shared" si="98"/>
        <v>0.85276918833883109</v>
      </c>
      <c r="AE84" s="40">
        <f t="shared" si="99"/>
        <v>1.3232406668525432</v>
      </c>
    </row>
    <row r="85" spans="1:31" x14ac:dyDescent="0.2">
      <c r="A85" t="str">
        <f t="shared" si="92"/>
        <v>Caring, leisure and other service occupations</v>
      </c>
      <c r="B85" s="11">
        <f t="shared" si="92"/>
        <v>100.12591327361547</v>
      </c>
      <c r="C85" s="11">
        <f t="shared" si="92"/>
        <v>104.73024069209545</v>
      </c>
      <c r="D85" s="11">
        <f t="shared" si="92"/>
        <v>100.34919068768423</v>
      </c>
      <c r="E85" s="11">
        <f t="shared" si="92"/>
        <v>107.33034141118131</v>
      </c>
      <c r="F85" s="11">
        <f t="shared" si="92"/>
        <v>117.10787622639378</v>
      </c>
      <c r="H85" s="40">
        <f t="shared" si="100"/>
        <v>4.4559597488302849E-2</v>
      </c>
      <c r="I85" s="40">
        <f t="shared" si="93"/>
        <v>1.0349153768508979</v>
      </c>
      <c r="L85" t="str">
        <f t="shared" si="94"/>
        <v>Caring, leisure and other service occupations</v>
      </c>
      <c r="M85" s="11">
        <f t="shared" si="94"/>
        <v>15.138898370651601</v>
      </c>
      <c r="N85" s="11">
        <f t="shared" si="94"/>
        <v>16.267243413956528</v>
      </c>
      <c r="O85" s="11">
        <f t="shared" si="94"/>
        <v>15.77893877687686</v>
      </c>
      <c r="P85" s="11">
        <f t="shared" si="94"/>
        <v>17.723197651237445</v>
      </c>
      <c r="Q85" s="11">
        <f t="shared" si="94"/>
        <v>19.791360107119331</v>
      </c>
      <c r="S85" s="40">
        <f t="shared" si="95"/>
        <v>0.83161041713648576</v>
      </c>
      <c r="T85" s="40">
        <f t="shared" si="96"/>
        <v>1.5219279573098987</v>
      </c>
      <c r="W85" t="str">
        <f t="shared" si="97"/>
        <v>Caring, leisure and other service occupations</v>
      </c>
      <c r="X85" s="11">
        <f t="shared" si="97"/>
        <v>84.987014902963836</v>
      </c>
      <c r="Y85" s="11">
        <f t="shared" si="97"/>
        <v>88.462997278138943</v>
      </c>
      <c r="Z85" s="11">
        <f t="shared" si="97"/>
        <v>84.570251910807315</v>
      </c>
      <c r="AA85" s="11">
        <f t="shared" si="97"/>
        <v>89.607143759943881</v>
      </c>
      <c r="AB85" s="11">
        <f t="shared" si="97"/>
        <v>97.316516119274425</v>
      </c>
      <c r="AD85" s="40">
        <f>IF(Z$6-X$6 &lt;&gt; 0,(EXP(LN(Z13/X13)/(Z$6-X$6))-1)*100,0)</f>
        <v>-9.8269812720186422E-2</v>
      </c>
      <c r="AE85" s="40">
        <f t="shared" si="99"/>
        <v>0.94030095440513772</v>
      </c>
    </row>
    <row r="86" spans="1:31" x14ac:dyDescent="0.2">
      <c r="A86" t="str">
        <f t="shared" si="92"/>
        <v>Sales and customer service occupations</v>
      </c>
      <c r="B86" s="11">
        <f t="shared" si="92"/>
        <v>81.826202633373555</v>
      </c>
      <c r="C86" s="11">
        <f t="shared" si="92"/>
        <v>82.669541362850183</v>
      </c>
      <c r="D86" s="11">
        <f t="shared" si="92"/>
        <v>81.641027463874337</v>
      </c>
      <c r="E86" s="11">
        <f t="shared" si="92"/>
        <v>84.295323732851244</v>
      </c>
      <c r="F86" s="11">
        <f t="shared" si="92"/>
        <v>86.483412864546565</v>
      </c>
      <c r="H86" s="40">
        <f t="shared" si="100"/>
        <v>-4.5301630602134768E-2</v>
      </c>
      <c r="I86" s="40">
        <f t="shared" si="93"/>
        <v>0.38487684664934019</v>
      </c>
      <c r="L86" t="str">
        <f t="shared" si="94"/>
        <v>Sales and customer service occupations</v>
      </c>
      <c r="M86" s="11">
        <f t="shared" si="94"/>
        <v>33.790300349803303</v>
      </c>
      <c r="N86" s="11">
        <f t="shared" si="94"/>
        <v>35.265049262371278</v>
      </c>
      <c r="O86" s="11">
        <f t="shared" si="94"/>
        <v>35.789896501312938</v>
      </c>
      <c r="P86" s="11">
        <f t="shared" si="94"/>
        <v>38.272962832469332</v>
      </c>
      <c r="Q86" s="11">
        <f t="shared" si="94"/>
        <v>39.72903201490837</v>
      </c>
      <c r="S86" s="40">
        <f t="shared" si="95"/>
        <v>1.156472904996364</v>
      </c>
      <c r="T86" s="40">
        <f t="shared" si="96"/>
        <v>0.69853896408207383</v>
      </c>
      <c r="W86" t="str">
        <f t="shared" si="97"/>
        <v>Sales and customer service occupations</v>
      </c>
      <c r="X86" s="11">
        <f t="shared" si="97"/>
        <v>48.035902283570245</v>
      </c>
      <c r="Y86" s="11">
        <f t="shared" si="97"/>
        <v>47.404492100478905</v>
      </c>
      <c r="Z86" s="11">
        <f t="shared" si="97"/>
        <v>45.851130962561299</v>
      </c>
      <c r="AA86" s="11">
        <f t="shared" si="97"/>
        <v>46.022360900381805</v>
      </c>
      <c r="AB86" s="11">
        <f t="shared" si="97"/>
        <v>46.754380849638139</v>
      </c>
      <c r="AD86" s="40">
        <f t="shared" si="98"/>
        <v>-0.9266564414820655</v>
      </c>
      <c r="AE86" s="40">
        <f t="shared" si="99"/>
        <v>0.13013856939099178</v>
      </c>
    </row>
    <row r="87" spans="1:31" x14ac:dyDescent="0.2">
      <c r="A87" t="str">
        <f t="shared" si="92"/>
        <v>Process, plant and machine operatives</v>
      </c>
      <c r="B87" s="11">
        <f t="shared" si="92"/>
        <v>79.007739842897081</v>
      </c>
      <c r="C87" s="11">
        <f t="shared" si="92"/>
        <v>85.078573016140908</v>
      </c>
      <c r="D87" s="11">
        <f t="shared" si="92"/>
        <v>74.101514645939901</v>
      </c>
      <c r="E87" s="11">
        <f t="shared" si="92"/>
        <v>84.743744585048461</v>
      </c>
      <c r="F87" s="11">
        <f t="shared" si="92"/>
        <v>85.390861348341573</v>
      </c>
      <c r="H87" s="40">
        <f t="shared" si="100"/>
        <v>-1.2740118294175651</v>
      </c>
      <c r="I87" s="40">
        <f t="shared" si="93"/>
        <v>0.94983666892434204</v>
      </c>
      <c r="L87" t="str">
        <f t="shared" si="94"/>
        <v>Process, plant and machine operatives</v>
      </c>
      <c r="M87" s="11">
        <f t="shared" si="94"/>
        <v>69.737246280433311</v>
      </c>
      <c r="N87" s="11">
        <f t="shared" si="94"/>
        <v>74.986430008216516</v>
      </c>
      <c r="O87" s="11">
        <f t="shared" si="94"/>
        <v>65.400489702728251</v>
      </c>
      <c r="P87" s="11">
        <f t="shared" si="94"/>
        <v>73.018776668892485</v>
      </c>
      <c r="Q87" s="11">
        <f t="shared" si="94"/>
        <v>72.680658909324748</v>
      </c>
      <c r="S87" s="40">
        <f t="shared" si="95"/>
        <v>-1.2758868354887709</v>
      </c>
      <c r="T87" s="40">
        <f t="shared" si="96"/>
        <v>0.70611842981238571</v>
      </c>
      <c r="W87" t="str">
        <f t="shared" si="97"/>
        <v>Process, plant and machine operatives</v>
      </c>
      <c r="X87" s="11">
        <f t="shared" si="97"/>
        <v>9.2704935624637805</v>
      </c>
      <c r="Y87" s="11">
        <f t="shared" si="97"/>
        <v>10.092143007924431</v>
      </c>
      <c r="Z87" s="11">
        <f t="shared" si="97"/>
        <v>8.7010249432116247</v>
      </c>
      <c r="AA87" s="11">
        <f t="shared" si="97"/>
        <v>11.72496791615584</v>
      </c>
      <c r="AB87" s="11">
        <f t="shared" si="97"/>
        <v>12.710202439016822</v>
      </c>
      <c r="AD87" s="40">
        <f t="shared" si="98"/>
        <v>-1.2599116685718226</v>
      </c>
      <c r="AE87" s="40">
        <f t="shared" si="99"/>
        <v>2.5586125542056193</v>
      </c>
    </row>
    <row r="88" spans="1:31" x14ac:dyDescent="0.2">
      <c r="A88" t="str">
        <f t="shared" si="92"/>
        <v>Elementary occupations</v>
      </c>
      <c r="B88" s="11">
        <f t="shared" si="92"/>
        <v>119.58607492488552</v>
      </c>
      <c r="C88" s="11">
        <f t="shared" si="92"/>
        <v>125.17904185550945</v>
      </c>
      <c r="D88" s="11">
        <f t="shared" si="92"/>
        <v>111.60967280347747</v>
      </c>
      <c r="E88" s="11">
        <f t="shared" si="92"/>
        <v>111.95230403649882</v>
      </c>
      <c r="F88" s="11">
        <f t="shared" si="92"/>
        <v>108.29513189712031</v>
      </c>
      <c r="H88" s="40">
        <f t="shared" si="100"/>
        <v>-1.3710874721222011</v>
      </c>
      <c r="I88" s="40">
        <f t="shared" si="93"/>
        <v>-0.20078161168289865</v>
      </c>
      <c r="L88" t="str">
        <f t="shared" si="94"/>
        <v>Elementary occupations</v>
      </c>
      <c r="M88" s="11">
        <f t="shared" si="94"/>
        <v>65.103423487319759</v>
      </c>
      <c r="N88" s="11">
        <f t="shared" si="94"/>
        <v>65.624389046937594</v>
      </c>
      <c r="O88" s="11">
        <f t="shared" si="94"/>
        <v>60.425461589482786</v>
      </c>
      <c r="P88" s="11">
        <f t="shared" si="94"/>
        <v>62.439608017765217</v>
      </c>
      <c r="Q88" s="11">
        <f t="shared" si="94"/>
        <v>61.004082923117139</v>
      </c>
      <c r="S88" s="40">
        <f t="shared" si="95"/>
        <v>-1.480266135173125</v>
      </c>
      <c r="T88" s="40">
        <f t="shared" si="96"/>
        <v>6.3555050941088709E-2</v>
      </c>
      <c r="W88" t="str">
        <f t="shared" si="97"/>
        <v>Elementary occupations</v>
      </c>
      <c r="X88" s="11">
        <f t="shared" si="97"/>
        <v>54.482651437565863</v>
      </c>
      <c r="Y88" s="11">
        <f t="shared" si="97"/>
        <v>59.554652808571539</v>
      </c>
      <c r="Z88" s="11">
        <f t="shared" si="97"/>
        <v>51.184211213994843</v>
      </c>
      <c r="AA88" s="11">
        <f t="shared" si="97"/>
        <v>49.512696018733529</v>
      </c>
      <c r="AB88" s="11">
        <f t="shared" si="97"/>
        <v>47.291048974003012</v>
      </c>
      <c r="AD88" s="40">
        <f t="shared" si="98"/>
        <v>-1.2412564449792551</v>
      </c>
      <c r="AE88" s="40">
        <f t="shared" si="99"/>
        <v>-0.52601216289295261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1005.385</v>
      </c>
      <c r="C90" s="34">
        <f t="shared" si="101"/>
        <v>1089.5500000000002</v>
      </c>
      <c r="D90" s="34">
        <f t="shared" si="101"/>
        <v>1065.223</v>
      </c>
      <c r="E90" s="34">
        <f t="shared" si="101"/>
        <v>1096.6910000000003</v>
      </c>
      <c r="F90" s="34">
        <f t="shared" si="101"/>
        <v>1141.3670000000006</v>
      </c>
      <c r="H90" s="43">
        <f>IF(D$6-B$6 &lt;&gt; 0,(EXP(LN(D18/B18)/(D$6-B$6))-1)*100,0)</f>
        <v>1.1629829512344703</v>
      </c>
      <c r="I90" s="43">
        <f>F56</f>
        <v>0.46134426371120529</v>
      </c>
      <c r="L90" s="24" t="str">
        <f t="shared" ref="L90:Q90" si="102">L18</f>
        <v>All occupations</v>
      </c>
      <c r="M90" s="34">
        <f t="shared" si="102"/>
        <v>539.69306417186317</v>
      </c>
      <c r="N90" s="34">
        <f t="shared" si="102"/>
        <v>584.41928843470498</v>
      </c>
      <c r="O90" s="34">
        <f t="shared" si="102"/>
        <v>568.11947611938876</v>
      </c>
      <c r="P90" s="34">
        <f t="shared" si="102"/>
        <v>583.41575958617875</v>
      </c>
      <c r="Q90" s="34">
        <f t="shared" si="102"/>
        <v>601.18393246351684</v>
      </c>
      <c r="S90" s="43">
        <f>IF(O$6-M$6 &lt;&gt; 0,(EXP(LN(O18/M18)/(O$6-M$6))-1)*100,0)</f>
        <v>1.0319111287994787</v>
      </c>
      <c r="T90" s="43">
        <f>Q56</f>
        <v>0.37783995460696218</v>
      </c>
      <c r="W90" s="24" t="str">
        <f t="shared" ref="W90:AB90" si="103">W18</f>
        <v>All occupations</v>
      </c>
      <c r="X90" s="34">
        <f t="shared" si="103"/>
        <v>465.69193582813705</v>
      </c>
      <c r="Y90" s="34">
        <f t="shared" si="103"/>
        <v>505.1307115652948</v>
      </c>
      <c r="Z90" s="34">
        <f t="shared" si="103"/>
        <v>497.10352388061119</v>
      </c>
      <c r="AA90" s="34">
        <f t="shared" si="103"/>
        <v>513.27524041382105</v>
      </c>
      <c r="AB90" s="34">
        <f t="shared" si="103"/>
        <v>540.18306753648301</v>
      </c>
      <c r="AD90" s="43">
        <f>IF(Z$6-X$6 &lt;&gt; 0,(EXP(LN(Z18/X18)/(Z$6-X$6))-1)*100,0)</f>
        <v>1.3140379518846945</v>
      </c>
      <c r="AE90" s="43">
        <f>AB56</f>
        <v>0.5556030746101559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Greater Birmingham and Solihull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Greater Birmingham and Solihull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Greater Birmingham and Solihull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58.796138721630591</v>
      </c>
      <c r="C8" s="11">
        <v>72.426950917354219</v>
      </c>
      <c r="D8" s="11">
        <v>74.070186274674256</v>
      </c>
      <c r="E8" s="11">
        <v>69.618253843916051</v>
      </c>
      <c r="F8" s="11">
        <v>76.904663173519737</v>
      </c>
      <c r="G8" s="10"/>
      <c r="H8" s="11">
        <f>F8-D8</f>
        <v>2.8344768988454803</v>
      </c>
      <c r="I8" s="11">
        <f>'RD T1'!E7</f>
        <v>37.01871781319133</v>
      </c>
      <c r="J8" s="11">
        <f>SUM(H8:I8)</f>
        <v>39.85319471203681</v>
      </c>
      <c r="L8" s="10" t="str">
        <f>name!D4</f>
        <v>11 Corporate managers and directors</v>
      </c>
      <c r="M8" s="11">
        <v>41.716689737495386</v>
      </c>
      <c r="N8" s="11">
        <v>49.600081998255192</v>
      </c>
      <c r="O8" s="11">
        <v>50.372443207817398</v>
      </c>
      <c r="P8" s="11">
        <v>45.834276832497785</v>
      </c>
      <c r="Q8" s="11">
        <v>48.529755977907776</v>
      </c>
      <c r="R8" s="10"/>
      <c r="S8" s="11">
        <f>Q8-O8</f>
        <v>-1.8426872299096217</v>
      </c>
      <c r="T8" s="11">
        <f>'RD T1'!T7</f>
        <v>22.052532231296023</v>
      </c>
      <c r="U8" s="11">
        <f>SUM(S8:T8)</f>
        <v>20.209845001386402</v>
      </c>
      <c r="W8" s="10" t="str">
        <f>name!D4</f>
        <v>11 Corporate managers and directors</v>
      </c>
      <c r="X8" s="11">
        <v>17.079448984135215</v>
      </c>
      <c r="Y8" s="11">
        <v>22.826868919098956</v>
      </c>
      <c r="Z8" s="11">
        <v>23.697743066856972</v>
      </c>
      <c r="AA8" s="11">
        <v>23.78397701141829</v>
      </c>
      <c r="AB8" s="11">
        <v>28.374907195611886</v>
      </c>
      <c r="AC8" s="10"/>
      <c r="AD8" s="11">
        <f>AB8-Z8</f>
        <v>4.6771641287549137</v>
      </c>
      <c r="AE8" s="11">
        <f>'RD T1'!T36</f>
        <v>14.966185581895315</v>
      </c>
      <c r="AF8" s="11">
        <f>SUM(AD8:AE8)</f>
        <v>19.643349710650227</v>
      </c>
    </row>
    <row r="9" spans="1:32" x14ac:dyDescent="0.2">
      <c r="A9" s="10" t="str">
        <f>name!D5</f>
        <v>12 Other managers and proprietors</v>
      </c>
      <c r="B9" s="11">
        <v>26.538939829705761</v>
      </c>
      <c r="C9" s="11">
        <v>28.65284608105458</v>
      </c>
      <c r="D9" s="11">
        <v>29.883869931362778</v>
      </c>
      <c r="E9" s="11">
        <v>37.209693663848739</v>
      </c>
      <c r="F9" s="11">
        <v>43.879141193797601</v>
      </c>
      <c r="H9" s="11">
        <f t="shared" ref="H9:H32" si="2">F9-D9</f>
        <v>13.995271262434823</v>
      </c>
      <c r="I9" s="11">
        <f>'RD T1'!E8</f>
        <v>22.356887100462043</v>
      </c>
      <c r="J9" s="11">
        <f>SUM(H9:I9)</f>
        <v>36.352158362896866</v>
      </c>
      <c r="L9" s="10" t="str">
        <f>name!D5</f>
        <v>12 Other managers and proprietors</v>
      </c>
      <c r="M9" s="11">
        <v>15.706320412001164</v>
      </c>
      <c r="N9" s="11">
        <v>17.45994866865064</v>
      </c>
      <c r="O9" s="11">
        <v>16.672634697610022</v>
      </c>
      <c r="P9" s="11">
        <v>21.487857202898301</v>
      </c>
      <c r="Q9" s="11">
        <v>24.918682988767227</v>
      </c>
      <c r="S9" s="11">
        <f t="shared" ref="S9:S32" si="3">Q9-O9</f>
        <v>8.2460482911572051</v>
      </c>
      <c r="T9" s="11">
        <f>'RD T1'!T8</f>
        <v>11.427393301704381</v>
      </c>
      <c r="U9" s="11">
        <f>SUM(S9:T9)</f>
        <v>19.673441592861586</v>
      </c>
      <c r="W9" s="10" t="str">
        <f>name!D5</f>
        <v>12 Other managers and proprietors</v>
      </c>
      <c r="X9" s="11">
        <v>10.832619417704555</v>
      </c>
      <c r="Y9" s="11">
        <v>11.192897412403925</v>
      </c>
      <c r="Z9" s="11">
        <v>13.211235233752783</v>
      </c>
      <c r="AA9" s="11">
        <v>15.72183646095043</v>
      </c>
      <c r="AB9" s="11">
        <v>18.960458205030374</v>
      </c>
      <c r="AD9" s="11">
        <f t="shared" ref="AD9:AD32" si="4">AB9-Z9</f>
        <v>5.7492229712775913</v>
      </c>
      <c r="AE9" s="11">
        <f>'RD T1'!T37</f>
        <v>10.92949379875766</v>
      </c>
      <c r="AF9" s="11">
        <f>SUM(AD9:AE9)</f>
        <v>16.678716770035251</v>
      </c>
    </row>
    <row r="10" spans="1:32" x14ac:dyDescent="0.2">
      <c r="A10" s="10" t="str">
        <f>name!D6</f>
        <v>21 Science, research, engineering and technology professionals</v>
      </c>
      <c r="B10" s="11">
        <v>50.047853661205394</v>
      </c>
      <c r="C10" s="11">
        <v>59.617156311692192</v>
      </c>
      <c r="D10" s="11">
        <v>62.956325773997726</v>
      </c>
      <c r="E10" s="11">
        <v>65.687595304324489</v>
      </c>
      <c r="F10" s="11">
        <v>72.54615621116298</v>
      </c>
      <c r="G10" s="11"/>
      <c r="H10" s="11">
        <f t="shared" si="2"/>
        <v>9.5898304371652543</v>
      </c>
      <c r="I10" s="11">
        <f>'RD T1'!E9</f>
        <v>24.663415017471735</v>
      </c>
      <c r="J10" s="11">
        <f t="shared" ref="J10:J32" si="5">SUM(H10:I10)</f>
        <v>34.253245454636989</v>
      </c>
      <c r="L10" s="10" t="str">
        <f>name!D6</f>
        <v>21 Science, research, engineering and technology professionals</v>
      </c>
      <c r="M10" s="11">
        <v>41.896435006576262</v>
      </c>
      <c r="N10" s="11">
        <v>50.322130132913095</v>
      </c>
      <c r="O10" s="11">
        <v>51.458310672432873</v>
      </c>
      <c r="P10" s="11">
        <v>52.195092144014311</v>
      </c>
      <c r="Q10" s="11">
        <v>56.015675077643863</v>
      </c>
      <c r="R10" s="11"/>
      <c r="S10" s="11">
        <f t="shared" si="3"/>
        <v>4.5573644052109898</v>
      </c>
      <c r="T10" s="11">
        <f>'RD T1'!T9</f>
        <v>17.402997812520272</v>
      </c>
      <c r="U10" s="11">
        <f t="shared" ref="U10:U32" si="6">SUM(S10:T10)</f>
        <v>21.960362217731262</v>
      </c>
      <c r="W10" s="10" t="str">
        <f>name!D6</f>
        <v>21 Science, research, engineering and technology professionals</v>
      </c>
      <c r="X10" s="11">
        <v>8.1514186546292002</v>
      </c>
      <c r="Y10" s="11">
        <v>9.295026178779084</v>
      </c>
      <c r="Z10" s="11">
        <v>11.498015101564832</v>
      </c>
      <c r="AA10" s="11">
        <v>13.492503160310182</v>
      </c>
      <c r="AB10" s="11">
        <v>16.530481133519121</v>
      </c>
      <c r="AC10" s="11"/>
      <c r="AD10" s="11">
        <f t="shared" si="4"/>
        <v>5.0324660319542893</v>
      </c>
      <c r="AE10" s="11">
        <f>'RD T1'!T38</f>
        <v>7.2604172049514659</v>
      </c>
      <c r="AF10" s="11">
        <f t="shared" ref="AF10:AF32" si="7">SUM(AD10:AE10)</f>
        <v>12.292883236905755</v>
      </c>
    </row>
    <row r="11" spans="1:32" x14ac:dyDescent="0.2">
      <c r="A11" s="10" t="str">
        <f>name!D7</f>
        <v>22 Health professionals</v>
      </c>
      <c r="B11" s="11">
        <v>41.212032952974852</v>
      </c>
      <c r="C11" s="11">
        <v>52.089653745979355</v>
      </c>
      <c r="D11" s="11">
        <v>51.167320178463385</v>
      </c>
      <c r="E11" s="11">
        <v>55.248861301812504</v>
      </c>
      <c r="F11" s="11">
        <v>60.33422317479377</v>
      </c>
      <c r="G11" s="11"/>
      <c r="H11" s="11">
        <f t="shared" si="2"/>
        <v>9.1669029963303856</v>
      </c>
      <c r="I11" s="11">
        <f>'RD T1'!E10</f>
        <v>29.910410107864376</v>
      </c>
      <c r="J11" s="11">
        <f t="shared" si="5"/>
        <v>39.077313104194758</v>
      </c>
      <c r="L11" s="10" t="str">
        <f>name!D7</f>
        <v>22 Health professionals</v>
      </c>
      <c r="M11" s="11">
        <v>9.67533813158105</v>
      </c>
      <c r="N11" s="11">
        <v>12.416817287078299</v>
      </c>
      <c r="O11" s="11">
        <v>13.104805090326927</v>
      </c>
      <c r="P11" s="11">
        <v>13.951546314709189</v>
      </c>
      <c r="Q11" s="11">
        <v>15.0200218749456</v>
      </c>
      <c r="R11" s="11"/>
      <c r="S11" s="11">
        <f t="shared" si="3"/>
        <v>1.9152167846186732</v>
      </c>
      <c r="T11" s="11">
        <f>'RD T1'!T10</f>
        <v>5.4427462154321127</v>
      </c>
      <c r="U11" s="11">
        <f t="shared" si="6"/>
        <v>7.3579630000507859</v>
      </c>
      <c r="W11" s="10" t="str">
        <f>name!D7</f>
        <v>22 Health professionals</v>
      </c>
      <c r="X11" s="11">
        <v>31.536694821393773</v>
      </c>
      <c r="Y11" s="11">
        <v>39.672836458901095</v>
      </c>
      <c r="Z11" s="11">
        <v>38.062515088136458</v>
      </c>
      <c r="AA11" s="11">
        <v>41.297314987103306</v>
      </c>
      <c r="AB11" s="11">
        <v>45.314201299848129</v>
      </c>
      <c r="AC11" s="11"/>
      <c r="AD11" s="11">
        <f t="shared" si="4"/>
        <v>7.2516862117116716</v>
      </c>
      <c r="AE11" s="11">
        <f>'RD T1'!T39</f>
        <v>24.467663892432256</v>
      </c>
      <c r="AF11" s="11">
        <f t="shared" si="7"/>
        <v>31.719350104143928</v>
      </c>
    </row>
    <row r="12" spans="1:32" x14ac:dyDescent="0.2">
      <c r="A12" s="10" t="str">
        <f>name!D8</f>
        <v>23 Teaching and other educational professionals</v>
      </c>
      <c r="B12" s="11">
        <v>41.560878286205856</v>
      </c>
      <c r="C12" s="11">
        <v>42.018175691358479</v>
      </c>
      <c r="D12" s="11">
        <v>44.579221474936823</v>
      </c>
      <c r="E12" s="11">
        <v>47.631419177292948</v>
      </c>
      <c r="F12" s="11">
        <v>53.682655808792163</v>
      </c>
      <c r="G12" s="11"/>
      <c r="H12" s="11">
        <f t="shared" si="2"/>
        <v>9.1034343338553398</v>
      </c>
      <c r="I12" s="11">
        <f>'RD T1'!E11</f>
        <v>24.937634103571067</v>
      </c>
      <c r="J12" s="11">
        <f t="shared" si="5"/>
        <v>34.041068437426404</v>
      </c>
      <c r="L12" s="10" t="str">
        <f>name!D8</f>
        <v>23 Teaching and other educational professionals</v>
      </c>
      <c r="M12" s="11">
        <v>13.968581920440311</v>
      </c>
      <c r="N12" s="11">
        <v>13.406878092865984</v>
      </c>
      <c r="O12" s="11">
        <v>14.558059000998627</v>
      </c>
      <c r="P12" s="11">
        <v>15.804985152857771</v>
      </c>
      <c r="Q12" s="11">
        <v>17.221117477953527</v>
      </c>
      <c r="R12" s="11"/>
      <c r="S12" s="11">
        <f t="shared" si="3"/>
        <v>2.6630584769548999</v>
      </c>
      <c r="T12" s="11">
        <f>'RD T1'!T11</f>
        <v>6.8931059794150107</v>
      </c>
      <c r="U12" s="11">
        <f t="shared" si="6"/>
        <v>9.5561644563699097</v>
      </c>
      <c r="W12" s="10" t="str">
        <f>name!D8</f>
        <v>23 Teaching and other educational professionals</v>
      </c>
      <c r="X12" s="11">
        <v>27.592296365765534</v>
      </c>
      <c r="Y12" s="11">
        <v>28.611297598492435</v>
      </c>
      <c r="Z12" s="11">
        <v>30.021162473938212</v>
      </c>
      <c r="AA12" s="11">
        <v>31.826434024435205</v>
      </c>
      <c r="AB12" s="11">
        <v>36.4615383308387</v>
      </c>
      <c r="AC12" s="11"/>
      <c r="AD12" s="11">
        <f t="shared" si="4"/>
        <v>6.4403758569004879</v>
      </c>
      <c r="AE12" s="11">
        <f>'RD T1'!T40</f>
        <v>18.044528124156059</v>
      </c>
      <c r="AF12" s="11">
        <f t="shared" si="7"/>
        <v>24.484903981056547</v>
      </c>
    </row>
    <row r="13" spans="1:32" x14ac:dyDescent="0.2">
      <c r="A13" s="10" t="str">
        <f>name!D9</f>
        <v>24 Business, media and public service professionals</v>
      </c>
      <c r="B13" s="11">
        <v>50.109633368333661</v>
      </c>
      <c r="C13" s="11">
        <v>61.585537101887205</v>
      </c>
      <c r="D13" s="11">
        <v>67.363766862276165</v>
      </c>
      <c r="E13" s="11">
        <v>75.280715537688152</v>
      </c>
      <c r="F13" s="11">
        <v>85.034858808572281</v>
      </c>
      <c r="G13" s="11"/>
      <c r="H13" s="11">
        <f t="shared" si="2"/>
        <v>17.671091946296116</v>
      </c>
      <c r="I13" s="11">
        <f>'RD T1'!E12</f>
        <v>36.817144385550222</v>
      </c>
      <c r="J13" s="11">
        <f t="shared" si="5"/>
        <v>54.488236331846338</v>
      </c>
      <c r="L13" s="10" t="str">
        <f>name!D9</f>
        <v>24 Business, media and public service professionals</v>
      </c>
      <c r="M13" s="11">
        <v>30.526523730761621</v>
      </c>
      <c r="N13" s="11">
        <v>36.006560465216026</v>
      </c>
      <c r="O13" s="11">
        <v>39.81508742201013</v>
      </c>
      <c r="P13" s="11">
        <v>44.685587401324902</v>
      </c>
      <c r="Q13" s="11">
        <v>48.642712492688929</v>
      </c>
      <c r="R13" s="11"/>
      <c r="S13" s="11">
        <f t="shared" si="3"/>
        <v>8.8276250706787991</v>
      </c>
      <c r="T13" s="11">
        <f>'RD T1'!T12</f>
        <v>19.200377868399581</v>
      </c>
      <c r="U13" s="11">
        <f t="shared" si="6"/>
        <v>28.02800293907838</v>
      </c>
      <c r="W13" s="10" t="str">
        <f>name!D9</f>
        <v>24 Business, media and public service professionals</v>
      </c>
      <c r="X13" s="11">
        <v>19.583109637571962</v>
      </c>
      <c r="Y13" s="11">
        <v>25.578976636671239</v>
      </c>
      <c r="Z13" s="11">
        <v>27.548679440266099</v>
      </c>
      <c r="AA13" s="11">
        <v>30.595128136363304</v>
      </c>
      <c r="AB13" s="11">
        <v>36.392146315883487</v>
      </c>
      <c r="AC13" s="11"/>
      <c r="AD13" s="11">
        <f t="shared" si="4"/>
        <v>8.8434668756173878</v>
      </c>
      <c r="AE13" s="11">
        <f>'RD T1'!T41</f>
        <v>17.616766517150644</v>
      </c>
      <c r="AF13" s="11">
        <f t="shared" si="7"/>
        <v>26.460233392768032</v>
      </c>
    </row>
    <row r="14" spans="1:32" x14ac:dyDescent="0.2">
      <c r="A14" s="10" t="str">
        <f>name!D10</f>
        <v>31 Science, engineering and technology associate professionals</v>
      </c>
      <c r="B14" s="11">
        <v>15.82065140295577</v>
      </c>
      <c r="C14" s="11">
        <v>18.598205246558294</v>
      </c>
      <c r="D14" s="11">
        <v>20.149624085950958</v>
      </c>
      <c r="E14" s="11">
        <v>17.686349905312643</v>
      </c>
      <c r="F14" s="11">
        <v>18.774810027508</v>
      </c>
      <c r="G14" s="11"/>
      <c r="H14" s="11">
        <f t="shared" si="2"/>
        <v>-1.3748140584429578</v>
      </c>
      <c r="I14" s="11">
        <f>'RD T1'!E13</f>
        <v>7.3160740562314572</v>
      </c>
      <c r="J14" s="11">
        <f t="shared" si="5"/>
        <v>5.9412599977884994</v>
      </c>
      <c r="L14" s="10" t="str">
        <f>name!D10</f>
        <v>31 Science, engineering and technology associate professionals</v>
      </c>
      <c r="M14" s="11">
        <v>12.247243204799981</v>
      </c>
      <c r="N14" s="11">
        <v>14.866026697635908</v>
      </c>
      <c r="O14" s="11">
        <v>15.540332624798895</v>
      </c>
      <c r="P14" s="11">
        <v>12.934468604972952</v>
      </c>
      <c r="Q14" s="11">
        <v>13.151680357319174</v>
      </c>
      <c r="R14" s="11"/>
      <c r="S14" s="11">
        <f t="shared" si="3"/>
        <v>-2.3886522674797206</v>
      </c>
      <c r="T14" s="11">
        <f>'RD T1'!T13</f>
        <v>4.7899124588665991</v>
      </c>
      <c r="U14" s="11">
        <f t="shared" si="6"/>
        <v>2.4012601913868785</v>
      </c>
      <c r="W14" s="10" t="str">
        <f>name!D10</f>
        <v>31 Science, engineering and technology associate professionals</v>
      </c>
      <c r="X14" s="11">
        <v>3.5734081981557813</v>
      </c>
      <c r="Y14" s="11">
        <v>3.7321785489223429</v>
      </c>
      <c r="Z14" s="11">
        <v>4.6092914611521056</v>
      </c>
      <c r="AA14" s="11">
        <v>4.7518813003396909</v>
      </c>
      <c r="AB14" s="11">
        <v>5.6231296701887947</v>
      </c>
      <c r="AC14" s="11"/>
      <c r="AD14" s="11">
        <f t="shared" si="4"/>
        <v>1.0138382090366891</v>
      </c>
      <c r="AE14" s="11">
        <f>'RD T1'!T42</f>
        <v>2.5261615973648577</v>
      </c>
      <c r="AF14" s="11">
        <f t="shared" si="7"/>
        <v>3.5399998064015468</v>
      </c>
    </row>
    <row r="15" spans="1:32" x14ac:dyDescent="0.2">
      <c r="A15" s="10" t="str">
        <f>name!D11</f>
        <v>32 Health and social care associate professionals</v>
      </c>
      <c r="B15" s="11">
        <v>17.573819505003208</v>
      </c>
      <c r="C15" s="11">
        <v>21.291299970200637</v>
      </c>
      <c r="D15" s="11">
        <v>21.440273652223002</v>
      </c>
      <c r="E15" s="11">
        <v>21.863325171878468</v>
      </c>
      <c r="F15" s="11">
        <v>24.10414926647924</v>
      </c>
      <c r="G15" s="11"/>
      <c r="H15" s="11">
        <f t="shared" si="2"/>
        <v>2.6638756142562379</v>
      </c>
      <c r="I15" s="11">
        <f>'RD T1'!E14</f>
        <v>12.852611547957645</v>
      </c>
      <c r="J15" s="11">
        <f t="shared" si="5"/>
        <v>15.516487162213883</v>
      </c>
      <c r="L15" s="10" t="str">
        <f>name!D11</f>
        <v>32 Health and social care associate professionals</v>
      </c>
      <c r="M15" s="11">
        <v>4.0247560863623724</v>
      </c>
      <c r="N15" s="11">
        <v>4.5427459332444613</v>
      </c>
      <c r="O15" s="11">
        <v>4.8158375427136217</v>
      </c>
      <c r="P15" s="11">
        <v>4.5006073888129334</v>
      </c>
      <c r="Q15" s="11">
        <v>4.7314039065267197</v>
      </c>
      <c r="R15" s="11"/>
      <c r="S15" s="11">
        <f t="shared" si="3"/>
        <v>-8.4433636186902028E-2</v>
      </c>
      <c r="T15" s="11">
        <f>'RD T1'!T14</f>
        <v>2.2028814082993367</v>
      </c>
      <c r="U15" s="11">
        <f t="shared" si="6"/>
        <v>2.1184477721124346</v>
      </c>
      <c r="W15" s="10" t="str">
        <f>name!D11</f>
        <v>32 Health and social care associate professionals</v>
      </c>
      <c r="X15" s="11">
        <v>13.54906341864085</v>
      </c>
      <c r="Y15" s="11">
        <v>16.74855403695619</v>
      </c>
      <c r="Z15" s="11">
        <v>16.624436109509375</v>
      </c>
      <c r="AA15" s="11">
        <v>17.362717783065492</v>
      </c>
      <c r="AB15" s="11">
        <v>19.372745359952518</v>
      </c>
      <c r="AC15" s="11"/>
      <c r="AD15" s="11">
        <f t="shared" si="4"/>
        <v>2.7483092504431426</v>
      </c>
      <c r="AE15" s="11">
        <f>'RD T1'!T43</f>
        <v>10.649730139658312</v>
      </c>
      <c r="AF15" s="11">
        <f t="shared" si="7"/>
        <v>13.398039390101454</v>
      </c>
    </row>
    <row r="16" spans="1:32" x14ac:dyDescent="0.2">
      <c r="A16" s="10" t="str">
        <f>name!D12</f>
        <v>33 Protective service occupations</v>
      </c>
      <c r="B16" s="11">
        <v>10.10639175524768</v>
      </c>
      <c r="C16" s="11">
        <v>10.853648282223627</v>
      </c>
      <c r="D16" s="11">
        <v>11.52636359853056</v>
      </c>
      <c r="E16" s="11">
        <v>13.81954147467612</v>
      </c>
      <c r="F16" s="11">
        <v>16.165947272461292</v>
      </c>
      <c r="G16" s="11"/>
      <c r="H16" s="11">
        <f t="shared" si="2"/>
        <v>4.6395836739307317</v>
      </c>
      <c r="I16" s="11">
        <f>'RD T1'!E15</f>
        <v>4.9691042548322129</v>
      </c>
      <c r="J16" s="11">
        <f t="shared" si="5"/>
        <v>9.6086879287629436</v>
      </c>
      <c r="L16" s="10" t="str">
        <f>name!D12</f>
        <v>33 Protective service occupations</v>
      </c>
      <c r="M16" s="11">
        <v>7.8290016050681315</v>
      </c>
      <c r="N16" s="11">
        <v>8.2082611144668327</v>
      </c>
      <c r="O16" s="11">
        <v>8.5459447281860275</v>
      </c>
      <c r="P16" s="11">
        <v>9.8828471478398647</v>
      </c>
      <c r="Q16" s="11">
        <v>10.779177735009378</v>
      </c>
      <c r="R16" s="11"/>
      <c r="S16" s="11">
        <f t="shared" si="3"/>
        <v>2.233233006823351</v>
      </c>
      <c r="T16" s="11">
        <f>'RD T1'!T15</f>
        <v>2.82618814215652</v>
      </c>
      <c r="U16" s="11">
        <f t="shared" si="6"/>
        <v>5.0594211489798706</v>
      </c>
      <c r="W16" s="10" t="str">
        <f>name!D12</f>
        <v>33 Protective service occupations</v>
      </c>
      <c r="X16" s="11">
        <v>2.2773901501795617</v>
      </c>
      <c r="Y16" s="11">
        <v>2.6453871677567946</v>
      </c>
      <c r="Z16" s="11">
        <v>2.9804188703445265</v>
      </c>
      <c r="AA16" s="11">
        <v>3.9366943268362533</v>
      </c>
      <c r="AB16" s="11">
        <v>5.3867695374519187</v>
      </c>
      <c r="AC16" s="11"/>
      <c r="AD16" s="11">
        <f t="shared" si="4"/>
        <v>2.4063506671073922</v>
      </c>
      <c r="AE16" s="11">
        <f>'RD T1'!T44</f>
        <v>2.1429161126756942</v>
      </c>
      <c r="AF16" s="11">
        <f t="shared" si="7"/>
        <v>4.5492667797830864</v>
      </c>
    </row>
    <row r="17" spans="1:32" x14ac:dyDescent="0.2">
      <c r="A17" s="10" t="str">
        <f>name!D13</f>
        <v>34 Culture, media and sports occupations</v>
      </c>
      <c r="B17" s="11">
        <v>16.455833438445406</v>
      </c>
      <c r="C17" s="11">
        <v>17.945328084797037</v>
      </c>
      <c r="D17" s="11">
        <v>18.503377172425363</v>
      </c>
      <c r="E17" s="11">
        <v>17.590593883282871</v>
      </c>
      <c r="F17" s="11">
        <v>19.621843592530691</v>
      </c>
      <c r="G17" s="11"/>
      <c r="H17" s="11">
        <f t="shared" si="2"/>
        <v>1.118466420105328</v>
      </c>
      <c r="I17" s="11">
        <f>'RD T1'!E16</f>
        <v>8.4239014711460758</v>
      </c>
      <c r="J17" s="11">
        <f t="shared" si="5"/>
        <v>9.5423678912514038</v>
      </c>
      <c r="L17" s="10" t="str">
        <f>name!D13</f>
        <v>34 Culture, media and sports occupations</v>
      </c>
      <c r="M17" s="11">
        <v>9.962092983172143</v>
      </c>
      <c r="N17" s="11">
        <v>11.052628860991192</v>
      </c>
      <c r="O17" s="11">
        <v>11.263635336160926</v>
      </c>
      <c r="P17" s="11">
        <v>10.732075157537754</v>
      </c>
      <c r="Q17" s="11">
        <v>11.675276757815476</v>
      </c>
      <c r="R17" s="11"/>
      <c r="S17" s="11">
        <f t="shared" si="3"/>
        <v>0.41164142165455075</v>
      </c>
      <c r="T17" s="11">
        <f>'RD T1'!T16</f>
        <v>4.4620803622584457</v>
      </c>
      <c r="U17" s="11">
        <f t="shared" si="6"/>
        <v>4.8737217839129965</v>
      </c>
      <c r="W17" s="10" t="str">
        <f>name!D13</f>
        <v>34 Culture, media and sports occupations</v>
      </c>
      <c r="X17" s="11">
        <v>6.4937404552732731</v>
      </c>
      <c r="Y17" s="11">
        <v>6.8926992238058409</v>
      </c>
      <c r="Z17" s="11">
        <v>7.2397418362644039</v>
      </c>
      <c r="AA17" s="11">
        <v>6.8585187257451112</v>
      </c>
      <c r="AB17" s="11">
        <v>7.9465668347152105</v>
      </c>
      <c r="AC17" s="11"/>
      <c r="AD17" s="11">
        <f t="shared" si="4"/>
        <v>0.7068249984508066</v>
      </c>
      <c r="AE17" s="11">
        <f>'RD T1'!T45</f>
        <v>3.9618211088876301</v>
      </c>
      <c r="AF17" s="11">
        <f t="shared" si="7"/>
        <v>4.6686461073384367</v>
      </c>
    </row>
    <row r="18" spans="1:32" x14ac:dyDescent="0.2">
      <c r="A18" s="10" t="str">
        <f>name!D14</f>
        <v>35 Business and public service associate professionals</v>
      </c>
      <c r="B18" s="11">
        <v>57.758194042394415</v>
      </c>
      <c r="C18" s="11">
        <v>65.171396859040911</v>
      </c>
      <c r="D18" s="11">
        <v>66.765809504220783</v>
      </c>
      <c r="E18" s="11">
        <v>64.150032623963511</v>
      </c>
      <c r="F18" s="11">
        <v>67.284609697826397</v>
      </c>
      <c r="G18" s="11"/>
      <c r="H18" s="11">
        <f t="shared" si="2"/>
        <v>0.51880019360561391</v>
      </c>
      <c r="I18" s="11">
        <f>'RD T1'!E17</f>
        <v>30.015517457671468</v>
      </c>
      <c r="J18" s="11">
        <f t="shared" si="5"/>
        <v>30.534317651277082</v>
      </c>
      <c r="L18" s="10" t="str">
        <f>name!D14</f>
        <v>35 Business and public service associate professionals</v>
      </c>
      <c r="M18" s="11">
        <v>31.982036549017131</v>
      </c>
      <c r="N18" s="11">
        <v>35.364285036184341</v>
      </c>
      <c r="O18" s="11">
        <v>36.515207127037698</v>
      </c>
      <c r="P18" s="11">
        <v>33.978682523431139</v>
      </c>
      <c r="Q18" s="11">
        <v>33.616740681258882</v>
      </c>
      <c r="R18" s="11"/>
      <c r="S18" s="11">
        <f t="shared" si="3"/>
        <v>-2.8984664457788156</v>
      </c>
      <c r="T18" s="11">
        <f>'RD T1'!T17</f>
        <v>13.111727825390988</v>
      </c>
      <c r="U18" s="11">
        <f t="shared" si="6"/>
        <v>10.213261379612172</v>
      </c>
      <c r="W18" s="10" t="str">
        <f>name!D14</f>
        <v>35 Business and public service associate professionals</v>
      </c>
      <c r="X18" s="11">
        <v>25.776157493377202</v>
      </c>
      <c r="Y18" s="11">
        <v>29.807111822856523</v>
      </c>
      <c r="Z18" s="11">
        <v>30.250602377183128</v>
      </c>
      <c r="AA18" s="11">
        <v>30.171350100532468</v>
      </c>
      <c r="AB18" s="11">
        <v>33.667869016567366</v>
      </c>
      <c r="AC18" s="11"/>
      <c r="AD18" s="11">
        <f t="shared" si="4"/>
        <v>3.4172666393842377</v>
      </c>
      <c r="AE18" s="11">
        <f>'RD T1'!T46</f>
        <v>16.903789632280482</v>
      </c>
      <c r="AF18" s="11">
        <f t="shared" si="7"/>
        <v>20.32105627166472</v>
      </c>
    </row>
    <row r="19" spans="1:32" x14ac:dyDescent="0.2">
      <c r="A19" s="10" t="str">
        <f>name!D15</f>
        <v>41 Administrative occupations</v>
      </c>
      <c r="B19" s="11">
        <v>104.1347692349171</v>
      </c>
      <c r="C19" s="11">
        <v>105.81247620484294</v>
      </c>
      <c r="D19" s="11">
        <v>110.14364082891738</v>
      </c>
      <c r="E19" s="11">
        <v>102.92023404261536</v>
      </c>
      <c r="F19" s="11">
        <v>98.866937203838404</v>
      </c>
      <c r="G19" s="11"/>
      <c r="H19" s="11">
        <f t="shared" si="2"/>
        <v>-11.27670362507898</v>
      </c>
      <c r="I19" s="11">
        <f>'RD T1'!E18</f>
        <v>50.763838419649439</v>
      </c>
      <c r="J19" s="11">
        <f t="shared" si="5"/>
        <v>39.487134794570458</v>
      </c>
      <c r="L19" s="10" t="str">
        <f>name!D15</f>
        <v>41 Administrative occupations</v>
      </c>
      <c r="M19" s="11">
        <v>32.953977127917753</v>
      </c>
      <c r="N19" s="11">
        <v>32.608533296218916</v>
      </c>
      <c r="O19" s="11">
        <v>38.781935359818867</v>
      </c>
      <c r="P19" s="11">
        <v>37.920688391438787</v>
      </c>
      <c r="Q19" s="11">
        <v>42.006419648781872</v>
      </c>
      <c r="R19" s="11"/>
      <c r="S19" s="11">
        <f t="shared" si="3"/>
        <v>3.224484288963005</v>
      </c>
      <c r="T19" s="11">
        <f>'RD T1'!T18</f>
        <v>15.015151691850408</v>
      </c>
      <c r="U19" s="11">
        <f t="shared" si="6"/>
        <v>18.239635980813411</v>
      </c>
      <c r="W19" s="10" t="str">
        <f>name!D15</f>
        <v>41 Administrative occupations</v>
      </c>
      <c r="X19" s="11">
        <v>71.180792106999448</v>
      </c>
      <c r="Y19" s="11">
        <v>73.203942908623986</v>
      </c>
      <c r="Z19" s="11">
        <v>71.361705469098453</v>
      </c>
      <c r="AA19" s="11">
        <v>64.999545651176462</v>
      </c>
      <c r="AB19" s="11">
        <v>56.86051755505634</v>
      </c>
      <c r="AC19" s="11"/>
      <c r="AD19" s="11">
        <f t="shared" si="4"/>
        <v>-14.501187914042113</v>
      </c>
      <c r="AE19" s="11">
        <f>'RD T1'!T47</f>
        <v>35.748686727799026</v>
      </c>
      <c r="AF19" s="11">
        <f t="shared" si="7"/>
        <v>21.247498813756913</v>
      </c>
    </row>
    <row r="20" spans="1:32" x14ac:dyDescent="0.2">
      <c r="A20" s="10" t="str">
        <f>name!D16</f>
        <v>42 Secretarial and related occupations</v>
      </c>
      <c r="B20" s="11">
        <v>23.865015802512549</v>
      </c>
      <c r="C20" s="11">
        <v>21.967967584442711</v>
      </c>
      <c r="D20" s="11">
        <v>21.400515918126963</v>
      </c>
      <c r="E20" s="11">
        <v>22.594863994342628</v>
      </c>
      <c r="F20" s="11">
        <v>15.68036920263614</v>
      </c>
      <c r="G20" s="11"/>
      <c r="H20" s="11">
        <f t="shared" si="2"/>
        <v>-5.7201467154908237</v>
      </c>
      <c r="I20" s="11">
        <f>'RD T1'!E19</f>
        <v>10.598201443723003</v>
      </c>
      <c r="J20" s="11">
        <f t="shared" si="5"/>
        <v>4.8780547282321791</v>
      </c>
      <c r="L20" s="10" t="str">
        <f>name!D16</f>
        <v>42 Secretarial and related occupations</v>
      </c>
      <c r="M20" s="11">
        <v>2.1114081299434537</v>
      </c>
      <c r="N20" s="11">
        <v>1.640115736025137</v>
      </c>
      <c r="O20" s="11">
        <v>1.6588838014688811</v>
      </c>
      <c r="P20" s="11">
        <v>2.1124250192853116</v>
      </c>
      <c r="Q20" s="11">
        <v>2.5792340858622937</v>
      </c>
      <c r="R20" s="11"/>
      <c r="S20" s="11">
        <f t="shared" si="3"/>
        <v>0.9203502843934126</v>
      </c>
      <c r="T20" s="11">
        <f>'RD T1'!T19</f>
        <v>0.74327090061370182</v>
      </c>
      <c r="U20" s="11">
        <f t="shared" si="6"/>
        <v>1.6636211850071145</v>
      </c>
      <c r="W20" s="10" t="str">
        <f>name!D16</f>
        <v>42 Secretarial and related occupations</v>
      </c>
      <c r="X20" s="11">
        <v>21.75360767256911</v>
      </c>
      <c r="Y20" s="11">
        <v>20.327851848417584</v>
      </c>
      <c r="Z20" s="11">
        <v>19.741632116658081</v>
      </c>
      <c r="AA20" s="11">
        <v>20.482438975057303</v>
      </c>
      <c r="AB20" s="11">
        <v>13.10113511677385</v>
      </c>
      <c r="AC20" s="11"/>
      <c r="AD20" s="11">
        <f t="shared" si="4"/>
        <v>-6.6404969998842311</v>
      </c>
      <c r="AE20" s="11">
        <f>'RD T1'!T48</f>
        <v>9.8549305431092975</v>
      </c>
      <c r="AF20" s="11">
        <f t="shared" si="7"/>
        <v>3.2144335432250664</v>
      </c>
    </row>
    <row r="21" spans="1:32" x14ac:dyDescent="0.2">
      <c r="A21" s="10" t="str">
        <f>name!D17</f>
        <v>51 Skilled agricultural and related trades</v>
      </c>
      <c r="B21" s="11">
        <v>9.2706366696121076</v>
      </c>
      <c r="C21" s="11">
        <v>8.1984146584072679</v>
      </c>
      <c r="D21" s="11">
        <v>6.8913375841787978</v>
      </c>
      <c r="E21" s="11">
        <v>7.1722958713202711</v>
      </c>
      <c r="F21" s="11">
        <v>7.9914288535534688</v>
      </c>
      <c r="G21" s="11"/>
      <c r="H21" s="11">
        <f t="shared" si="2"/>
        <v>1.1000912693746709</v>
      </c>
      <c r="I21" s="11">
        <f>'RD T1'!E20</f>
        <v>4.0651782877309186</v>
      </c>
      <c r="J21" s="11">
        <f t="shared" si="5"/>
        <v>5.1652695571055895</v>
      </c>
      <c r="L21" s="10" t="str">
        <f>name!D17</f>
        <v>51 Skilled agricultural and related trades</v>
      </c>
      <c r="M21" s="11">
        <v>7.9364178652147368</v>
      </c>
      <c r="N21" s="11">
        <v>6.910009601597805</v>
      </c>
      <c r="O21" s="11">
        <v>5.5951011062336082</v>
      </c>
      <c r="P21" s="11">
        <v>5.6967898046853804</v>
      </c>
      <c r="Q21" s="11">
        <v>6.2245153114597391</v>
      </c>
      <c r="R21" s="11"/>
      <c r="S21" s="11">
        <f t="shared" si="3"/>
        <v>0.6294142052261309</v>
      </c>
      <c r="T21" s="11">
        <f>'RD T1'!T20</f>
        <v>2.9972059458946987</v>
      </c>
      <c r="U21" s="11">
        <f t="shared" si="6"/>
        <v>3.6266201511208296</v>
      </c>
      <c r="W21" s="10" t="str">
        <f>name!D17</f>
        <v>51 Skilled agricultural and related trades</v>
      </c>
      <c r="X21" s="11">
        <v>1.3342188043973857</v>
      </c>
      <c r="Y21" s="11">
        <v>1.2884050568094707</v>
      </c>
      <c r="Z21" s="11">
        <v>1.2962364779451978</v>
      </c>
      <c r="AA21" s="11">
        <v>1.4755060666348923</v>
      </c>
      <c r="AB21" s="11">
        <v>1.7669135420937361</v>
      </c>
      <c r="AC21" s="11"/>
      <c r="AD21" s="11">
        <f t="shared" si="4"/>
        <v>0.47067706414853827</v>
      </c>
      <c r="AE21" s="11">
        <f>'RD T1'!T49</f>
        <v>1.0679723418362208</v>
      </c>
      <c r="AF21" s="11">
        <f t="shared" si="7"/>
        <v>1.5386494059847591</v>
      </c>
    </row>
    <row r="22" spans="1:32" x14ac:dyDescent="0.2">
      <c r="A22" s="10" t="str">
        <f>name!D18</f>
        <v>52 Skilled metal, electrical and electronic trades</v>
      </c>
      <c r="B22" s="11">
        <v>46.787342069119539</v>
      </c>
      <c r="C22" s="11">
        <v>48.79934786897639</v>
      </c>
      <c r="D22" s="11">
        <v>40.605260199332875</v>
      </c>
      <c r="E22" s="11">
        <v>39.995327472765041</v>
      </c>
      <c r="F22" s="11">
        <v>37.562948211971737</v>
      </c>
      <c r="G22" s="11"/>
      <c r="H22" s="11">
        <f t="shared" si="2"/>
        <v>-3.0423119873611384</v>
      </c>
      <c r="I22" s="11">
        <f>'RD T1'!E21</f>
        <v>14.867021637474121</v>
      </c>
      <c r="J22" s="11">
        <f t="shared" si="5"/>
        <v>11.824709650112982</v>
      </c>
      <c r="L22" s="10" t="str">
        <f>name!D18</f>
        <v>52 Skilled metal, electrical and electronic trades</v>
      </c>
      <c r="M22" s="11">
        <v>46.150876614842929</v>
      </c>
      <c r="N22" s="11">
        <v>47.72136177947241</v>
      </c>
      <c r="O22" s="11">
        <v>39.753343148388986</v>
      </c>
      <c r="P22" s="11">
        <v>38.14173727859896</v>
      </c>
      <c r="Q22" s="11">
        <v>35.268052997745656</v>
      </c>
      <c r="R22" s="11"/>
      <c r="S22" s="11">
        <f t="shared" si="3"/>
        <v>-4.4852901506433298</v>
      </c>
      <c r="T22" s="11">
        <f>'RD T1'!T21</f>
        <v>13.797962801352195</v>
      </c>
      <c r="U22" s="11">
        <f t="shared" si="6"/>
        <v>9.3126726507088655</v>
      </c>
      <c r="W22" s="10" t="str">
        <f>name!D18</f>
        <v>52 Skilled metal, electrical and electronic trades</v>
      </c>
      <c r="X22" s="11">
        <v>0.63646545427667045</v>
      </c>
      <c r="Y22" s="11">
        <v>1.0779860895040727</v>
      </c>
      <c r="Z22" s="11">
        <v>0.85191705094393755</v>
      </c>
      <c r="AA22" s="11">
        <v>1.853590194166054</v>
      </c>
      <c r="AB22" s="11">
        <v>2.2948952142260395</v>
      </c>
      <c r="AC22" s="11"/>
      <c r="AD22" s="11">
        <f t="shared" si="4"/>
        <v>1.4429781632821019</v>
      </c>
      <c r="AE22" s="11">
        <f>'RD T1'!T50</f>
        <v>1.0690588361219309</v>
      </c>
      <c r="AF22" s="11">
        <f t="shared" si="7"/>
        <v>2.5120369994040326</v>
      </c>
    </row>
    <row r="23" spans="1:32" x14ac:dyDescent="0.2">
      <c r="A23" s="10" t="str">
        <f>name!D19</f>
        <v>53 Skilled construction and building trades</v>
      </c>
      <c r="B23" s="11">
        <v>35.089469355038794</v>
      </c>
      <c r="C23" s="11">
        <v>39.820969732941428</v>
      </c>
      <c r="D23" s="11">
        <v>32.873673945871992</v>
      </c>
      <c r="E23" s="11">
        <v>33.401883346061759</v>
      </c>
      <c r="F23" s="11">
        <v>29.519782156523313</v>
      </c>
      <c r="G23" s="11"/>
      <c r="H23" s="11">
        <f t="shared" si="2"/>
        <v>-3.3538917893486797</v>
      </c>
      <c r="I23" s="11">
        <f>'RD T1'!E22</f>
        <v>13.552096090974974</v>
      </c>
      <c r="J23" s="11">
        <f t="shared" si="5"/>
        <v>10.198204301626294</v>
      </c>
      <c r="L23" s="10" t="str">
        <f>name!D19</f>
        <v>53 Skilled construction and building trades</v>
      </c>
      <c r="M23" s="11">
        <v>34.628787678344516</v>
      </c>
      <c r="N23" s="11">
        <v>39.38419017229689</v>
      </c>
      <c r="O23" s="11">
        <v>32.347692162277006</v>
      </c>
      <c r="P23" s="11">
        <v>32.849200286239089</v>
      </c>
      <c r="Q23" s="11">
        <v>28.885662958269037</v>
      </c>
      <c r="R23" s="11"/>
      <c r="S23" s="11">
        <f t="shared" si="3"/>
        <v>-3.462029204007969</v>
      </c>
      <c r="T23" s="11">
        <f>'RD T1'!T22</f>
        <v>13.248020623857938</v>
      </c>
      <c r="U23" s="11">
        <f t="shared" si="6"/>
        <v>9.7859914198499691</v>
      </c>
      <c r="W23" s="10" t="str">
        <f>name!D19</f>
        <v>53 Skilled construction and building trades</v>
      </c>
      <c r="X23" s="11">
        <v>0.46068167669429044</v>
      </c>
      <c r="Y23" s="11">
        <v>0.43677956064450735</v>
      </c>
      <c r="Z23" s="11">
        <v>0.52598178359496117</v>
      </c>
      <c r="AA23" s="11">
        <v>0.55268305982263466</v>
      </c>
      <c r="AB23" s="11">
        <v>0.63411919825424257</v>
      </c>
      <c r="AC23" s="11"/>
      <c r="AD23" s="11">
        <f t="shared" si="4"/>
        <v>0.10813741465928139</v>
      </c>
      <c r="AE23" s="11">
        <f>'RD T1'!T51</f>
        <v>0.30407546711703204</v>
      </c>
      <c r="AF23" s="11">
        <f t="shared" si="7"/>
        <v>0.41221288177631343</v>
      </c>
    </row>
    <row r="24" spans="1:32" x14ac:dyDescent="0.2">
      <c r="A24" s="10" t="str">
        <f>name!D20</f>
        <v>54 Textiles, printing and other skilled trades</v>
      </c>
      <c r="B24" s="11">
        <v>19.711469229925719</v>
      </c>
      <c r="C24" s="11">
        <v>17.043228731646899</v>
      </c>
      <c r="D24" s="11">
        <v>17.201027413534156</v>
      </c>
      <c r="E24" s="11">
        <v>16.498299619318811</v>
      </c>
      <c r="F24" s="11">
        <v>16.135193807631012</v>
      </c>
      <c r="G24" s="11"/>
      <c r="H24" s="11">
        <f t="shared" si="2"/>
        <v>-1.0658336059031441</v>
      </c>
      <c r="I24" s="11">
        <f>'RD T1'!E23</f>
        <v>7.1244784698214652</v>
      </c>
      <c r="J24" s="11">
        <f t="shared" si="5"/>
        <v>6.058644863918321</v>
      </c>
      <c r="L24" s="10" t="str">
        <f>name!D20</f>
        <v>54 Textiles, printing and other skilled trades</v>
      </c>
      <c r="M24" s="11">
        <v>12.606708900116182</v>
      </c>
      <c r="N24" s="11">
        <v>10.765601830109938</v>
      </c>
      <c r="O24" s="11">
        <v>9.9254365207075015</v>
      </c>
      <c r="P24" s="11">
        <v>9.2523477646698815</v>
      </c>
      <c r="Q24" s="11">
        <v>8.7126681790921197</v>
      </c>
      <c r="R24" s="11"/>
      <c r="S24" s="11">
        <f t="shared" si="3"/>
        <v>-1.2127683416153818</v>
      </c>
      <c r="T24" s="11">
        <f>'RD T1'!T23</f>
        <v>2.9126513464046435</v>
      </c>
      <c r="U24" s="11">
        <f t="shared" si="6"/>
        <v>1.6998830047892617</v>
      </c>
      <c r="W24" s="10" t="str">
        <f>name!D20</f>
        <v>54 Textiles, printing and other skilled trades</v>
      </c>
      <c r="X24" s="11">
        <v>7.1047603298095332</v>
      </c>
      <c r="Y24" s="11">
        <v>6.2776269015369728</v>
      </c>
      <c r="Z24" s="11">
        <v>7.2755908928266235</v>
      </c>
      <c r="AA24" s="11">
        <v>7.2459518546489425</v>
      </c>
      <c r="AB24" s="11">
        <v>7.4225256285388861</v>
      </c>
      <c r="AC24" s="11"/>
      <c r="AD24" s="11">
        <f t="shared" si="4"/>
        <v>0.14693473571226257</v>
      </c>
      <c r="AE24" s="11">
        <f>'RD T1'!T52</f>
        <v>4.2118271234168212</v>
      </c>
      <c r="AF24" s="11">
        <f t="shared" si="7"/>
        <v>4.3587618591290838</v>
      </c>
    </row>
    <row r="25" spans="1:32" x14ac:dyDescent="0.2">
      <c r="A25" s="10" t="str">
        <f>name!D21</f>
        <v>61 Caring personal service occupations</v>
      </c>
      <c r="B25" s="11">
        <v>76.861052980682018</v>
      </c>
      <c r="C25" s="11">
        <v>81.581370181918601</v>
      </c>
      <c r="D25" s="11">
        <v>78.947674547342629</v>
      </c>
      <c r="E25" s="11">
        <v>85.706983925401758</v>
      </c>
      <c r="F25" s="11">
        <v>94.605517455709006</v>
      </c>
      <c r="G25" s="11"/>
      <c r="H25" s="11">
        <f t="shared" si="2"/>
        <v>15.657842908366376</v>
      </c>
      <c r="I25" s="11">
        <f>'RD T1'!E24</f>
        <v>49.935388028981244</v>
      </c>
      <c r="J25" s="11">
        <f t="shared" si="5"/>
        <v>65.593230937347613</v>
      </c>
      <c r="L25" s="10" t="str">
        <f>name!D21</f>
        <v>61 Caring personal service occupations</v>
      </c>
      <c r="M25" s="11">
        <v>8.3864190712272677</v>
      </c>
      <c r="N25" s="11">
        <v>9.0795624893493958</v>
      </c>
      <c r="O25" s="11">
        <v>8.6955891619431043</v>
      </c>
      <c r="P25" s="11">
        <v>10.69865937259439</v>
      </c>
      <c r="Q25" s="11">
        <v>12.280087820110827</v>
      </c>
      <c r="R25" s="11"/>
      <c r="S25" s="11">
        <f t="shared" si="3"/>
        <v>3.584498658167723</v>
      </c>
      <c r="T25" s="11">
        <f>'RD T1'!T24</f>
        <v>4.8520390071457902</v>
      </c>
      <c r="U25" s="11">
        <f t="shared" si="6"/>
        <v>8.4365376653135122</v>
      </c>
      <c r="W25" s="10" t="str">
        <f>name!D21</f>
        <v>61 Caring personal service occupations</v>
      </c>
      <c r="X25" s="11">
        <v>68.474633909454724</v>
      </c>
      <c r="Y25" s="11">
        <v>72.501807692569201</v>
      </c>
      <c r="Z25" s="11">
        <v>70.252085385399496</v>
      </c>
      <c r="AA25" s="11">
        <v>75.00832455280738</v>
      </c>
      <c r="AB25" s="11">
        <v>82.325429635598169</v>
      </c>
      <c r="AC25" s="11"/>
      <c r="AD25" s="11">
        <f t="shared" si="4"/>
        <v>12.073344250198673</v>
      </c>
      <c r="AE25" s="11">
        <f>'RD T1'!T53</f>
        <v>45.083349021835467</v>
      </c>
      <c r="AF25" s="11">
        <f t="shared" si="7"/>
        <v>57.15669327203414</v>
      </c>
    </row>
    <row r="26" spans="1:32" x14ac:dyDescent="0.2">
      <c r="A26" s="10" t="str">
        <f>name!D22</f>
        <v>62 Leisure, travel and related personal service occupations</v>
      </c>
      <c r="B26" s="11">
        <v>22.284331845722232</v>
      </c>
      <c r="C26" s="11">
        <v>22.247190804317952</v>
      </c>
      <c r="D26" s="11">
        <v>20.276066623599785</v>
      </c>
      <c r="E26" s="11">
        <v>20.690420901030993</v>
      </c>
      <c r="F26" s="11">
        <v>21.463637977862092</v>
      </c>
      <c r="G26" s="11"/>
      <c r="H26" s="11">
        <f t="shared" si="2"/>
        <v>1.1875713542623068</v>
      </c>
      <c r="I26" s="11">
        <f>'RD T1'!E25</f>
        <v>10.688057769731927</v>
      </c>
      <c r="J26" s="11">
        <f t="shared" si="5"/>
        <v>11.875629123994234</v>
      </c>
      <c r="L26" s="10" t="str">
        <f>name!D22</f>
        <v>62 Leisure, travel and related personal service occupations</v>
      </c>
      <c r="M26" s="11">
        <v>5.9952579748298458</v>
      </c>
      <c r="N26" s="11">
        <v>6.5695899493812906</v>
      </c>
      <c r="O26" s="11">
        <v>6.2082506462925888</v>
      </c>
      <c r="P26" s="11">
        <v>6.4191756213993738</v>
      </c>
      <c r="Q26" s="11">
        <v>6.8063461632135507</v>
      </c>
      <c r="R26" s="11"/>
      <c r="S26" s="11">
        <f t="shared" si="3"/>
        <v>0.59809551692096186</v>
      </c>
      <c r="T26" s="11">
        <f>'RD T1'!T25</f>
        <v>2.8342418701860779</v>
      </c>
      <c r="U26" s="11">
        <f t="shared" si="6"/>
        <v>3.4323373871070397</v>
      </c>
      <c r="W26" s="10" t="str">
        <f>name!D22</f>
        <v>62 Leisure, travel and related personal service occupations</v>
      </c>
      <c r="X26" s="11">
        <v>16.289073870892377</v>
      </c>
      <c r="Y26" s="11">
        <v>15.67760085493668</v>
      </c>
      <c r="Z26" s="11">
        <v>14.067815977307182</v>
      </c>
      <c r="AA26" s="11">
        <v>14.271245279631609</v>
      </c>
      <c r="AB26" s="11">
        <v>14.657291814648534</v>
      </c>
      <c r="AC26" s="11"/>
      <c r="AD26" s="11">
        <f t="shared" si="4"/>
        <v>0.589475837341352</v>
      </c>
      <c r="AE26" s="11">
        <f>'RD T1'!T54</f>
        <v>7.8538158995458485</v>
      </c>
      <c r="AF26" s="11">
        <f t="shared" si="7"/>
        <v>8.4432917368872005</v>
      </c>
    </row>
    <row r="27" spans="1:32" x14ac:dyDescent="0.2">
      <c r="A27" s="10" t="str">
        <f>name!D23</f>
        <v>63 Community and civil enforcement occupations</v>
      </c>
      <c r="B27" s="11">
        <v>0.98052844721121279</v>
      </c>
      <c r="C27" s="11">
        <v>0.90167970585889679</v>
      </c>
      <c r="D27" s="11">
        <v>1.1254495167418088</v>
      </c>
      <c r="E27" s="11">
        <v>0.932936584748567</v>
      </c>
      <c r="F27" s="11">
        <v>1.0387207928226831</v>
      </c>
      <c r="G27" s="11"/>
      <c r="H27" s="11">
        <f t="shared" si="2"/>
        <v>-8.6728723919125672E-2</v>
      </c>
      <c r="I27" s="11">
        <f>'RD T1'!E26</f>
        <v>0.48371566914270575</v>
      </c>
      <c r="J27" s="11">
        <f t="shared" si="5"/>
        <v>0.39698694522358008</v>
      </c>
      <c r="L27" s="10" t="str">
        <f>name!D23</f>
        <v>63 Community and civil enforcement occupations</v>
      </c>
      <c r="M27" s="11">
        <v>0.75722132459448832</v>
      </c>
      <c r="N27" s="11">
        <v>0.61809097522584211</v>
      </c>
      <c r="O27" s="11">
        <v>0.87509896864116588</v>
      </c>
      <c r="P27" s="11">
        <v>0.60536265724368055</v>
      </c>
      <c r="Q27" s="11">
        <v>0.70492612379495523</v>
      </c>
      <c r="R27" s="11"/>
      <c r="S27" s="11">
        <f t="shared" si="3"/>
        <v>-0.17017284484621065</v>
      </c>
      <c r="T27" s="11">
        <f>'RD T1'!T26</f>
        <v>0.27047648162695931</v>
      </c>
      <c r="U27" s="11">
        <f t="shared" si="6"/>
        <v>0.10030363678074866</v>
      </c>
      <c r="W27" s="10" t="str">
        <f>name!D23</f>
        <v>63 Community and civil enforcement occupations</v>
      </c>
      <c r="X27" s="11">
        <v>0.22330712261672439</v>
      </c>
      <c r="Y27" s="11">
        <v>0.28358873063305579</v>
      </c>
      <c r="Z27" s="11">
        <v>0.25035054810064283</v>
      </c>
      <c r="AA27" s="11">
        <v>0.32757392750488701</v>
      </c>
      <c r="AB27" s="11">
        <v>0.33379466902772786</v>
      </c>
      <c r="AC27" s="11"/>
      <c r="AD27" s="11">
        <f t="shared" si="4"/>
        <v>8.344412092708503E-2</v>
      </c>
      <c r="AE27" s="11">
        <f>'RD T1'!T55</f>
        <v>0.2132391875157465</v>
      </c>
      <c r="AF27" s="11">
        <f t="shared" si="7"/>
        <v>0.29668330844283153</v>
      </c>
    </row>
    <row r="28" spans="1:32" x14ac:dyDescent="0.2">
      <c r="A28" s="10" t="str">
        <f>name!D24</f>
        <v>71 Sales occupations</v>
      </c>
      <c r="B28" s="11">
        <v>63.108013741309826</v>
      </c>
      <c r="C28" s="11">
        <v>60.494969707947533</v>
      </c>
      <c r="D28" s="11">
        <v>59.004166486625351</v>
      </c>
      <c r="E28" s="11">
        <v>54.532841571033316</v>
      </c>
      <c r="F28" s="11">
        <v>51.870479592341077</v>
      </c>
      <c r="G28" s="11"/>
      <c r="H28" s="11">
        <f t="shared" si="2"/>
        <v>-7.1336868942842742</v>
      </c>
      <c r="I28" s="11">
        <f>'RD T1'!E27</f>
        <v>24.54916242340612</v>
      </c>
      <c r="J28" s="11">
        <f t="shared" si="5"/>
        <v>17.415475529121846</v>
      </c>
      <c r="L28" s="10" t="str">
        <f>name!D24</f>
        <v>71 Sales occupations</v>
      </c>
      <c r="M28" s="11">
        <v>25.551258974864737</v>
      </c>
      <c r="N28" s="11">
        <v>26.563937359490346</v>
      </c>
      <c r="O28" s="11">
        <v>25.921657890285051</v>
      </c>
      <c r="P28" s="11">
        <v>24.302483824068222</v>
      </c>
      <c r="Q28" s="11">
        <v>23.316306101849065</v>
      </c>
      <c r="R28" s="11"/>
      <c r="S28" s="11">
        <f t="shared" si="3"/>
        <v>-2.6053517884359856</v>
      </c>
      <c r="T28" s="11">
        <f>'RD T1'!T27</f>
        <v>7.9211691461620397</v>
      </c>
      <c r="U28" s="11">
        <f t="shared" si="6"/>
        <v>5.3158173577260541</v>
      </c>
      <c r="W28" s="10" t="str">
        <f>name!D24</f>
        <v>71 Sales occupations</v>
      </c>
      <c r="X28" s="11">
        <v>37.556754766445096</v>
      </c>
      <c r="Y28" s="11">
        <v>33.931032348457173</v>
      </c>
      <c r="Z28" s="11">
        <v>33.082508596340205</v>
      </c>
      <c r="AA28" s="11">
        <v>30.230357746965012</v>
      </c>
      <c r="AB28" s="11">
        <v>28.55417349049198</v>
      </c>
      <c r="AC28" s="11"/>
      <c r="AD28" s="11">
        <f t="shared" si="4"/>
        <v>-4.5283351058482246</v>
      </c>
      <c r="AE28" s="11">
        <f>'RD T1'!T56</f>
        <v>16.62799327724408</v>
      </c>
      <c r="AF28" s="11">
        <f t="shared" si="7"/>
        <v>12.099658171395856</v>
      </c>
    </row>
    <row r="29" spans="1:32" x14ac:dyDescent="0.2">
      <c r="A29" s="10" t="str">
        <f>name!D25</f>
        <v>72 Customer service occupations</v>
      </c>
      <c r="B29" s="11">
        <v>18.718188892063733</v>
      </c>
      <c r="C29" s="11">
        <v>22.17457165490265</v>
      </c>
      <c r="D29" s="11">
        <v>22.636860977248979</v>
      </c>
      <c r="E29" s="11">
        <v>29.762482161817921</v>
      </c>
      <c r="F29" s="11">
        <v>34.612933272205488</v>
      </c>
      <c r="G29" s="11"/>
      <c r="H29" s="11">
        <f t="shared" si="2"/>
        <v>11.976072294956509</v>
      </c>
      <c r="I29" s="11">
        <f>'RD T1'!E28</f>
        <v>13.841256648509871</v>
      </c>
      <c r="J29" s="11">
        <f t="shared" si="5"/>
        <v>25.817328943466379</v>
      </c>
      <c r="L29" s="10" t="str">
        <f>name!D25</f>
        <v>72 Customer service occupations</v>
      </c>
      <c r="M29" s="11">
        <v>8.2390413749385623</v>
      </c>
      <c r="N29" s="11">
        <v>8.7011119028809283</v>
      </c>
      <c r="O29" s="11">
        <v>9.8682386110278912</v>
      </c>
      <c r="P29" s="11">
        <v>13.970479008401114</v>
      </c>
      <c r="Q29" s="11">
        <v>16.412725913059308</v>
      </c>
      <c r="R29" s="11"/>
      <c r="S29" s="11">
        <f t="shared" si="3"/>
        <v>6.5444873020314169</v>
      </c>
      <c r="T29" s="11">
        <f>'RD T1'!T28</f>
        <v>4.9536039309112692</v>
      </c>
      <c r="U29" s="11">
        <f t="shared" si="6"/>
        <v>11.498091232942686</v>
      </c>
      <c r="W29" s="10" t="str">
        <f>name!D25</f>
        <v>72 Customer service occupations</v>
      </c>
      <c r="X29" s="11">
        <v>10.479147517125149</v>
      </c>
      <c r="Y29" s="11">
        <v>13.473459752021734</v>
      </c>
      <c r="Z29" s="11">
        <v>12.768622366221093</v>
      </c>
      <c r="AA29" s="11">
        <v>15.792003153416793</v>
      </c>
      <c r="AB29" s="11">
        <v>18.200207359146162</v>
      </c>
      <c r="AC29" s="11"/>
      <c r="AD29" s="11">
        <f t="shared" si="4"/>
        <v>5.4315849929250692</v>
      </c>
      <c r="AE29" s="11">
        <f>'RD T1'!T57</f>
        <v>8.8876527175985984</v>
      </c>
      <c r="AF29" s="11">
        <f t="shared" si="7"/>
        <v>14.319237710523668</v>
      </c>
    </row>
    <row r="30" spans="1:32" x14ac:dyDescent="0.2">
      <c r="A30" s="10" t="str">
        <f>name!D26</f>
        <v>81 Process, plant and machine operatives</v>
      </c>
      <c r="B30" s="11">
        <v>36.892134460926073</v>
      </c>
      <c r="C30" s="11">
        <v>35.53835229685906</v>
      </c>
      <c r="D30" s="11">
        <v>30.200637636469697</v>
      </c>
      <c r="E30" s="11">
        <v>36.835963729221852</v>
      </c>
      <c r="F30" s="11">
        <v>36.543530730093572</v>
      </c>
      <c r="G30" s="11"/>
      <c r="H30" s="11">
        <f t="shared" si="2"/>
        <v>6.342893093623875</v>
      </c>
      <c r="I30" s="11">
        <f>'RD T1'!E29</f>
        <v>14.475383868829415</v>
      </c>
      <c r="J30" s="11">
        <f t="shared" si="5"/>
        <v>20.81827696245329</v>
      </c>
      <c r="L30" s="10" t="str">
        <f>name!D26</f>
        <v>81 Process, plant and machine operatives</v>
      </c>
      <c r="M30" s="11">
        <v>29.648567738847053</v>
      </c>
      <c r="N30" s="11">
        <v>27.767732929140635</v>
      </c>
      <c r="O30" s="11">
        <v>23.460536186777109</v>
      </c>
      <c r="P30" s="11">
        <v>28.137207285052146</v>
      </c>
      <c r="Q30" s="11">
        <v>27.362418212972013</v>
      </c>
      <c r="R30" s="11"/>
      <c r="S30" s="11">
        <f t="shared" si="3"/>
        <v>3.9018820261949045</v>
      </c>
      <c r="T30" s="11">
        <f>'RD T1'!T29</f>
        <v>10.044704938782591</v>
      </c>
      <c r="U30" s="11">
        <f t="shared" si="6"/>
        <v>13.946586964977495</v>
      </c>
      <c r="W30" s="10" t="str">
        <f>name!D26</f>
        <v>81 Process, plant and machine operatives</v>
      </c>
      <c r="X30" s="11">
        <v>7.2435667220790121</v>
      </c>
      <c r="Y30" s="11">
        <v>7.7706193677184361</v>
      </c>
      <c r="Z30" s="11">
        <v>6.7401014496925908</v>
      </c>
      <c r="AA30" s="11">
        <v>8.6987564441696801</v>
      </c>
      <c r="AB30" s="11">
        <v>9.1811125171215746</v>
      </c>
      <c r="AC30" s="11"/>
      <c r="AD30" s="11">
        <f t="shared" si="4"/>
        <v>2.4410110674289838</v>
      </c>
      <c r="AE30" s="11">
        <f>'RD T1'!T58</f>
        <v>4.4306789300468248</v>
      </c>
      <c r="AF30" s="11">
        <f t="shared" si="7"/>
        <v>6.8716899974758086</v>
      </c>
    </row>
    <row r="31" spans="1:32" x14ac:dyDescent="0.2">
      <c r="A31" s="10" t="str">
        <f>name!D27</f>
        <v>82 Transport and mobile machine drivers and operatives</v>
      </c>
      <c r="B31" s="11">
        <v>42.115605381971015</v>
      </c>
      <c r="C31" s="11">
        <v>49.540220719281848</v>
      </c>
      <c r="D31" s="11">
        <v>43.900877009470207</v>
      </c>
      <c r="E31" s="11">
        <v>47.907780855826601</v>
      </c>
      <c r="F31" s="11">
        <v>48.847330618248002</v>
      </c>
      <c r="G31" s="11"/>
      <c r="H31" s="11">
        <f t="shared" si="2"/>
        <v>4.9464536087777944</v>
      </c>
      <c r="I31" s="11">
        <f>'RD T1'!E30</f>
        <v>25.446319664075862</v>
      </c>
      <c r="J31" s="11">
        <f t="shared" si="5"/>
        <v>30.392773272853656</v>
      </c>
      <c r="L31" s="10" t="str">
        <f>name!D27</f>
        <v>82 Transport and mobile machine drivers and operatives</v>
      </c>
      <c r="M31" s="11">
        <v>40.088678541586255</v>
      </c>
      <c r="N31" s="11">
        <v>47.218697079075881</v>
      </c>
      <c r="O31" s="11">
        <v>41.939953515951139</v>
      </c>
      <c r="P31" s="11">
        <v>44.881569383840336</v>
      </c>
      <c r="Q31" s="11">
        <v>45.318240696352731</v>
      </c>
      <c r="R31" s="11"/>
      <c r="S31" s="11">
        <f t="shared" si="3"/>
        <v>3.3782871804015926</v>
      </c>
      <c r="T31" s="11">
        <f>'RD T1'!T30</f>
        <v>23.470265692353205</v>
      </c>
      <c r="U31" s="11">
        <f t="shared" si="6"/>
        <v>26.848552872754798</v>
      </c>
      <c r="W31" s="10" t="str">
        <f>name!D27</f>
        <v>82 Transport and mobile machine drivers and operatives</v>
      </c>
      <c r="X31" s="11">
        <v>2.026926840384768</v>
      </c>
      <c r="Y31" s="11">
        <v>2.3215236402059944</v>
      </c>
      <c r="Z31" s="11">
        <v>1.9609234935190341</v>
      </c>
      <c r="AA31" s="11">
        <v>3.0262114719861612</v>
      </c>
      <c r="AB31" s="11">
        <v>3.5290899218952476</v>
      </c>
      <c r="AC31" s="11"/>
      <c r="AD31" s="11">
        <f t="shared" si="4"/>
        <v>1.5681664283762136</v>
      </c>
      <c r="AE31" s="11">
        <f>'RD T1'!T59</f>
        <v>1.9760539717226531</v>
      </c>
      <c r="AF31" s="11">
        <f t="shared" si="7"/>
        <v>3.5442204000988666</v>
      </c>
    </row>
    <row r="32" spans="1:32" x14ac:dyDescent="0.2">
      <c r="A32" s="10" t="str">
        <f>name!D28</f>
        <v>91 Elementary trades and related occupations</v>
      </c>
      <c r="B32" s="11">
        <v>20.586198522498126</v>
      </c>
      <c r="C32" s="11">
        <v>19.190340321468451</v>
      </c>
      <c r="D32" s="11">
        <v>16.761571118077743</v>
      </c>
      <c r="E32" s="11">
        <v>14.393385693647675</v>
      </c>
      <c r="F32" s="11">
        <v>13.858932291205532</v>
      </c>
      <c r="G32" s="11"/>
      <c r="H32" s="11">
        <f t="shared" si="2"/>
        <v>-2.9026388268722112</v>
      </c>
      <c r="I32" s="11">
        <f>'RD T1'!E31</f>
        <v>5.8029163004464106</v>
      </c>
      <c r="J32" s="11">
        <f t="shared" si="5"/>
        <v>2.9002774735741994</v>
      </c>
      <c r="L32" s="10" t="str">
        <f>name!D28</f>
        <v>91 Elementary trades and related occupations</v>
      </c>
      <c r="M32" s="11">
        <v>15.641280248772855</v>
      </c>
      <c r="N32" s="11">
        <v>14.694580961665855</v>
      </c>
      <c r="O32" s="11">
        <v>13.182158668985222</v>
      </c>
      <c r="P32" s="11">
        <v>11.256529061968964</v>
      </c>
      <c r="Q32" s="11">
        <v>10.860225746815917</v>
      </c>
      <c r="R32" s="11"/>
      <c r="S32" s="11">
        <f t="shared" si="3"/>
        <v>-2.3219329221693048</v>
      </c>
      <c r="T32" s="11">
        <f>'RD T1'!T31</f>
        <v>3.8206375219516548</v>
      </c>
      <c r="U32" s="11">
        <f t="shared" si="6"/>
        <v>1.49870459978235</v>
      </c>
      <c r="W32" s="10" t="str">
        <f>name!D28</f>
        <v>91 Elementary trades and related occupations</v>
      </c>
      <c r="X32" s="11">
        <v>4.9449182737252544</v>
      </c>
      <c r="Y32" s="11">
        <v>4.4957593598026362</v>
      </c>
      <c r="Z32" s="11">
        <v>3.5794124490925263</v>
      </c>
      <c r="AA32" s="11">
        <v>3.1368566316786874</v>
      </c>
      <c r="AB32" s="11">
        <v>2.9987065443896017</v>
      </c>
      <c r="AC32" s="11"/>
      <c r="AD32" s="11">
        <f t="shared" si="4"/>
        <v>-0.5807059047029246</v>
      </c>
      <c r="AE32" s="11">
        <f>'RD T1'!T60</f>
        <v>1.9822787784947553</v>
      </c>
      <c r="AF32" s="11">
        <f t="shared" si="7"/>
        <v>1.4015728737918307</v>
      </c>
    </row>
    <row r="33" spans="1:32" x14ac:dyDescent="0.2">
      <c r="A33" s="10" t="str">
        <f>name!D29</f>
        <v>92 Elementary administration and service occupations</v>
      </c>
      <c r="B33" s="11">
        <v>98.9998764023874</v>
      </c>
      <c r="C33" s="11">
        <v>105.988701534041</v>
      </c>
      <c r="D33" s="11">
        <v>94.848101685399726</v>
      </c>
      <c r="E33" s="11">
        <v>97.558918342851143</v>
      </c>
      <c r="F33" s="11">
        <v>94.43619960591478</v>
      </c>
      <c r="G33" s="11"/>
      <c r="H33" s="11">
        <f t="shared" ref="H33" si="8">F33-D33</f>
        <v>-0.41190207948494617</v>
      </c>
      <c r="I33" s="11">
        <f>'RD T1'!E32</f>
        <v>47.491306720426017</v>
      </c>
      <c r="J33" s="11">
        <f>SUM(H33:I33)</f>
        <v>47.079404640941071</v>
      </c>
      <c r="L33" s="10" t="str">
        <f>name!D29</f>
        <v>92 Elementary administration and service occupations</v>
      </c>
      <c r="M33" s="11">
        <v>49.462143238546901</v>
      </c>
      <c r="N33" s="11">
        <v>50.929808085271745</v>
      </c>
      <c r="O33" s="11">
        <v>47.243302920497563</v>
      </c>
      <c r="P33" s="11">
        <v>51.183078955796255</v>
      </c>
      <c r="Q33" s="11">
        <v>50.143857176301218</v>
      </c>
      <c r="R33" s="11"/>
      <c r="S33" s="11">
        <f t="shared" ref="S33" si="9">Q33-O33</f>
        <v>2.9005542558036552</v>
      </c>
      <c r="T33" s="11">
        <f>'RD T1'!T32</f>
        <v>20.614233403056438</v>
      </c>
      <c r="U33" s="11">
        <f t="shared" ref="U33" si="10">SUM(S33:T33)</f>
        <v>23.514787658860094</v>
      </c>
      <c r="W33" s="10" t="str">
        <f>name!D29</f>
        <v>92 Elementary administration and service occupations</v>
      </c>
      <c r="X33" s="11">
        <v>49.537733163840606</v>
      </c>
      <c r="Y33" s="11">
        <v>55.058893448768906</v>
      </c>
      <c r="Z33" s="11">
        <v>47.604798764902313</v>
      </c>
      <c r="AA33" s="11">
        <v>46.375839387054839</v>
      </c>
      <c r="AB33" s="11">
        <v>44.292342429613413</v>
      </c>
      <c r="AC33" s="11"/>
      <c r="AD33" s="11">
        <f t="shared" ref="AD33" si="11">AB33-Z33</f>
        <v>-3.3124563352888998</v>
      </c>
      <c r="AE33" s="11">
        <f>'RD T1'!T61</f>
        <v>26.877073317369579</v>
      </c>
      <c r="AF33" s="11">
        <f t="shared" ref="AF33" si="12">SUM(AD33:AE33)</f>
        <v>23.564616982080679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1005.3849999999999</v>
      </c>
      <c r="C35" s="34">
        <f>SUM(C8:C33)</f>
        <v>1089.55</v>
      </c>
      <c r="D35" s="34">
        <f>SUM(D8:D33)</f>
        <v>1065.223</v>
      </c>
      <c r="E35" s="34">
        <f>SUM(E8:E33)</f>
        <v>1096.6909999999998</v>
      </c>
      <c r="F35" s="34">
        <f>SUM(F8:F33)</f>
        <v>1141.3670000000004</v>
      </c>
      <c r="G35" s="11"/>
      <c r="H35" s="34">
        <f>F35-D35</f>
        <v>76.14400000000046</v>
      </c>
      <c r="I35" s="34">
        <f>SUM(I8:I33)</f>
        <v>532.96573875887316</v>
      </c>
      <c r="J35" s="34">
        <f>SUM(J8:J33)</f>
        <v>609.10973875887385</v>
      </c>
      <c r="L35" s="231" t="str">
        <f>name!D3</f>
        <v>All occupations</v>
      </c>
      <c r="M35" s="34">
        <f>SUM(M8:M33)</f>
        <v>539.69306417186306</v>
      </c>
      <c r="N35" s="34">
        <f>SUM(N8:N33)</f>
        <v>584.41928843470498</v>
      </c>
      <c r="O35" s="34">
        <f>SUM(O8:O33)</f>
        <v>568.11947611938876</v>
      </c>
      <c r="P35" s="34">
        <f>SUM(P8:P33)</f>
        <v>583.41575958617886</v>
      </c>
      <c r="Q35" s="34">
        <f>SUM(Q8:Q33)</f>
        <v>601.18393246351695</v>
      </c>
      <c r="R35" s="11"/>
      <c r="S35" s="34">
        <f>Q35-O35</f>
        <v>33.064456344128189</v>
      </c>
      <c r="T35" s="34">
        <f>SUM(T8:T33)</f>
        <v>237.30757890788882</v>
      </c>
      <c r="U35" s="34">
        <f>SUM(U8:U33)</f>
        <v>270.37203525201687</v>
      </c>
      <c r="W35" s="231" t="str">
        <f>name!D3</f>
        <v>All occupations</v>
      </c>
      <c r="X35" s="34">
        <f>SUM(X8:X33)</f>
        <v>465.6919358281371</v>
      </c>
      <c r="Y35" s="34">
        <f>SUM(Y8:Y33)</f>
        <v>505.13071156529475</v>
      </c>
      <c r="Z35" s="34">
        <f>SUM(Z8:Z33)</f>
        <v>497.10352388061119</v>
      </c>
      <c r="AA35" s="34">
        <f>SUM(AA8:AA33)</f>
        <v>513.27524041382105</v>
      </c>
      <c r="AB35" s="34">
        <f>SUM(AB8:AB33)</f>
        <v>540.18306753648301</v>
      </c>
      <c r="AC35" s="11"/>
      <c r="AD35" s="34">
        <f t="shared" ref="AD35" si="13">AB35-Z35</f>
        <v>43.079543655871817</v>
      </c>
      <c r="AE35" s="34">
        <f>SUM(AE8:AE33)</f>
        <v>295.65815985098425</v>
      </c>
      <c r="AF35" s="34">
        <f>SUM(AF8:AF33)</f>
        <v>338.73770350685612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Greater Birmingham and Solihull (Continued)</v>
      </c>
      <c r="L38" s="19" t="str">
        <f>CONCATENATE(L$1," (Continued)")</f>
        <v>Occupation Table 2.1  Males: Employment Change by Occupation (SOC 2020) and Replacement Demand, 2015-2035, Greater Birmingham and Solihull (Continued)</v>
      </c>
      <c r="W38" s="19" t="str">
        <f>CONCATENATE(W$1," (Continued)")</f>
        <v>Occupation Table 2.2  Females: Employment Change by Occupation (SOC 2020) and Replacement Demand, 2015-2035, Greater Birmingham and Solihull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5.8481217366114073</v>
      </c>
      <c r="C45" s="173">
        <f t="shared" si="20"/>
        <v>6.6474187432751339</v>
      </c>
      <c r="D45" s="173">
        <f t="shared" si="20"/>
        <v>6.9534910788327204</v>
      </c>
      <c r="E45" s="173">
        <f t="shared" si="20"/>
        <v>6.3480281906130402</v>
      </c>
      <c r="F45" s="173">
        <f t="shared" si="20"/>
        <v>6.7379434637167277</v>
      </c>
      <c r="H45" s="68">
        <f t="shared" ref="H45:H70" si="21">IF(D8&gt;0,(H8/D8)*100,0)</f>
        <v>3.8267446612519613</v>
      </c>
      <c r="I45" s="69">
        <f t="shared" ref="I45:I70" si="22">IF(D8&gt;0,I8/D8*100,0)</f>
        <v>49.977892152066325</v>
      </c>
      <c r="J45" s="69">
        <f t="shared" ref="J45:J70" si="23">IF(D8&gt;0,(J8/D8)*100,0)</f>
        <v>53.804636813318282</v>
      </c>
      <c r="L45" t="str">
        <f t="shared" ref="L45:L70" si="24">L8</f>
        <v>11 Corporate managers and directors</v>
      </c>
      <c r="M45" s="173">
        <f t="shared" ref="M45:Q45" si="25">M8/M$35*100</f>
        <v>7.7297064770524599</v>
      </c>
      <c r="N45" s="173">
        <f t="shared" si="25"/>
        <v>8.4870713509649729</v>
      </c>
      <c r="O45" s="173">
        <f t="shared" si="25"/>
        <v>8.8665228574617228</v>
      </c>
      <c r="P45" s="173">
        <f t="shared" si="25"/>
        <v>7.8561945027005056</v>
      </c>
      <c r="Q45" s="173">
        <f t="shared" si="25"/>
        <v>8.0723641064463774</v>
      </c>
      <c r="S45" s="68">
        <f t="shared" ref="S45:S70" si="26">IF(O8&gt;0,(S8/O8)*100,0)</f>
        <v>-3.6581255793120859</v>
      </c>
      <c r="T45" s="69">
        <f t="shared" ref="T45:T70" si="27">IF(O8&gt;0,T8/O8*100,0)</f>
        <v>43.778960929720498</v>
      </c>
      <c r="U45" s="69">
        <f t="shared" ref="U45:U70" si="28">IF(O8&gt;0,(U8/O8)*100,0)</f>
        <v>40.120835350408406</v>
      </c>
      <c r="W45" t="str">
        <f t="shared" ref="W45:W70" si="29">W8</f>
        <v>11 Corporate managers and directors</v>
      </c>
      <c r="X45" s="173">
        <f t="shared" ref="X45:AB45" si="30">X8/X$35*100</f>
        <v>3.6675423536726997</v>
      </c>
      <c r="Y45" s="173">
        <f t="shared" si="30"/>
        <v>4.5190023881864656</v>
      </c>
      <c r="Z45" s="173">
        <f t="shared" si="30"/>
        <v>4.7671645700400296</v>
      </c>
      <c r="AA45" s="173">
        <f t="shared" si="30"/>
        <v>4.6337666691739869</v>
      </c>
      <c r="AB45" s="173">
        <f t="shared" si="30"/>
        <v>5.2528316603880771</v>
      </c>
      <c r="AD45" s="68">
        <f t="shared" ref="AD45:AD70" si="31">IF(Z8&gt;0,(AD8/Z8)*100,0)</f>
        <v>19.736749257342865</v>
      </c>
      <c r="AE45" s="69">
        <f t="shared" ref="AE45:AE70" si="32">IF(Z8&gt;0,AE8/Z8*100,0)</f>
        <v>63.154476524081403</v>
      </c>
      <c r="AF45" s="69">
        <f t="shared" ref="AF45:AF70" si="33">IF(Z8&gt;0,(AF8/Z8)*100,0)</f>
        <v>82.891225781424254</v>
      </c>
    </row>
    <row r="46" spans="1:32" x14ac:dyDescent="0.2">
      <c r="A46" t="str">
        <f t="shared" si="19"/>
        <v>12 Other managers and proprietors</v>
      </c>
      <c r="B46" s="173">
        <f t="shared" si="20"/>
        <v>2.6396793098868359</v>
      </c>
      <c r="C46" s="173">
        <f t="shared" si="20"/>
        <v>2.629787167275901</v>
      </c>
      <c r="D46" s="173">
        <f t="shared" si="20"/>
        <v>2.805409752827603</v>
      </c>
      <c r="E46" s="173">
        <f t="shared" si="20"/>
        <v>3.3929059018309395</v>
      </c>
      <c r="F46" s="173">
        <f t="shared" si="20"/>
        <v>3.8444375204292385</v>
      </c>
      <c r="H46" s="68">
        <f t="shared" si="21"/>
        <v>46.832191729448489</v>
      </c>
      <c r="I46" s="69">
        <f t="shared" si="22"/>
        <v>74.812556579222516</v>
      </c>
      <c r="J46" s="69">
        <f t="shared" si="23"/>
        <v>121.644748308671</v>
      </c>
      <c r="L46" t="str">
        <f t="shared" si="24"/>
        <v>12 Other managers and proprietors</v>
      </c>
      <c r="M46" s="173">
        <f t="shared" ref="M46:Q46" si="34">M9/M$35*100</f>
        <v>2.9102320290333674</v>
      </c>
      <c r="N46" s="173">
        <f t="shared" si="34"/>
        <v>2.9875722814376915</v>
      </c>
      <c r="O46" s="173">
        <f t="shared" si="34"/>
        <v>2.9347057086468049</v>
      </c>
      <c r="P46" s="173">
        <f t="shared" si="34"/>
        <v>3.6831122316853073</v>
      </c>
      <c r="Q46" s="173">
        <f t="shared" si="34"/>
        <v>4.1449349596979497</v>
      </c>
      <c r="S46" s="68">
        <f t="shared" si="26"/>
        <v>49.458579526961358</v>
      </c>
      <c r="T46" s="69">
        <f t="shared" si="27"/>
        <v>68.539816945323395</v>
      </c>
      <c r="U46" s="69">
        <f t="shared" si="28"/>
        <v>117.99839647228474</v>
      </c>
      <c r="W46" t="str">
        <f t="shared" si="29"/>
        <v>12 Other managers and proprietors</v>
      </c>
      <c r="X46" s="173">
        <f t="shared" ref="X46:AB46" si="35">X9/X$35*100</f>
        <v>2.3261342068208619</v>
      </c>
      <c r="Y46" s="173">
        <f t="shared" si="35"/>
        <v>2.2158417922599618</v>
      </c>
      <c r="Z46" s="173">
        <f t="shared" si="35"/>
        <v>2.6576426436529772</v>
      </c>
      <c r="AA46" s="173">
        <f t="shared" si="35"/>
        <v>3.0630420528905535</v>
      </c>
      <c r="AB46" s="173">
        <f t="shared" si="35"/>
        <v>3.510006022865539</v>
      </c>
      <c r="AD46" s="68">
        <f t="shared" si="31"/>
        <v>43.517679229487669</v>
      </c>
      <c r="AE46" s="69">
        <f t="shared" si="32"/>
        <v>82.728780506718962</v>
      </c>
      <c r="AF46" s="69">
        <f t="shared" si="33"/>
        <v>126.24645973620663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4.9779789494776034</v>
      </c>
      <c r="C47" s="173">
        <f t="shared" si="20"/>
        <v>5.4717228499556878</v>
      </c>
      <c r="D47" s="173">
        <f t="shared" si="20"/>
        <v>5.9101545661328876</v>
      </c>
      <c r="E47" s="173">
        <f t="shared" si="20"/>
        <v>5.9896174313753372</v>
      </c>
      <c r="F47" s="173">
        <f t="shared" si="20"/>
        <v>6.3560761973285498</v>
      </c>
      <c r="H47" s="68">
        <f t="shared" si="21"/>
        <v>15.23251288772963</v>
      </c>
      <c r="I47" s="69">
        <f t="shared" si="22"/>
        <v>39.175435850575383</v>
      </c>
      <c r="J47" s="69">
        <f t="shared" si="23"/>
        <v>54.407948738305009</v>
      </c>
      <c r="L47" t="str">
        <f t="shared" si="24"/>
        <v>21 Science, research, engineering and technology professionals</v>
      </c>
      <c r="M47" s="173">
        <f t="shared" ref="M47:Q47" si="36">M10/M$35*100</f>
        <v>7.763011568596796</v>
      </c>
      <c r="N47" s="173">
        <f t="shared" si="36"/>
        <v>8.610621026505596</v>
      </c>
      <c r="O47" s="173">
        <f t="shared" si="36"/>
        <v>9.0576565028055924</v>
      </c>
      <c r="P47" s="173">
        <f t="shared" si="36"/>
        <v>8.9464659269809026</v>
      </c>
      <c r="Q47" s="173">
        <f t="shared" si="36"/>
        <v>9.3175602428534958</v>
      </c>
      <c r="S47" s="68">
        <f t="shared" si="26"/>
        <v>8.8564205580352446</v>
      </c>
      <c r="T47" s="69">
        <f t="shared" si="27"/>
        <v>33.819605783995094</v>
      </c>
      <c r="U47" s="69">
        <f t="shared" si="28"/>
        <v>42.67602634203034</v>
      </c>
      <c r="W47" t="str">
        <f t="shared" si="29"/>
        <v>21 Science, research, engineering and technology professionals</v>
      </c>
      <c r="X47" s="173">
        <f t="shared" ref="X47:AB47" si="37">X10/X$35*100</f>
        <v>1.750388621210196</v>
      </c>
      <c r="Y47" s="173">
        <f t="shared" si="37"/>
        <v>1.8401229554971497</v>
      </c>
      <c r="Z47" s="173">
        <f t="shared" si="37"/>
        <v>2.3130021311871243</v>
      </c>
      <c r="AA47" s="173">
        <f t="shared" si="37"/>
        <v>2.6287071921552339</v>
      </c>
      <c r="AB47" s="173">
        <f t="shared" si="37"/>
        <v>3.060162772022224</v>
      </c>
      <c r="AD47" s="68">
        <f t="shared" si="31"/>
        <v>43.768128563941367</v>
      </c>
      <c r="AE47" s="69">
        <f t="shared" si="32"/>
        <v>63.144961463508196</v>
      </c>
      <c r="AF47" s="69">
        <f t="shared" si="33"/>
        <v>106.91309002744957</v>
      </c>
    </row>
    <row r="48" spans="1:32" x14ac:dyDescent="0.2">
      <c r="A48" t="str">
        <f t="shared" si="19"/>
        <v>22 Health professionals</v>
      </c>
      <c r="B48" s="173">
        <f t="shared" si="20"/>
        <v>4.099129483031362</v>
      </c>
      <c r="C48" s="173">
        <f t="shared" si="20"/>
        <v>4.7808410578660325</v>
      </c>
      <c r="D48" s="173">
        <f t="shared" si="20"/>
        <v>4.8034374190628055</v>
      </c>
      <c r="E48" s="173">
        <f t="shared" si="20"/>
        <v>5.0377783078198428</v>
      </c>
      <c r="F48" s="173">
        <f t="shared" si="20"/>
        <v>5.2861369896618484</v>
      </c>
      <c r="H48" s="68">
        <f t="shared" si="21"/>
        <v>17.915542507127014</v>
      </c>
      <c r="I48" s="69">
        <f t="shared" si="22"/>
        <v>58.456080958591684</v>
      </c>
      <c r="J48" s="69">
        <f t="shared" si="23"/>
        <v>76.371623465718699</v>
      </c>
      <c r="L48" t="str">
        <f t="shared" si="24"/>
        <v>22 Health professionals</v>
      </c>
      <c r="M48" s="173">
        <f t="shared" ref="M48:Q48" si="38">M11/M$35*100</f>
        <v>1.7927482811785733</v>
      </c>
      <c r="N48" s="173">
        <f t="shared" si="38"/>
        <v>2.124641936499942</v>
      </c>
      <c r="O48" s="173">
        <f t="shared" si="38"/>
        <v>2.3066987915712622</v>
      </c>
      <c r="P48" s="173">
        <f t="shared" si="38"/>
        <v>2.391355750246638</v>
      </c>
      <c r="Q48" s="173">
        <f t="shared" si="38"/>
        <v>2.4984070704280001</v>
      </c>
      <c r="S48" s="68">
        <f t="shared" si="26"/>
        <v>14.61461480287376</v>
      </c>
      <c r="T48" s="69">
        <f t="shared" si="27"/>
        <v>41.532446899569507</v>
      </c>
      <c r="U48" s="69">
        <f t="shared" si="28"/>
        <v>56.147061702443267</v>
      </c>
      <c r="W48" t="str">
        <f t="shared" si="29"/>
        <v>22 Health professionals</v>
      </c>
      <c r="X48" s="173">
        <f t="shared" ref="X48:AB48" si="39">X11/X$35*100</f>
        <v>6.772007929515091</v>
      </c>
      <c r="Y48" s="173">
        <f t="shared" si="39"/>
        <v>7.8539743378428231</v>
      </c>
      <c r="Z48" s="173">
        <f t="shared" si="39"/>
        <v>7.6568588351584266</v>
      </c>
      <c r="AA48" s="173">
        <f t="shared" si="39"/>
        <v>8.0458420230455534</v>
      </c>
      <c r="AB48" s="173">
        <f t="shared" si="39"/>
        <v>8.3886748813702283</v>
      </c>
      <c r="AD48" s="68">
        <f t="shared" si="31"/>
        <v>19.052041608180321</v>
      </c>
      <c r="AE48" s="69">
        <f t="shared" si="32"/>
        <v>64.28283531914704</v>
      </c>
      <c r="AF48" s="69">
        <f t="shared" si="33"/>
        <v>83.334876927327372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4.1338271693138315</v>
      </c>
      <c r="C49" s="173">
        <f t="shared" si="20"/>
        <v>3.8564706246944596</v>
      </c>
      <c r="D49" s="173">
        <f t="shared" si="20"/>
        <v>4.1849661033358112</v>
      </c>
      <c r="E49" s="173">
        <f t="shared" si="20"/>
        <v>4.3431941337435029</v>
      </c>
      <c r="F49" s="173">
        <f t="shared" si="20"/>
        <v>4.703364983286896</v>
      </c>
      <c r="H49" s="68">
        <f t="shared" si="21"/>
        <v>20.420801513937253</v>
      </c>
      <c r="I49" s="69">
        <f t="shared" si="22"/>
        <v>55.940039503811022</v>
      </c>
      <c r="J49" s="69">
        <f t="shared" si="23"/>
        <v>76.360841017748271</v>
      </c>
      <c r="L49" t="str">
        <f t="shared" si="24"/>
        <v>23 Teaching and other educational professionals</v>
      </c>
      <c r="M49" s="173">
        <f t="shared" ref="M49:Q49" si="40">M12/M$35*100</f>
        <v>2.5882455876794581</v>
      </c>
      <c r="N49" s="173">
        <f t="shared" si="40"/>
        <v>2.2940512673314832</v>
      </c>
      <c r="O49" s="173">
        <f t="shared" si="40"/>
        <v>2.562499546827592</v>
      </c>
      <c r="P49" s="173">
        <f t="shared" si="40"/>
        <v>2.7090432325771188</v>
      </c>
      <c r="Q49" s="173">
        <f t="shared" si="40"/>
        <v>2.8645338885530838</v>
      </c>
      <c r="S49" s="68">
        <f t="shared" si="26"/>
        <v>18.292675395615753</v>
      </c>
      <c r="T49" s="69">
        <f t="shared" si="27"/>
        <v>47.349072970113461</v>
      </c>
      <c r="U49" s="69">
        <f t="shared" si="28"/>
        <v>65.6417483657292</v>
      </c>
      <c r="W49" t="str">
        <f t="shared" si="29"/>
        <v>23 Teaching and other educational professionals</v>
      </c>
      <c r="X49" s="173">
        <f t="shared" ref="X49:AB49" si="41">X12/X$35*100</f>
        <v>5.9250105580416212</v>
      </c>
      <c r="Y49" s="173">
        <f t="shared" si="41"/>
        <v>5.6641374090741765</v>
      </c>
      <c r="Z49" s="173">
        <f t="shared" si="41"/>
        <v>6.0392173927031667</v>
      </c>
      <c r="AA49" s="173">
        <f t="shared" si="41"/>
        <v>6.200656396122981</v>
      </c>
      <c r="AB49" s="173">
        <f t="shared" si="41"/>
        <v>6.7498484351096675</v>
      </c>
      <c r="AD49" s="68">
        <f t="shared" si="31"/>
        <v>21.452786388573287</v>
      </c>
      <c r="AE49" s="69">
        <f t="shared" si="32"/>
        <v>60.106027339283628</v>
      </c>
      <c r="AF49" s="69">
        <f t="shared" si="33"/>
        <v>81.558813727856915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4.9841238300087696</v>
      </c>
      <c r="C50" s="173">
        <f t="shared" si="20"/>
        <v>5.6523828279461439</v>
      </c>
      <c r="D50" s="173">
        <f t="shared" si="20"/>
        <v>6.3239121632067814</v>
      </c>
      <c r="E50" s="173">
        <f t="shared" si="20"/>
        <v>6.8643506272676778</v>
      </c>
      <c r="F50" s="173">
        <f t="shared" si="20"/>
        <v>7.4502643591914124</v>
      </c>
      <c r="H50" s="68">
        <f t="shared" si="21"/>
        <v>26.232339385688302</v>
      </c>
      <c r="I50" s="69">
        <f t="shared" si="22"/>
        <v>54.654224519276241</v>
      </c>
      <c r="J50" s="69">
        <f t="shared" si="23"/>
        <v>80.886563904964532</v>
      </c>
      <c r="L50" t="str">
        <f t="shared" si="24"/>
        <v>24 Business, media and public service professionals</v>
      </c>
      <c r="M50" s="173">
        <f t="shared" ref="M50:Q50" si="42">M13/M$35*100</f>
        <v>5.6562749750366574</v>
      </c>
      <c r="N50" s="173">
        <f t="shared" si="42"/>
        <v>6.1610835196174243</v>
      </c>
      <c r="O50" s="173">
        <f t="shared" si="42"/>
        <v>7.0082243428745086</v>
      </c>
      <c r="P50" s="173">
        <f t="shared" si="42"/>
        <v>7.6593041355311904</v>
      </c>
      <c r="Q50" s="173">
        <f t="shared" si="42"/>
        <v>8.0911531173765745</v>
      </c>
      <c r="S50" s="68">
        <f t="shared" si="26"/>
        <v>22.171557673885228</v>
      </c>
      <c r="T50" s="69">
        <f t="shared" si="27"/>
        <v>48.223874695765311</v>
      </c>
      <c r="U50" s="69">
        <f t="shared" si="28"/>
        <v>70.39543236965055</v>
      </c>
      <c r="W50" t="str">
        <f t="shared" si="29"/>
        <v>24 Business, media and public service professionals</v>
      </c>
      <c r="X50" s="173">
        <f t="shared" ref="X50:AB50" si="43">X13/X$35*100</f>
        <v>4.205164000262843</v>
      </c>
      <c r="Y50" s="173">
        <f t="shared" si="43"/>
        <v>5.0638331922854825</v>
      </c>
      <c r="Z50" s="173">
        <f t="shared" si="43"/>
        <v>5.5418394995893117</v>
      </c>
      <c r="AA50" s="173">
        <f t="shared" si="43"/>
        <v>5.9607644646362461</v>
      </c>
      <c r="AB50" s="173">
        <f t="shared" si="43"/>
        <v>6.7370024169492542</v>
      </c>
      <c r="AD50" s="68">
        <f t="shared" si="31"/>
        <v>32.101236993202193</v>
      </c>
      <c r="AE50" s="69">
        <f t="shared" si="32"/>
        <v>63.94777127284501</v>
      </c>
      <c r="AF50" s="69">
        <f t="shared" si="33"/>
        <v>96.04900826604721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1.5735913508711361</v>
      </c>
      <c r="C51" s="173">
        <f t="shared" si="20"/>
        <v>1.7069620711815239</v>
      </c>
      <c r="D51" s="173">
        <f t="shared" si="20"/>
        <v>1.8915874033841702</v>
      </c>
      <c r="E51" s="173">
        <f t="shared" si="20"/>
        <v>1.6127012900910689</v>
      </c>
      <c r="F51" s="173">
        <f t="shared" si="20"/>
        <v>1.6449406744288204</v>
      </c>
      <c r="H51" s="68">
        <f t="shared" si="21"/>
        <v>-6.8230258419636103</v>
      </c>
      <c r="I51" s="69">
        <f t="shared" si="22"/>
        <v>36.308737200375305</v>
      </c>
      <c r="J51" s="69">
        <f t="shared" si="23"/>
        <v>29.485711358411692</v>
      </c>
      <c r="L51" t="str">
        <f t="shared" si="24"/>
        <v>31 Science, engineering and technology associate professionals</v>
      </c>
      <c r="M51" s="173">
        <f t="shared" ref="M51:Q51" si="44">M14/M$35*100</f>
        <v>2.2692978690754302</v>
      </c>
      <c r="N51" s="173">
        <f t="shared" si="44"/>
        <v>2.543726223932945</v>
      </c>
      <c r="O51" s="173">
        <f t="shared" si="44"/>
        <v>2.7353986754597965</v>
      </c>
      <c r="P51" s="173">
        <f t="shared" si="44"/>
        <v>2.2170242048564934</v>
      </c>
      <c r="Q51" s="173">
        <f t="shared" si="44"/>
        <v>2.1876300491642442</v>
      </c>
      <c r="S51" s="68">
        <f t="shared" si="26"/>
        <v>-15.370663711972071</v>
      </c>
      <c r="T51" s="69">
        <f t="shared" si="27"/>
        <v>30.822457758870424</v>
      </c>
      <c r="U51" s="69">
        <f t="shared" si="28"/>
        <v>15.451794046898353</v>
      </c>
      <c r="W51" t="str">
        <f t="shared" si="29"/>
        <v>31 Science, engineering and technology associate professionals</v>
      </c>
      <c r="X51" s="173">
        <f t="shared" ref="X51:AB51" si="45">X14/X$35*100</f>
        <v>0.76733306360592468</v>
      </c>
      <c r="Y51" s="173">
        <f t="shared" si="45"/>
        <v>0.7388540160935968</v>
      </c>
      <c r="Z51" s="173">
        <f t="shared" si="45"/>
        <v>0.92722968953628149</v>
      </c>
      <c r="AA51" s="173">
        <f t="shared" si="45"/>
        <v>0.92579593290113749</v>
      </c>
      <c r="AB51" s="173">
        <f t="shared" si="45"/>
        <v>1.0409674068151014</v>
      </c>
      <c r="AD51" s="68">
        <f t="shared" si="31"/>
        <v>21.995532666603758</v>
      </c>
      <c r="AE51" s="69">
        <f t="shared" si="32"/>
        <v>54.805855057242056</v>
      </c>
      <c r="AF51" s="69">
        <f t="shared" si="33"/>
        <v>76.801387723845821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1.7479691366991961</v>
      </c>
      <c r="C52" s="173">
        <f t="shared" si="20"/>
        <v>1.9541370263136744</v>
      </c>
      <c r="D52" s="173">
        <f t="shared" si="20"/>
        <v>2.0127497859343069</v>
      </c>
      <c r="E52" s="173">
        <f t="shared" si="20"/>
        <v>1.9935720427976953</v>
      </c>
      <c r="F52" s="173">
        <f t="shared" si="20"/>
        <v>2.1118666709725469</v>
      </c>
      <c r="H52" s="68">
        <f t="shared" si="21"/>
        <v>12.424634393507556</v>
      </c>
      <c r="I52" s="69">
        <f t="shared" si="22"/>
        <v>59.946117089904973</v>
      </c>
      <c r="J52" s="69">
        <f t="shared" si="23"/>
        <v>72.370751483412519</v>
      </c>
      <c r="L52" t="str">
        <f t="shared" si="24"/>
        <v>32 Health and social care associate professionals</v>
      </c>
      <c r="M52" s="173">
        <f t="shared" ref="M52:Q52" si="46">M15/M$35*100</f>
        <v>0.74574908472062651</v>
      </c>
      <c r="N52" s="173">
        <f t="shared" si="46"/>
        <v>0.77730937755522167</v>
      </c>
      <c r="O52" s="173">
        <f t="shared" si="46"/>
        <v>0.84768041673360728</v>
      </c>
      <c r="P52" s="173">
        <f t="shared" si="46"/>
        <v>0.77142369140066558</v>
      </c>
      <c r="Q52" s="173">
        <f t="shared" si="46"/>
        <v>0.78701436466182451</v>
      </c>
      <c r="S52" s="68">
        <f t="shared" si="26"/>
        <v>-1.7532492622108982</v>
      </c>
      <c r="T52" s="69">
        <f t="shared" si="27"/>
        <v>45.74243605107285</v>
      </c>
      <c r="U52" s="69">
        <f t="shared" si="28"/>
        <v>43.989186788861957</v>
      </c>
      <c r="W52" t="str">
        <f t="shared" si="29"/>
        <v>32 Health and social care associate professionals</v>
      </c>
      <c r="X52" s="173">
        <f t="shared" ref="X52:AB52" si="47">X15/X$35*100</f>
        <v>2.9094477220325139</v>
      </c>
      <c r="Y52" s="173">
        <f t="shared" si="47"/>
        <v>3.3156871386924607</v>
      </c>
      <c r="Z52" s="173">
        <f t="shared" si="47"/>
        <v>3.3442603624556173</v>
      </c>
      <c r="AA52" s="173">
        <f t="shared" si="47"/>
        <v>3.3827304370004372</v>
      </c>
      <c r="AB52" s="173">
        <f t="shared" si="47"/>
        <v>3.5863296212342153</v>
      </c>
      <c r="AD52" s="68">
        <f t="shared" si="31"/>
        <v>16.531744188731171</v>
      </c>
      <c r="AE52" s="69">
        <f t="shared" si="32"/>
        <v>64.060699981075089</v>
      </c>
      <c r="AF52" s="69">
        <f t="shared" si="33"/>
        <v>80.592444169806257</v>
      </c>
    </row>
    <row r="53" spans="1:32" x14ac:dyDescent="0.2">
      <c r="A53" t="str">
        <f t="shared" si="19"/>
        <v>33 Protective service occupations</v>
      </c>
      <c r="B53" s="173">
        <f t="shared" si="20"/>
        <v>1.0052260333352576</v>
      </c>
      <c r="C53" s="173">
        <f t="shared" si="20"/>
        <v>0.99615880705095017</v>
      </c>
      <c r="D53" s="173">
        <f t="shared" si="20"/>
        <v>1.0820610894179492</v>
      </c>
      <c r="E53" s="173">
        <f t="shared" si="20"/>
        <v>1.2601126000556331</v>
      </c>
      <c r="F53" s="173">
        <f t="shared" si="20"/>
        <v>1.4163671520607557</v>
      </c>
      <c r="H53" s="68">
        <f t="shared" si="21"/>
        <v>40.251928843561814</v>
      </c>
      <c r="I53" s="69">
        <f t="shared" si="22"/>
        <v>43.110771340457276</v>
      </c>
      <c r="J53" s="69">
        <f t="shared" si="23"/>
        <v>83.362700184019076</v>
      </c>
      <c r="L53" t="str">
        <f t="shared" si="24"/>
        <v>33 Protective service occupations</v>
      </c>
      <c r="M53" s="173">
        <f t="shared" ref="M53:Q53" si="48">M16/M$35*100</f>
        <v>1.4506396551679637</v>
      </c>
      <c r="N53" s="173">
        <f t="shared" si="48"/>
        <v>1.4045157777820183</v>
      </c>
      <c r="O53" s="173">
        <f t="shared" si="48"/>
        <v>1.5042513216691977</v>
      </c>
      <c r="P53" s="173">
        <f t="shared" si="48"/>
        <v>1.693963007589963</v>
      </c>
      <c r="Q53" s="173">
        <f t="shared" si="48"/>
        <v>1.7929916541246746</v>
      </c>
      <c r="S53" s="68">
        <f t="shared" si="26"/>
        <v>26.132078756111728</v>
      </c>
      <c r="T53" s="69">
        <f t="shared" si="27"/>
        <v>33.070517444785885</v>
      </c>
      <c r="U53" s="69">
        <f t="shared" si="28"/>
        <v>59.202596200897602</v>
      </c>
      <c r="W53" t="str">
        <f t="shared" si="29"/>
        <v>33 Protective service occupations</v>
      </c>
      <c r="X53" s="173">
        <f t="shared" ref="X53:AB53" si="49">X16/X$35*100</f>
        <v>0.48903362394061922</v>
      </c>
      <c r="Y53" s="173">
        <f t="shared" si="49"/>
        <v>0.52370349044097741</v>
      </c>
      <c r="Z53" s="173">
        <f t="shared" si="49"/>
        <v>0.59955697901275196</v>
      </c>
      <c r="AA53" s="173">
        <f t="shared" si="49"/>
        <v>0.76697530230804589</v>
      </c>
      <c r="AB53" s="173">
        <f t="shared" si="49"/>
        <v>0.99721184560974896</v>
      </c>
      <c r="AD53" s="68">
        <f t="shared" si="31"/>
        <v>80.738673716329885</v>
      </c>
      <c r="AE53" s="69">
        <f t="shared" si="32"/>
        <v>71.899830389544547</v>
      </c>
      <c r="AF53" s="69">
        <f t="shared" si="33"/>
        <v>152.63850410587443</v>
      </c>
    </row>
    <row r="54" spans="1:32" x14ac:dyDescent="0.2">
      <c r="A54" t="str">
        <f t="shared" si="19"/>
        <v>34 Culture, media and sports occupations</v>
      </c>
      <c r="B54" s="173">
        <f t="shared" si="20"/>
        <v>1.63676934094356</v>
      </c>
      <c r="C54" s="173">
        <f t="shared" si="20"/>
        <v>1.6470403455368765</v>
      </c>
      <c r="D54" s="173">
        <f t="shared" si="20"/>
        <v>1.7370425884932417</v>
      </c>
      <c r="E54" s="173">
        <f t="shared" si="20"/>
        <v>1.603969931665608</v>
      </c>
      <c r="F54" s="173">
        <f t="shared" si="20"/>
        <v>1.719152874801066</v>
      </c>
      <c r="H54" s="68">
        <f t="shared" si="21"/>
        <v>6.044660980980928</v>
      </c>
      <c r="I54" s="69">
        <f t="shared" si="22"/>
        <v>45.526291728516377</v>
      </c>
      <c r="J54" s="69">
        <f t="shared" si="23"/>
        <v>51.570952709497305</v>
      </c>
      <c r="L54" t="str">
        <f t="shared" si="24"/>
        <v>34 Culture, media and sports occupations</v>
      </c>
      <c r="M54" s="173">
        <f t="shared" ref="M54:Q54" si="50">M17/M$35*100</f>
        <v>1.8458812322256852</v>
      </c>
      <c r="N54" s="173">
        <f t="shared" si="50"/>
        <v>1.8912156186005249</v>
      </c>
      <c r="O54" s="173">
        <f t="shared" si="50"/>
        <v>1.9826173559650864</v>
      </c>
      <c r="P54" s="173">
        <f t="shared" si="50"/>
        <v>1.8395243839744908</v>
      </c>
      <c r="Q54" s="173">
        <f t="shared" si="50"/>
        <v>1.9420473714213899</v>
      </c>
      <c r="S54" s="68">
        <f t="shared" si="26"/>
        <v>3.6546053682420956</v>
      </c>
      <c r="T54" s="69">
        <f t="shared" si="27"/>
        <v>39.61492208411012</v>
      </c>
      <c r="U54" s="69">
        <f t="shared" si="28"/>
        <v>43.269527452352214</v>
      </c>
      <c r="W54" t="str">
        <f t="shared" si="29"/>
        <v>34 Culture, media and sports occupations</v>
      </c>
      <c r="X54" s="173">
        <f t="shared" ref="X54:AB54" si="51">X17/X$35*100</f>
        <v>1.3944283668398711</v>
      </c>
      <c r="Y54" s="173">
        <f t="shared" si="51"/>
        <v>1.3645377455761507</v>
      </c>
      <c r="Z54" s="173">
        <f t="shared" si="51"/>
        <v>1.4563851367915799</v>
      </c>
      <c r="AA54" s="173">
        <f t="shared" si="51"/>
        <v>1.3362262945345904</v>
      </c>
      <c r="AB54" s="173">
        <f t="shared" si="51"/>
        <v>1.471087731601012</v>
      </c>
      <c r="AD54" s="68">
        <f t="shared" si="31"/>
        <v>9.7631243549358047</v>
      </c>
      <c r="AE54" s="69">
        <f t="shared" si="32"/>
        <v>54.723237354163302</v>
      </c>
      <c r="AF54" s="69">
        <f t="shared" si="33"/>
        <v>64.4863617090991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5.7448832081634817</v>
      </c>
      <c r="C55" s="173">
        <f t="shared" si="52"/>
        <v>5.9814966600010022</v>
      </c>
      <c r="D55" s="173">
        <f t="shared" si="52"/>
        <v>6.2677776863831118</v>
      </c>
      <c r="E55" s="173">
        <f t="shared" si="52"/>
        <v>5.8494172582763539</v>
      </c>
      <c r="F55" s="173">
        <f t="shared" si="52"/>
        <v>5.8950898087842356</v>
      </c>
      <c r="H55" s="68">
        <f t="shared" si="21"/>
        <v>0.7770447141404262</v>
      </c>
      <c r="I55" s="69">
        <f t="shared" si="22"/>
        <v>44.956419581453524</v>
      </c>
      <c r="J55" s="69">
        <f t="shared" si="23"/>
        <v>45.733464295593947</v>
      </c>
      <c r="L55" t="str">
        <f t="shared" si="24"/>
        <v>35 Business and public service associate professionals</v>
      </c>
      <c r="M55" s="173">
        <f t="shared" ref="M55:Q55" si="53">M18/M$35*100</f>
        <v>5.9259676790718547</v>
      </c>
      <c r="N55" s="173">
        <f t="shared" si="53"/>
        <v>6.0511837538598732</v>
      </c>
      <c r="O55" s="173">
        <f t="shared" si="53"/>
        <v>6.4273816797233208</v>
      </c>
      <c r="P55" s="173">
        <f t="shared" si="53"/>
        <v>5.8240940470193108</v>
      </c>
      <c r="Q55" s="173">
        <f t="shared" si="53"/>
        <v>5.5917563437707019</v>
      </c>
      <c r="S55" s="68">
        <f t="shared" si="26"/>
        <v>-7.9376968496849774</v>
      </c>
      <c r="T55" s="69">
        <f t="shared" si="27"/>
        <v>35.907581681721872</v>
      </c>
      <c r="U55" s="69">
        <f t="shared" si="28"/>
        <v>27.969884832036897</v>
      </c>
      <c r="W55" t="str">
        <f t="shared" si="29"/>
        <v>35 Business and public service associate professionals</v>
      </c>
      <c r="X55" s="173">
        <f t="shared" ref="X55:AB55" si="54">X18/X$35*100</f>
        <v>5.5350233728096709</v>
      </c>
      <c r="Y55" s="173">
        <f t="shared" si="54"/>
        <v>5.900871030092488</v>
      </c>
      <c r="Z55" s="173">
        <f t="shared" si="54"/>
        <v>6.0853727491274805</v>
      </c>
      <c r="AA55" s="173">
        <f t="shared" si="54"/>
        <v>5.8782009582631014</v>
      </c>
      <c r="AB55" s="173">
        <f t="shared" si="54"/>
        <v>6.2326775939331895</v>
      </c>
      <c r="AD55" s="68">
        <f t="shared" si="31"/>
        <v>11.296524270081152</v>
      </c>
      <c r="AE55" s="69">
        <f t="shared" si="32"/>
        <v>55.879183566375403</v>
      </c>
      <c r="AF55" s="69">
        <f t="shared" si="33"/>
        <v>67.175707836456553</v>
      </c>
    </row>
    <row r="56" spans="1:32" x14ac:dyDescent="0.2">
      <c r="A56" t="str">
        <f t="shared" si="19"/>
        <v>41 Administrative occupations</v>
      </c>
      <c r="B56" s="173">
        <f t="shared" si="52"/>
        <v>10.35770070519424</v>
      </c>
      <c r="C56" s="173">
        <f t="shared" si="52"/>
        <v>9.7115759905321415</v>
      </c>
      <c r="D56" s="173">
        <f t="shared" si="52"/>
        <v>10.3399608184312</v>
      </c>
      <c r="E56" s="173">
        <f t="shared" si="52"/>
        <v>9.384615542811547</v>
      </c>
      <c r="F56" s="173">
        <f t="shared" si="52"/>
        <v>8.6621513679507434</v>
      </c>
      <c r="H56" s="68">
        <f t="shared" si="21"/>
        <v>-10.238179472017569</v>
      </c>
      <c r="I56" s="69">
        <f t="shared" si="22"/>
        <v>46.088760129601397</v>
      </c>
      <c r="J56" s="69">
        <f t="shared" si="23"/>
        <v>35.850580657583826</v>
      </c>
      <c r="L56" t="str">
        <f t="shared" si="24"/>
        <v>41 Administrative occupations</v>
      </c>
      <c r="M56" s="173">
        <f t="shared" ref="M56:Q56" si="55">M19/M$35*100</f>
        <v>6.1060590390362499</v>
      </c>
      <c r="N56" s="173">
        <f t="shared" si="55"/>
        <v>5.5796470002824261</v>
      </c>
      <c r="O56" s="173">
        <f t="shared" si="55"/>
        <v>6.8263696264602185</v>
      </c>
      <c r="P56" s="173">
        <f t="shared" si="55"/>
        <v>6.4997710069292971</v>
      </c>
      <c r="Q56" s="173">
        <f t="shared" si="55"/>
        <v>6.9872824905098483</v>
      </c>
      <c r="S56" s="68">
        <f t="shared" si="26"/>
        <v>8.3143975643459616</v>
      </c>
      <c r="T56" s="69">
        <f t="shared" si="27"/>
        <v>38.716870503082951</v>
      </c>
      <c r="U56" s="69">
        <f t="shared" si="28"/>
        <v>47.031268067428904</v>
      </c>
      <c r="W56" t="str">
        <f t="shared" si="29"/>
        <v>41 Administrative occupations</v>
      </c>
      <c r="X56" s="173">
        <f t="shared" ref="X56:AB56" si="56">X19/X$35*100</f>
        <v>15.284952697413384</v>
      </c>
      <c r="Y56" s="173">
        <f t="shared" si="56"/>
        <v>14.492079224757534</v>
      </c>
      <c r="Z56" s="173">
        <f t="shared" si="56"/>
        <v>14.355501830286224</v>
      </c>
      <c r="AA56" s="173">
        <f t="shared" si="56"/>
        <v>12.663682276739371</v>
      </c>
      <c r="AB56" s="173">
        <f t="shared" si="56"/>
        <v>10.526156959041682</v>
      </c>
      <c r="AD56" s="68">
        <f t="shared" si="31"/>
        <v>-20.320685749756244</v>
      </c>
      <c r="AE56" s="69">
        <f t="shared" si="32"/>
        <v>50.095056575237216</v>
      </c>
      <c r="AF56" s="69">
        <f t="shared" si="33"/>
        <v>29.774370825480979</v>
      </c>
    </row>
    <row r="57" spans="1:32" x14ac:dyDescent="0.2">
      <c r="A57" t="str">
        <f t="shared" si="19"/>
        <v>42 Secretarial and related occupations</v>
      </c>
      <c r="B57" s="173">
        <f t="shared" si="52"/>
        <v>2.3737191028822342</v>
      </c>
      <c r="C57" s="173">
        <f t="shared" si="52"/>
        <v>2.0162422637274755</v>
      </c>
      <c r="D57" s="173">
        <f t="shared" si="52"/>
        <v>2.0090174468751583</v>
      </c>
      <c r="E57" s="173">
        <f t="shared" si="52"/>
        <v>2.0602762304370725</v>
      </c>
      <c r="F57" s="173">
        <f t="shared" si="52"/>
        <v>1.373823599476429</v>
      </c>
      <c r="H57" s="68">
        <f t="shared" si="21"/>
        <v>-26.729013157321436</v>
      </c>
      <c r="I57" s="69">
        <f t="shared" si="22"/>
        <v>49.5231118925781</v>
      </c>
      <c r="J57" s="69">
        <f t="shared" si="23"/>
        <v>22.794098735256661</v>
      </c>
      <c r="L57" t="str">
        <f t="shared" si="24"/>
        <v>42 Secretarial and related occupations</v>
      </c>
      <c r="M57" s="173">
        <f t="shared" ref="M57:Q57" si="57">M20/M$35*100</f>
        <v>0.39122387707229911</v>
      </c>
      <c r="N57" s="173">
        <f t="shared" si="57"/>
        <v>0.28064024724748304</v>
      </c>
      <c r="O57" s="173">
        <f t="shared" si="57"/>
        <v>0.2919955874070882</v>
      </c>
      <c r="P57" s="173">
        <f t="shared" si="57"/>
        <v>0.36207884078820057</v>
      </c>
      <c r="Q57" s="173">
        <f t="shared" si="57"/>
        <v>0.42902578505269939</v>
      </c>
      <c r="S57" s="68">
        <f t="shared" si="26"/>
        <v>55.480093517006793</v>
      </c>
      <c r="T57" s="69">
        <f t="shared" si="27"/>
        <v>44.805483057677854</v>
      </c>
      <c r="U57" s="69">
        <f t="shared" si="28"/>
        <v>100.28557657468464</v>
      </c>
      <c r="W57" t="str">
        <f t="shared" si="29"/>
        <v>42 Secretarial and related occupations</v>
      </c>
      <c r="X57" s="173">
        <f t="shared" ref="X57:AB57" si="58">X20/X$35*100</f>
        <v>4.6712442279862127</v>
      </c>
      <c r="Y57" s="173">
        <f t="shared" si="58"/>
        <v>4.0242755752121679</v>
      </c>
      <c r="Z57" s="173">
        <f t="shared" si="58"/>
        <v>3.9713321608638221</v>
      </c>
      <c r="AA57" s="173">
        <f t="shared" si="58"/>
        <v>3.9905371158257354</v>
      </c>
      <c r="AB57" s="173">
        <f t="shared" si="58"/>
        <v>2.4253139174691034</v>
      </c>
      <c r="AD57" s="68">
        <f t="shared" si="31"/>
        <v>-33.637021299170847</v>
      </c>
      <c r="AE57" s="69">
        <f t="shared" si="32"/>
        <v>49.919532918424011</v>
      </c>
      <c r="AF57" s="69">
        <f t="shared" si="33"/>
        <v>16.282511619253164</v>
      </c>
    </row>
    <row r="58" spans="1:32" x14ac:dyDescent="0.2">
      <c r="A58" t="str">
        <f t="shared" si="19"/>
        <v>51 Skilled agricultural and related trades</v>
      </c>
      <c r="B58" s="173">
        <f t="shared" si="52"/>
        <v>0.92209816832478186</v>
      </c>
      <c r="C58" s="173">
        <f t="shared" si="52"/>
        <v>0.75245878191980797</v>
      </c>
      <c r="D58" s="173">
        <f t="shared" si="52"/>
        <v>0.64693848932841269</v>
      </c>
      <c r="E58" s="173">
        <f t="shared" si="52"/>
        <v>0.6539942309474841</v>
      </c>
      <c r="F58" s="173">
        <f t="shared" si="52"/>
        <v>0.70016294965190562</v>
      </c>
      <c r="H58" s="68">
        <f t="shared" si="21"/>
        <v>15.963392533552145</v>
      </c>
      <c r="I58" s="69">
        <f t="shared" si="22"/>
        <v>58.989684340291149</v>
      </c>
      <c r="J58" s="69">
        <f t="shared" si="23"/>
        <v>74.953076873843287</v>
      </c>
      <c r="L58" t="str">
        <f t="shared" si="24"/>
        <v>51 Skilled agricultural and related trades</v>
      </c>
      <c r="M58" s="173">
        <f t="shared" ref="M58:Q58" si="59">M21/M$35*100</f>
        <v>1.4705428681750516</v>
      </c>
      <c r="N58" s="173">
        <f t="shared" si="59"/>
        <v>1.1823719268584398</v>
      </c>
      <c r="O58" s="173">
        <f t="shared" si="59"/>
        <v>0.9848458539833288</v>
      </c>
      <c r="P58" s="173">
        <f t="shared" si="59"/>
        <v>0.97645456281917309</v>
      </c>
      <c r="Q58" s="173">
        <f t="shared" si="59"/>
        <v>1.0353761927656766</v>
      </c>
      <c r="S58" s="68">
        <f t="shared" si="26"/>
        <v>11.249380364635208</v>
      </c>
      <c r="T58" s="69">
        <f t="shared" si="27"/>
        <v>53.568396513075598</v>
      </c>
      <c r="U58" s="69">
        <f t="shared" si="28"/>
        <v>64.817776877710813</v>
      </c>
      <c r="W58" t="str">
        <f t="shared" si="29"/>
        <v>51 Skilled agricultural and related trades</v>
      </c>
      <c r="X58" s="173">
        <f t="shared" ref="X58:AB58" si="60">X21/X$35*100</f>
        <v>0.28650244974174882</v>
      </c>
      <c r="Y58" s="173">
        <f t="shared" si="60"/>
        <v>0.25506369486364672</v>
      </c>
      <c r="Z58" s="173">
        <f t="shared" si="60"/>
        <v>0.26075785337955348</v>
      </c>
      <c r="AA58" s="173">
        <f t="shared" si="60"/>
        <v>0.28746877902103479</v>
      </c>
      <c r="AB58" s="173">
        <f t="shared" si="60"/>
        <v>0.32709532161972144</v>
      </c>
      <c r="AD58" s="68">
        <f t="shared" si="31"/>
        <v>36.311049114638287</v>
      </c>
      <c r="AE58" s="69">
        <f t="shared" si="32"/>
        <v>82.390239744616451</v>
      </c>
      <c r="AF58" s="69">
        <f t="shared" si="33"/>
        <v>118.70128885925473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4.6536741714984355</v>
      </c>
      <c r="C59" s="173">
        <f t="shared" si="52"/>
        <v>4.4788534595912433</v>
      </c>
      <c r="D59" s="173">
        <f t="shared" si="52"/>
        <v>3.8119023152272224</v>
      </c>
      <c r="E59" s="173">
        <f t="shared" si="52"/>
        <v>3.6469094277937035</v>
      </c>
      <c r="F59" s="173">
        <f t="shared" si="52"/>
        <v>3.2910490851734564</v>
      </c>
      <c r="H59" s="68">
        <f t="shared" si="21"/>
        <v>-7.4924085510751688</v>
      </c>
      <c r="I59" s="69">
        <f t="shared" si="22"/>
        <v>36.613536188393589</v>
      </c>
      <c r="J59" s="69">
        <f t="shared" si="23"/>
        <v>29.121127637318423</v>
      </c>
      <c r="L59" t="str">
        <f t="shared" si="24"/>
        <v>52 Skilled metal, electrical and electronic trades</v>
      </c>
      <c r="M59" s="173">
        <f t="shared" ref="M59:Q59" si="61">M22/M$35*100</f>
        <v>8.5513191994897255</v>
      </c>
      <c r="N59" s="173">
        <f t="shared" si="61"/>
        <v>8.1656034843217089</v>
      </c>
      <c r="O59" s="173">
        <f t="shared" si="61"/>
        <v>6.9973561582379062</v>
      </c>
      <c r="P59" s="173">
        <f t="shared" si="61"/>
        <v>6.5376597481105376</v>
      </c>
      <c r="Q59" s="173">
        <f t="shared" si="61"/>
        <v>5.8664330653723704</v>
      </c>
      <c r="S59" s="68">
        <f t="shared" si="26"/>
        <v>-11.282799873965059</v>
      </c>
      <c r="T59" s="69">
        <f t="shared" si="27"/>
        <v>34.708936931034842</v>
      </c>
      <c r="U59" s="69">
        <f t="shared" si="28"/>
        <v>23.426137057069788</v>
      </c>
      <c r="W59" t="str">
        <f t="shared" si="29"/>
        <v>52 Skilled metal, electrical and electronic trades</v>
      </c>
      <c r="X59" s="173">
        <f t="shared" ref="X59:AB59" si="62">X22/X$35*100</f>
        <v>0.13667092026080457</v>
      </c>
      <c r="Y59" s="173">
        <f t="shared" si="62"/>
        <v>0.21340735473470196</v>
      </c>
      <c r="Z59" s="173">
        <f t="shared" si="62"/>
        <v>0.17137618423894768</v>
      </c>
      <c r="AA59" s="173">
        <f t="shared" si="62"/>
        <v>0.36112986721736717</v>
      </c>
      <c r="AB59" s="173">
        <f t="shared" si="62"/>
        <v>0.42483656970070549</v>
      </c>
      <c r="AD59" s="68">
        <f t="shared" si="31"/>
        <v>169.38012470618582</v>
      </c>
      <c r="AE59" s="69">
        <f t="shared" si="32"/>
        <v>125.48860654184546</v>
      </c>
      <c r="AF59" s="69">
        <f t="shared" si="33"/>
        <v>294.86873124803122</v>
      </c>
    </row>
    <row r="60" spans="1:32" x14ac:dyDescent="0.2">
      <c r="A60" t="str">
        <f t="shared" si="19"/>
        <v>53 Skilled construction and building trades</v>
      </c>
      <c r="B60" s="173">
        <f t="shared" si="52"/>
        <v>3.4901524644826409</v>
      </c>
      <c r="C60" s="173">
        <f t="shared" si="52"/>
        <v>3.6548088415347095</v>
      </c>
      <c r="D60" s="173">
        <f t="shared" si="52"/>
        <v>3.086083753906177</v>
      </c>
      <c r="E60" s="173">
        <f t="shared" si="52"/>
        <v>3.0456968595585963</v>
      </c>
      <c r="F60" s="173">
        <f t="shared" si="52"/>
        <v>2.5863532200005168</v>
      </c>
      <c r="H60" s="68">
        <f t="shared" si="21"/>
        <v>-10.202363736012639</v>
      </c>
      <c r="I60" s="69">
        <f t="shared" si="22"/>
        <v>41.224768832620043</v>
      </c>
      <c r="J60" s="69">
        <f t="shared" si="23"/>
        <v>31.022405096607407</v>
      </c>
      <c r="L60" t="str">
        <f t="shared" si="24"/>
        <v>53 Skilled construction and building trades</v>
      </c>
      <c r="M60" s="173">
        <f t="shared" ref="M60:Q60" si="63">M23/M$35*100</f>
        <v>6.4163855304460835</v>
      </c>
      <c r="N60" s="173">
        <f t="shared" si="63"/>
        <v>6.7390298287009971</v>
      </c>
      <c r="O60" s="173">
        <f t="shared" si="63"/>
        <v>5.6938185578906699</v>
      </c>
      <c r="P60" s="173">
        <f t="shared" si="63"/>
        <v>5.6304958764808264</v>
      </c>
      <c r="Q60" s="173">
        <f t="shared" si="63"/>
        <v>4.8047962359709224</v>
      </c>
      <c r="S60" s="68">
        <f t="shared" si="26"/>
        <v>-10.702553946167734</v>
      </c>
      <c r="T60" s="69">
        <f t="shared" si="27"/>
        <v>40.955072026150347</v>
      </c>
      <c r="U60" s="69">
        <f t="shared" si="28"/>
        <v>30.252518079982611</v>
      </c>
      <c r="W60" t="str">
        <f t="shared" si="29"/>
        <v>53 Skilled construction and building trades</v>
      </c>
      <c r="X60" s="173">
        <f t="shared" ref="X60:AB60" si="64">X23/X$35*100</f>
        <v>9.8924125854802078E-2</v>
      </c>
      <c r="Y60" s="173">
        <f t="shared" si="64"/>
        <v>8.6468621021085532E-2</v>
      </c>
      <c r="Z60" s="173">
        <f t="shared" si="64"/>
        <v>0.10580930496909646</v>
      </c>
      <c r="AA60" s="173">
        <f t="shared" si="64"/>
        <v>0.10767771680882982</v>
      </c>
      <c r="AB60" s="173">
        <f t="shared" si="64"/>
        <v>0.11738968441683249</v>
      </c>
      <c r="AD60" s="68">
        <f t="shared" si="31"/>
        <v>20.559155855206189</v>
      </c>
      <c r="AE60" s="69">
        <f t="shared" si="32"/>
        <v>57.81102627523488</v>
      </c>
      <c r="AF60" s="69">
        <f t="shared" si="33"/>
        <v>78.370182130441052</v>
      </c>
    </row>
    <row r="61" spans="1:32" x14ac:dyDescent="0.2">
      <c r="A61" t="str">
        <f t="shared" si="19"/>
        <v>54 Textiles, printing and other skilled trades</v>
      </c>
      <c r="B61" s="173">
        <f t="shared" si="52"/>
        <v>1.9605891504175736</v>
      </c>
      <c r="C61" s="173">
        <f t="shared" si="52"/>
        <v>1.5642447553253085</v>
      </c>
      <c r="D61" s="173">
        <f t="shared" si="52"/>
        <v>1.6147818262968558</v>
      </c>
      <c r="E61" s="173">
        <f t="shared" si="52"/>
        <v>1.5043708409496215</v>
      </c>
      <c r="F61" s="173">
        <f t="shared" si="52"/>
        <v>1.4136727106733422</v>
      </c>
      <c r="H61" s="68">
        <f t="shared" si="21"/>
        <v>-6.1963368831359587</v>
      </c>
      <c r="I61" s="69">
        <f t="shared" si="22"/>
        <v>41.418912362268344</v>
      </c>
      <c r="J61" s="69">
        <f t="shared" si="23"/>
        <v>35.222575479132381</v>
      </c>
      <c r="L61" t="str">
        <f t="shared" si="24"/>
        <v>54 Textiles, printing and other skilled trades</v>
      </c>
      <c r="M61" s="173">
        <f t="shared" ref="M61:Q61" si="65">M24/M$35*100</f>
        <v>2.3359034490207247</v>
      </c>
      <c r="N61" s="173">
        <f t="shared" si="65"/>
        <v>1.8421024157064143</v>
      </c>
      <c r="O61" s="173">
        <f t="shared" si="65"/>
        <v>1.7470685195488174</v>
      </c>
      <c r="P61" s="173">
        <f t="shared" si="65"/>
        <v>1.5858926696173996</v>
      </c>
      <c r="Q61" s="173">
        <f t="shared" si="65"/>
        <v>1.4492516696827806</v>
      </c>
      <c r="S61" s="68">
        <f t="shared" si="26"/>
        <v>-12.218790972922708</v>
      </c>
      <c r="T61" s="69">
        <f t="shared" si="27"/>
        <v>29.345322397941498</v>
      </c>
      <c r="U61" s="69">
        <f t="shared" si="28"/>
        <v>17.126531425018786</v>
      </c>
      <c r="W61" t="str">
        <f t="shared" si="29"/>
        <v>54 Textiles, printing and other skilled trades</v>
      </c>
      <c r="X61" s="173">
        <f t="shared" ref="X61:AB61" si="66">X24/X$35*100</f>
        <v>1.5256352500876318</v>
      </c>
      <c r="Y61" s="173">
        <f t="shared" si="66"/>
        <v>1.2427727631297483</v>
      </c>
      <c r="Z61" s="173">
        <f t="shared" si="66"/>
        <v>1.46359672448711</v>
      </c>
      <c r="AA61" s="173">
        <f t="shared" si="66"/>
        <v>1.4117088228933454</v>
      </c>
      <c r="AB61" s="173">
        <f t="shared" si="66"/>
        <v>1.3740759521377595</v>
      </c>
      <c r="AD61" s="68">
        <f t="shared" si="31"/>
        <v>2.0195574198259694</v>
      </c>
      <c r="AE61" s="69">
        <f t="shared" si="32"/>
        <v>57.889828956291048</v>
      </c>
      <c r="AF61" s="69">
        <f t="shared" si="33"/>
        <v>59.909386376117027</v>
      </c>
    </row>
    <row r="62" spans="1:32" x14ac:dyDescent="0.2">
      <c r="A62" t="str">
        <f t="shared" si="19"/>
        <v>61 Caring personal service occupations</v>
      </c>
      <c r="B62" s="173">
        <f t="shared" si="52"/>
        <v>7.6449373106503504</v>
      </c>
      <c r="C62" s="173">
        <f t="shared" si="52"/>
        <v>7.4876205939992291</v>
      </c>
      <c r="D62" s="173">
        <f t="shared" si="52"/>
        <v>7.4113753221008771</v>
      </c>
      <c r="E62" s="173">
        <f t="shared" si="52"/>
        <v>7.8150530938433684</v>
      </c>
      <c r="F62" s="173">
        <f t="shared" si="52"/>
        <v>8.2887903238580556</v>
      </c>
      <c r="H62" s="68">
        <f t="shared" si="21"/>
        <v>19.833190778756659</v>
      </c>
      <c r="I62" s="69">
        <f t="shared" si="22"/>
        <v>63.251246240364488</v>
      </c>
      <c r="J62" s="69">
        <f t="shared" si="23"/>
        <v>83.08443701912114</v>
      </c>
      <c r="L62" t="str">
        <f t="shared" si="24"/>
        <v>61 Caring personal service occupations</v>
      </c>
      <c r="M62" s="173">
        <f t="shared" ref="M62:Q62" si="67">M25/M$35*100</f>
        <v>1.5539238185496944</v>
      </c>
      <c r="N62" s="173">
        <f t="shared" si="67"/>
        <v>1.5536041792302722</v>
      </c>
      <c r="O62" s="173">
        <f t="shared" si="67"/>
        <v>1.5305916321227737</v>
      </c>
      <c r="P62" s="173">
        <f t="shared" si="67"/>
        <v>1.8337967730222147</v>
      </c>
      <c r="Q62" s="173">
        <f t="shared" si="67"/>
        <v>2.0426507025545044</v>
      </c>
      <c r="S62" s="68">
        <f t="shared" si="26"/>
        <v>41.22203327930383</v>
      </c>
      <c r="T62" s="69">
        <f t="shared" si="27"/>
        <v>55.798852921675525</v>
      </c>
      <c r="U62" s="69">
        <f t="shared" si="28"/>
        <v>97.020886200979334</v>
      </c>
      <c r="W62" t="str">
        <f t="shared" si="29"/>
        <v>61 Caring personal service occupations</v>
      </c>
      <c r="X62" s="173">
        <f t="shared" ref="X62:AB62" si="68">X25/X$35*100</f>
        <v>14.703847896289357</v>
      </c>
      <c r="Y62" s="173">
        <f t="shared" si="68"/>
        <v>14.353078526526572</v>
      </c>
      <c r="Z62" s="173">
        <f t="shared" si="68"/>
        <v>14.132284727531294</v>
      </c>
      <c r="AA62" s="173">
        <f t="shared" si="68"/>
        <v>14.613665076135945</v>
      </c>
      <c r="AB62" s="173">
        <f t="shared" si="68"/>
        <v>15.240283263791502</v>
      </c>
      <c r="AD62" s="68">
        <f t="shared" si="31"/>
        <v>17.185744998123397</v>
      </c>
      <c r="AE62" s="69">
        <f t="shared" si="32"/>
        <v>64.173680787567264</v>
      </c>
      <c r="AF62" s="69">
        <f t="shared" si="33"/>
        <v>81.359425785690661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2.2164973463620634</v>
      </c>
      <c r="C63" s="173">
        <f t="shared" si="52"/>
        <v>2.0418696530051816</v>
      </c>
      <c r="D63" s="173">
        <f t="shared" si="52"/>
        <v>1.9034574566639837</v>
      </c>
      <c r="E63" s="173">
        <f t="shared" si="52"/>
        <v>1.8866226586186079</v>
      </c>
      <c r="F63" s="173">
        <f t="shared" si="52"/>
        <v>1.8805202864514294</v>
      </c>
      <c r="H63" s="68">
        <f t="shared" si="21"/>
        <v>5.8570105154422052</v>
      </c>
      <c r="I63" s="69">
        <f t="shared" si="22"/>
        <v>52.712678292799886</v>
      </c>
      <c r="J63" s="69">
        <f t="shared" si="23"/>
        <v>58.569688808242091</v>
      </c>
      <c r="L63" t="str">
        <f t="shared" si="24"/>
        <v>62 Leisure, travel and related personal service occupations</v>
      </c>
      <c r="M63" s="173">
        <f t="shared" ref="M63:Q63" si="69">M26/M$35*100</f>
        <v>1.1108643732580339</v>
      </c>
      <c r="N63" s="173">
        <f t="shared" si="69"/>
        <v>1.1241227111064604</v>
      </c>
      <c r="O63" s="173">
        <f t="shared" si="69"/>
        <v>1.092772014911163</v>
      </c>
      <c r="P63" s="173">
        <f t="shared" si="69"/>
        <v>1.1002746353565325</v>
      </c>
      <c r="Q63" s="173">
        <f t="shared" si="69"/>
        <v>1.1321570314300766</v>
      </c>
      <c r="S63" s="68">
        <f t="shared" si="26"/>
        <v>9.6338816036386916</v>
      </c>
      <c r="T63" s="69">
        <f t="shared" si="27"/>
        <v>45.652826080380891</v>
      </c>
      <c r="U63" s="69">
        <f t="shared" si="28"/>
        <v>55.286707684019575</v>
      </c>
      <c r="W63" t="str">
        <f t="shared" si="29"/>
        <v>62 Leisure, travel and related personal service occupations</v>
      </c>
      <c r="X63" s="173">
        <f t="shared" ref="X63:AB63" si="70">X26/X$35*100</f>
        <v>3.4978217610587601</v>
      </c>
      <c r="Y63" s="173">
        <f t="shared" si="70"/>
        <v>3.1036720785309337</v>
      </c>
      <c r="Z63" s="173">
        <f t="shared" si="70"/>
        <v>2.8299570012072244</v>
      </c>
      <c r="AA63" s="173">
        <f t="shared" si="70"/>
        <v>2.7804273722857964</v>
      </c>
      <c r="AB63" s="173">
        <f t="shared" si="70"/>
        <v>2.7133934207700072</v>
      </c>
      <c r="AD63" s="68">
        <f t="shared" si="31"/>
        <v>4.19024415937937</v>
      </c>
      <c r="AE63" s="69">
        <f t="shared" si="32"/>
        <v>55.828253029573695</v>
      </c>
      <c r="AF63" s="69">
        <f t="shared" si="33"/>
        <v>60.018497188953056</v>
      </c>
    </row>
    <row r="64" spans="1:32" x14ac:dyDescent="0.2">
      <c r="A64" t="str">
        <f t="shared" si="19"/>
        <v>63 Community and civil enforcement occupations</v>
      </c>
      <c r="B64" s="173">
        <f t="shared" si="52"/>
        <v>9.7527658281276616E-2</v>
      </c>
      <c r="C64" s="173">
        <f t="shared" si="52"/>
        <v>8.2757074559120444E-2</v>
      </c>
      <c r="D64" s="173">
        <f t="shared" si="52"/>
        <v>0.10565388812875885</v>
      </c>
      <c r="E64" s="173">
        <f t="shared" si="52"/>
        <v>8.5068317762119608E-2</v>
      </c>
      <c r="F64" s="173">
        <f t="shared" si="52"/>
        <v>9.1006730773071476E-2</v>
      </c>
      <c r="H64" s="68">
        <f t="shared" si="21"/>
        <v>-7.7061407578908083</v>
      </c>
      <c r="I64" s="69">
        <f t="shared" si="22"/>
        <v>42.979774920786227</v>
      </c>
      <c r="J64" s="69">
        <f t="shared" si="23"/>
        <v>35.273634162895419</v>
      </c>
      <c r="L64" t="str">
        <f t="shared" si="24"/>
        <v>63 Community and civil enforcement occupations</v>
      </c>
      <c r="M64" s="173">
        <f t="shared" ref="M64:Q64" si="71">M27/M$35*100</f>
        <v>0.14030592106207876</v>
      </c>
      <c r="N64" s="173">
        <f t="shared" si="71"/>
        <v>0.10576156322309666</v>
      </c>
      <c r="O64" s="173">
        <f t="shared" si="71"/>
        <v>0.15403431943904458</v>
      </c>
      <c r="P64" s="173">
        <f t="shared" si="71"/>
        <v>0.1037617937631765</v>
      </c>
      <c r="Q64" s="173">
        <f t="shared" si="71"/>
        <v>0.11725631470327659</v>
      </c>
      <c r="S64" s="68">
        <f t="shared" si="26"/>
        <v>-19.446125631990085</v>
      </c>
      <c r="T64" s="69">
        <f t="shared" si="27"/>
        <v>30.908101976962577</v>
      </c>
      <c r="U64" s="69">
        <f t="shared" si="28"/>
        <v>11.46197634497249</v>
      </c>
      <c r="W64" t="str">
        <f t="shared" si="29"/>
        <v>63 Community and civil enforcement occupations</v>
      </c>
      <c r="X64" s="173">
        <f t="shared" ref="X64:AB64" si="72">X27/X$35*100</f>
        <v>4.7951683384772105E-2</v>
      </c>
      <c r="Y64" s="173">
        <f t="shared" si="72"/>
        <v>5.6141652871248601E-2</v>
      </c>
      <c r="Z64" s="173">
        <f t="shared" si="72"/>
        <v>5.0361853431714808E-2</v>
      </c>
      <c r="AA64" s="173">
        <f t="shared" si="72"/>
        <v>6.3820325180849374E-2</v>
      </c>
      <c r="AB64" s="173">
        <f t="shared" si="72"/>
        <v>6.1792878949354327E-2</v>
      </c>
      <c r="AD64" s="68">
        <f t="shared" si="31"/>
        <v>33.330912019229878</v>
      </c>
      <c r="AE64" s="69">
        <f t="shared" si="32"/>
        <v>85.176241527549095</v>
      </c>
      <c r="AF64" s="69">
        <f t="shared" si="33"/>
        <v>118.50715354677897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6.2769997305818004</v>
      </c>
      <c r="C65" s="173">
        <f t="shared" si="73"/>
        <v>5.5522894505022746</v>
      </c>
      <c r="D65" s="173">
        <f t="shared" si="73"/>
        <v>5.5391374845103192</v>
      </c>
      <c r="E65" s="173">
        <f t="shared" si="73"/>
        <v>4.9724892035252699</v>
      </c>
      <c r="F65" s="173">
        <f t="shared" si="73"/>
        <v>4.5445925449343694</v>
      </c>
      <c r="H65" s="68">
        <f t="shared" si="21"/>
        <v>-12.090140949455304</v>
      </c>
      <c r="I65" s="69">
        <f t="shared" si="22"/>
        <v>41.605811733601477</v>
      </c>
      <c r="J65" s="69">
        <f t="shared" si="23"/>
        <v>29.51567078414617</v>
      </c>
      <c r="L65" t="str">
        <f t="shared" si="24"/>
        <v>71 Sales occupations</v>
      </c>
      <c r="M65" s="173">
        <f t="shared" ref="M65:Q65" si="74">M28/M$35*100</f>
        <v>4.7344056596450983</v>
      </c>
      <c r="N65" s="173">
        <f t="shared" si="74"/>
        <v>4.5453560286551422</v>
      </c>
      <c r="O65" s="173">
        <f t="shared" si="74"/>
        <v>4.5627124187584949</v>
      </c>
      <c r="P65" s="173">
        <f t="shared" si="74"/>
        <v>4.1655514827549656</v>
      </c>
      <c r="Q65" s="173">
        <f t="shared" si="74"/>
        <v>3.8783980813166563</v>
      </c>
      <c r="S65" s="68">
        <f t="shared" si="26"/>
        <v>-10.050868657642544</v>
      </c>
      <c r="T65" s="69">
        <f t="shared" si="27"/>
        <v>30.55811159798828</v>
      </c>
      <c r="U65" s="69">
        <f t="shared" si="28"/>
        <v>20.507242940345733</v>
      </c>
      <c r="W65" t="str">
        <f t="shared" si="29"/>
        <v>71 Sales occupations</v>
      </c>
      <c r="X65" s="173">
        <f t="shared" ref="X65:AB65" si="75">X28/X$35*100</f>
        <v>8.0647208759709681</v>
      </c>
      <c r="Y65" s="173">
        <f t="shared" si="75"/>
        <v>6.7172776415260866</v>
      </c>
      <c r="Z65" s="173">
        <f t="shared" si="75"/>
        <v>6.6550541299895505</v>
      </c>
      <c r="AA65" s="173">
        <f t="shared" si="75"/>
        <v>5.8896972553346245</v>
      </c>
      <c r="AB65" s="173">
        <f t="shared" si="75"/>
        <v>5.2860178718140736</v>
      </c>
      <c r="AD65" s="68">
        <f t="shared" si="31"/>
        <v>-13.688004017776262</v>
      </c>
      <c r="AE65" s="69">
        <f t="shared" si="32"/>
        <v>50.262189848213545</v>
      </c>
      <c r="AF65" s="69">
        <f t="shared" si="33"/>
        <v>36.574185830437287</v>
      </c>
    </row>
    <row r="66" spans="1:32" x14ac:dyDescent="0.2">
      <c r="A66" t="str">
        <f t="shared" si="19"/>
        <v>72 Customer service occupations</v>
      </c>
      <c r="B66" s="173">
        <f t="shared" si="73"/>
        <v>1.8617931331841766</v>
      </c>
      <c r="C66" s="173">
        <f t="shared" si="73"/>
        <v>2.0352045940895462</v>
      </c>
      <c r="D66" s="173">
        <f t="shared" si="73"/>
        <v>2.1250818821269331</v>
      </c>
      <c r="E66" s="173">
        <f t="shared" si="73"/>
        <v>2.7138439325040444</v>
      </c>
      <c r="F66" s="173">
        <f t="shared" si="73"/>
        <v>3.032585774094176</v>
      </c>
      <c r="H66" s="68">
        <f t="shared" si="21"/>
        <v>52.905181098178666</v>
      </c>
      <c r="I66" s="69">
        <f t="shared" si="22"/>
        <v>61.144770303713628</v>
      </c>
      <c r="J66" s="69">
        <f t="shared" si="23"/>
        <v>114.04995140189229</v>
      </c>
      <c r="L66" t="str">
        <f t="shared" si="24"/>
        <v>72 Customer service occupations</v>
      </c>
      <c r="M66" s="173">
        <f t="shared" ref="M66:Q66" si="76">M29/M$35*100</f>
        <v>1.5266161308893296</v>
      </c>
      <c r="N66" s="173">
        <f t="shared" si="76"/>
        <v>1.4888474893061425</v>
      </c>
      <c r="O66" s="173">
        <f t="shared" si="76"/>
        <v>1.737000582770746</v>
      </c>
      <c r="P66" s="173">
        <f t="shared" si="76"/>
        <v>2.3946008963334275</v>
      </c>
      <c r="Q66" s="173">
        <f t="shared" si="76"/>
        <v>2.7300672933495806</v>
      </c>
      <c r="S66" s="68">
        <f t="shared" si="26"/>
        <v>66.318697388588305</v>
      </c>
      <c r="T66" s="69">
        <f t="shared" si="27"/>
        <v>50.197447854326803</v>
      </c>
      <c r="U66" s="69">
        <f t="shared" si="28"/>
        <v>116.51614524291512</v>
      </c>
      <c r="W66" t="str">
        <f t="shared" si="29"/>
        <v>72 Customer service occupations</v>
      </c>
      <c r="X66" s="173">
        <f t="shared" ref="X66:AB66" si="77">X29/X$35*100</f>
        <v>2.250231689859552</v>
      </c>
      <c r="Y66" s="173">
        <f t="shared" si="77"/>
        <v>2.6673214365189342</v>
      </c>
      <c r="Z66" s="173">
        <f t="shared" si="77"/>
        <v>2.5686042751303688</v>
      </c>
      <c r="AA66" s="173">
        <f t="shared" si="77"/>
        <v>3.0767124361355731</v>
      </c>
      <c r="AB66" s="173">
        <f t="shared" si="77"/>
        <v>3.3692665418315713</v>
      </c>
      <c r="AD66" s="68">
        <f t="shared" si="31"/>
        <v>42.538535772614921</v>
      </c>
      <c r="AE66" s="69">
        <f t="shared" si="32"/>
        <v>69.605416016613873</v>
      </c>
      <c r="AF66" s="69">
        <f t="shared" si="33"/>
        <v>112.14395178922881</v>
      </c>
    </row>
    <row r="67" spans="1:32" x14ac:dyDescent="0.2">
      <c r="A67" t="str">
        <f t="shared" si="19"/>
        <v>81 Process, plant and machine operatives</v>
      </c>
      <c r="B67" s="173">
        <f t="shared" si="73"/>
        <v>3.6694534393218596</v>
      </c>
      <c r="C67" s="173">
        <f t="shared" si="73"/>
        <v>3.2617458856279251</v>
      </c>
      <c r="D67" s="173">
        <f t="shared" si="73"/>
        <v>2.83514697264983</v>
      </c>
      <c r="E67" s="173">
        <f t="shared" si="73"/>
        <v>3.3588279405248938</v>
      </c>
      <c r="F67" s="173">
        <f t="shared" si="73"/>
        <v>3.2017335992799474</v>
      </c>
      <c r="H67" s="68">
        <f t="shared" si="21"/>
        <v>21.002513820980791</v>
      </c>
      <c r="I67" s="69">
        <f t="shared" si="22"/>
        <v>47.930722665766581</v>
      </c>
      <c r="J67" s="69">
        <f t="shared" si="23"/>
        <v>68.933236486747376</v>
      </c>
      <c r="L67" t="str">
        <f t="shared" si="24"/>
        <v>81 Process, plant and machine operatives</v>
      </c>
      <c r="M67" s="173">
        <f t="shared" ref="M67:Q67" si="78">M30/M$35*100</f>
        <v>5.4935980665865269</v>
      </c>
      <c r="N67" s="173">
        <f t="shared" si="78"/>
        <v>4.7513375206203552</v>
      </c>
      <c r="O67" s="173">
        <f t="shared" si="78"/>
        <v>4.1295074668144176</v>
      </c>
      <c r="P67" s="173">
        <f t="shared" si="78"/>
        <v>4.8228397712482218</v>
      </c>
      <c r="Q67" s="173">
        <f t="shared" si="78"/>
        <v>4.5514220749125744</v>
      </c>
      <c r="S67" s="68">
        <f t="shared" si="26"/>
        <v>16.63168307463533</v>
      </c>
      <c r="T67" s="69">
        <f t="shared" si="27"/>
        <v>42.815325527146371</v>
      </c>
      <c r="U67" s="69">
        <f t="shared" si="28"/>
        <v>59.44700860178169</v>
      </c>
      <c r="W67" t="str">
        <f t="shared" si="29"/>
        <v>81 Process, plant and machine operatives</v>
      </c>
      <c r="X67" s="173">
        <f t="shared" ref="X67:AB67" si="79">X30/X$35*100</f>
        <v>1.5554417340720796</v>
      </c>
      <c r="Y67" s="173">
        <f t="shared" si="79"/>
        <v>1.5383383329908624</v>
      </c>
      <c r="Z67" s="173">
        <f t="shared" si="79"/>
        <v>1.3558748079426919</v>
      </c>
      <c r="AA67" s="173">
        <f t="shared" si="79"/>
        <v>1.6947547357157593</v>
      </c>
      <c r="AB67" s="173">
        <f t="shared" si="79"/>
        <v>1.6996298234582294</v>
      </c>
      <c r="AD67" s="68">
        <f t="shared" si="31"/>
        <v>36.216236293302615</v>
      </c>
      <c r="AE67" s="69">
        <f t="shared" si="32"/>
        <v>65.73608666155765</v>
      </c>
      <c r="AF67" s="69">
        <f t="shared" si="33"/>
        <v>101.95232295486025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4.1890027583434231</v>
      </c>
      <c r="C68" s="173">
        <f t="shared" si="73"/>
        <v>4.5468515184509064</v>
      </c>
      <c r="D68" s="173">
        <f t="shared" si="73"/>
        <v>4.1212851214694206</v>
      </c>
      <c r="E68" s="173">
        <f t="shared" si="73"/>
        <v>4.3683937276613563</v>
      </c>
      <c r="F68" s="173">
        <f t="shared" si="73"/>
        <v>4.2797216511646106</v>
      </c>
      <c r="H68" s="68">
        <f t="shared" si="21"/>
        <v>11.267322991544692</v>
      </c>
      <c r="I68" s="69">
        <f t="shared" si="22"/>
        <v>57.963123740299395</v>
      </c>
      <c r="J68" s="69">
        <f t="shared" si="23"/>
        <v>69.230446731844069</v>
      </c>
      <c r="L68" t="str">
        <f t="shared" si="24"/>
        <v>82 Transport and mobile machine drivers and operatives</v>
      </c>
      <c r="M68" s="173">
        <f t="shared" ref="M68:Q68" si="80">M31/M$35*100</f>
        <v>7.4280514616397175</v>
      </c>
      <c r="N68" s="173">
        <f t="shared" si="80"/>
        <v>8.0795925140570457</v>
      </c>
      <c r="O68" s="173">
        <f t="shared" si="80"/>
        <v>7.382241813364196</v>
      </c>
      <c r="P68" s="173">
        <f t="shared" si="80"/>
        <v>7.6928963001745387</v>
      </c>
      <c r="Q68" s="173">
        <f t="shared" si="80"/>
        <v>7.5381656510094581</v>
      </c>
      <c r="S68" s="68">
        <f t="shared" si="26"/>
        <v>8.0550570451078816</v>
      </c>
      <c r="T68" s="69">
        <f t="shared" si="27"/>
        <v>55.961592049515971</v>
      </c>
      <c r="U68" s="69">
        <f t="shared" si="28"/>
        <v>64.016649094623844</v>
      </c>
      <c r="W68" t="str">
        <f t="shared" si="29"/>
        <v>82 Transport and mobile machine drivers and operatives</v>
      </c>
      <c r="X68" s="173">
        <f t="shared" ref="X68:AB68" si="81">X31/X$35*100</f>
        <v>0.43525057756911689</v>
      </c>
      <c r="Y68" s="173">
        <f t="shared" si="81"/>
        <v>0.45958869398617175</v>
      </c>
      <c r="Z68" s="173">
        <f t="shared" si="81"/>
        <v>0.39446984366781251</v>
      </c>
      <c r="AA68" s="173">
        <f t="shared" si="81"/>
        <v>0.5895884378810714</v>
      </c>
      <c r="AB68" s="173">
        <f t="shared" si="81"/>
        <v>0.65331368826308112</v>
      </c>
      <c r="AD68" s="68">
        <f t="shared" si="31"/>
        <v>79.970811383467762</v>
      </c>
      <c r="AE68" s="69">
        <f t="shared" si="32"/>
        <v>100.77159961893598</v>
      </c>
      <c r="AF68" s="69">
        <f t="shared" si="33"/>
        <v>180.74241100240377</v>
      </c>
    </row>
    <row r="69" spans="1:32" x14ac:dyDescent="0.2">
      <c r="A69" t="str">
        <f t="shared" si="19"/>
        <v>91 Elementary trades and related occupations</v>
      </c>
      <c r="B69" s="173">
        <f t="shared" si="73"/>
        <v>2.0475935609242359</v>
      </c>
      <c r="C69" s="173">
        <f t="shared" si="73"/>
        <v>1.7613088267145565</v>
      </c>
      <c r="D69" s="173">
        <f t="shared" si="73"/>
        <v>1.5735269627183925</v>
      </c>
      <c r="E69" s="173">
        <f t="shared" si="73"/>
        <v>1.3124376596185869</v>
      </c>
      <c r="F69" s="173">
        <f t="shared" si="73"/>
        <v>1.2142397923897859</v>
      </c>
      <c r="H69" s="68">
        <f t="shared" si="21"/>
        <v>-17.31722406225779</v>
      </c>
      <c r="I69" s="69">
        <f t="shared" si="22"/>
        <v>34.620360224990073</v>
      </c>
      <c r="J69" s="69">
        <f t="shared" si="23"/>
        <v>17.30313616273228</v>
      </c>
      <c r="L69" t="str">
        <f t="shared" si="24"/>
        <v>91 Elementary trades and related occupations</v>
      </c>
      <c r="M69" s="173">
        <f t="shared" ref="M69:Q70" si="82">M32/M$35*100</f>
        <v>2.898180704392368</v>
      </c>
      <c r="N69" s="173">
        <f t="shared" si="82"/>
        <v>2.514390139487606</v>
      </c>
      <c r="O69" s="173">
        <f t="shared" si="82"/>
        <v>2.3203145153599745</v>
      </c>
      <c r="P69" s="173">
        <f t="shared" si="82"/>
        <v>1.9294180654210136</v>
      </c>
      <c r="Q69" s="173">
        <f t="shared" si="82"/>
        <v>1.8064730543135354</v>
      </c>
      <c r="S69" s="68">
        <f t="shared" si="26"/>
        <v>-17.61420857141033</v>
      </c>
      <c r="T69" s="69">
        <f t="shared" si="27"/>
        <v>28.983398075315169</v>
      </c>
      <c r="U69" s="69">
        <f t="shared" si="28"/>
        <v>11.369189503904842</v>
      </c>
      <c r="W69" t="str">
        <f t="shared" si="29"/>
        <v>91 Elementary trades and related occupations</v>
      </c>
      <c r="X69" s="173">
        <f t="shared" ref="X69:AB70" si="83">X32/X$35*100</f>
        <v>1.0618432258080091</v>
      </c>
      <c r="Y69" s="173">
        <f t="shared" si="83"/>
        <v>0.8900190103015545</v>
      </c>
      <c r="Z69" s="173">
        <f t="shared" si="83"/>
        <v>0.72005372666643774</v>
      </c>
      <c r="AA69" s="173">
        <f t="shared" si="83"/>
        <v>0.61114512929741949</v>
      </c>
      <c r="AB69" s="173">
        <f t="shared" si="83"/>
        <v>0.55512783065660876</v>
      </c>
      <c r="AD69" s="68">
        <f t="shared" si="31"/>
        <v>-16.223497933303232</v>
      </c>
      <c r="AE69" s="69">
        <f t="shared" si="32"/>
        <v>55.380004586990651</v>
      </c>
      <c r="AF69" s="69">
        <f t="shared" si="33"/>
        <v>39.156506653687416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9.8469617512084842</v>
      </c>
      <c r="C70" s="173">
        <f t="shared" si="73"/>
        <v>9.7277501293232067</v>
      </c>
      <c r="D70" s="173">
        <f t="shared" si="73"/>
        <v>8.9040606225550647</v>
      </c>
      <c r="E70" s="173">
        <f t="shared" si="73"/>
        <v>8.8957526179070641</v>
      </c>
      <c r="F70" s="173">
        <f t="shared" si="73"/>
        <v>8.2739556694660656</v>
      </c>
      <c r="H70" s="68">
        <f t="shared" si="21"/>
        <v>-0.4342755122829744</v>
      </c>
      <c r="I70" s="69">
        <f t="shared" si="22"/>
        <v>50.070909039328207</v>
      </c>
      <c r="J70" s="69">
        <f t="shared" si="23"/>
        <v>49.636633527045227</v>
      </c>
      <c r="L70" t="str">
        <f t="shared" si="24"/>
        <v>92 Elementary administration and service occupations</v>
      </c>
      <c r="M70" s="173">
        <f t="shared" si="82"/>
        <v>9.1648654618981507</v>
      </c>
      <c r="N70" s="173">
        <f t="shared" si="82"/>
        <v>8.7146008171087157</v>
      </c>
      <c r="O70" s="173">
        <f t="shared" si="82"/>
        <v>8.3157337331926833</v>
      </c>
      <c r="P70" s="173">
        <f t="shared" si="82"/>
        <v>8.7730024626178746</v>
      </c>
      <c r="Q70" s="173">
        <f t="shared" si="82"/>
        <v>8.340851188557707</v>
      </c>
      <c r="S70" s="68">
        <f t="shared" si="26"/>
        <v>6.1396093763486315</v>
      </c>
      <c r="T70" s="69">
        <f t="shared" si="27"/>
        <v>43.634191787451201</v>
      </c>
      <c r="U70" s="69">
        <f t="shared" si="28"/>
        <v>49.773801163799831</v>
      </c>
      <c r="W70" t="str">
        <f t="shared" si="29"/>
        <v>92 Elementary administration and service occupations</v>
      </c>
      <c r="X70" s="173">
        <f t="shared" si="83"/>
        <v>10.637447065890878</v>
      </c>
      <c r="Y70" s="173">
        <f t="shared" si="83"/>
        <v>10.899929896987034</v>
      </c>
      <c r="Z70" s="173">
        <f t="shared" si="83"/>
        <v>9.5764355869534139</v>
      </c>
      <c r="AA70" s="173">
        <f t="shared" si="83"/>
        <v>9.0352769304954119</v>
      </c>
      <c r="AB70" s="173">
        <f t="shared" si="83"/>
        <v>8.1995058881815073</v>
      </c>
      <c r="AD70" s="68">
        <f t="shared" si="31"/>
        <v>-6.9582403901076493</v>
      </c>
      <c r="AE70" s="69">
        <f t="shared" si="32"/>
        <v>56.458747888217722</v>
      </c>
      <c r="AF70" s="69">
        <f t="shared" si="33"/>
        <v>49.500507498110068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7.1481746075704775</v>
      </c>
      <c r="I72" s="67">
        <f>IF(D35&gt;0,I35/D35*100,0)</f>
        <v>50.033254892062338</v>
      </c>
      <c r="J72" s="67">
        <f>IF(D35&gt;0,(J35/D35)*100,0)</f>
        <v>57.181429499632827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5.8199828969038521</v>
      </c>
      <c r="T72" s="67">
        <f t="shared" ref="T72" si="85">IF(O35&gt;0,T35/O35*100,0)</f>
        <v>41.770717055653144</v>
      </c>
      <c r="U72" s="67">
        <f t="shared" ref="U72" si="86">IF(O35&gt;0,(U35/O35)*100,0)</f>
        <v>47.590699952556974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8.6661110988660344</v>
      </c>
      <c r="AE72" s="67">
        <f t="shared" ref="AE72" si="88">IF(Z35&gt;0,AE35/Z35*100,0)</f>
        <v>59.476174609052293</v>
      </c>
      <c r="AF72" s="67">
        <f t="shared" ref="AF72" si="89">IF(Z35&gt;0,(AF35/Z35)*100,0)</f>
        <v>68.142285707918333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Greater Birmingham and Solihull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Greater Birmingham and Solihull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Greater Birmingham and Solihull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5.3508027322941798</v>
      </c>
      <c r="C82" s="18">
        <f t="shared" ref="B82:E107" si="96">IF(AND(D$6-C$6 &lt;&gt; 0,C8&lt;&gt;0,D8&lt;&gt;0),(EXP(LN(D8/C8)/(D$6-C$6))-1)*100,0)</f>
        <v>2.2688175278773315</v>
      </c>
      <c r="D82" s="18">
        <f t="shared" si="96"/>
        <v>-1.2320731744022595</v>
      </c>
      <c r="E82" s="18">
        <f t="shared" si="96"/>
        <v>1.0003676887703872</v>
      </c>
      <c r="F82" s="18">
        <f t="shared" ref="F82:F107" si="97">IF(AND(F$6-D$6 &lt;&gt; 0,D8&lt;&gt;0,F8&lt;&gt;0),(EXP(LN(F8/D8)/(F$6-D$6))-1)*100,0)</f>
        <v>0.2506697007976566</v>
      </c>
      <c r="H82" s="18">
        <f t="shared" ref="H82:H107" si="98">IF($F$6-$D$6 &lt;&gt; 0,(EXP(LN(1+(H45/100))/($F$6-$D$6))-1)*100,0)</f>
        <v>0.2506697007976566</v>
      </c>
      <c r="I82" s="18">
        <f t="shared" ref="I82:I107" si="99">IF(D8&gt;0,((1+(I8/D8))^(1/($F$6-$D$6))-1)*100,0)</f>
        <v>2.7389563438019238</v>
      </c>
      <c r="J82" s="18">
        <f t="shared" ref="J82:J107" si="100">IF($F$6-$D$6 &lt;&gt; 0,(EXP(LN(1+(J45/100))/($F$6-$D$6))-1)*100,0)</f>
        <v>2.911670661782928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4.4222721176978785</v>
      </c>
      <c r="N82" s="18">
        <f t="shared" si="102"/>
        <v>1.5571772836774356</v>
      </c>
      <c r="O82" s="18">
        <f t="shared" si="102"/>
        <v>-1.8705254118829728</v>
      </c>
      <c r="P82" s="18">
        <f t="shared" si="102"/>
        <v>0.57308510031008897</v>
      </c>
      <c r="Q82" s="18">
        <f t="shared" ref="Q82:Q107" si="103">IF(AND(Q$6-O$6 &lt;&gt; 0,O8&lt;&gt;0,Q8&lt;&gt;0),(EXP(LN(Q8/O8)/(Q$6-O$6))-1)*100,0)</f>
        <v>-0.24813914902485079</v>
      </c>
      <c r="S82" s="18">
        <f t="shared" ref="S82:S107" si="104">IF($F$6-$D$6 &lt;&gt; 0,(EXP(LN(1+(S45/100))/($F$6-$D$6))-1)*100,0)</f>
        <v>-0.24813914902485079</v>
      </c>
      <c r="T82" s="18">
        <f t="shared" ref="T82:T107" si="105">IF(O8&gt;0,((1+(T8/O8))^(1/($F$6-$D$6))-1)*100,0)</f>
        <v>2.4502500485344525</v>
      </c>
      <c r="U82" s="18">
        <f t="shared" ref="U82:U107" si="106">IF($F$6-$D$6 &lt;&gt; 0,(EXP(LN(1+(U45/100))/($F$6-$D$6))-1)*100,0)</f>
        <v>2.2743782148330061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7.5209572918847112</v>
      </c>
      <c r="Y82" s="18">
        <f t="shared" si="108"/>
        <v>3.8151274747513231</v>
      </c>
      <c r="Z82" s="18">
        <f t="shared" si="108"/>
        <v>7.2672489242897598E-2</v>
      </c>
      <c r="AA82" s="18">
        <f t="shared" si="108"/>
        <v>1.7805977993824662</v>
      </c>
      <c r="AB82" s="18">
        <f t="shared" ref="AB82:AB107" si="109">IF(AND(AB$6-Z$6 &lt;&gt; 0,Z8&lt;&gt;0,AB8&lt;&gt;0),(EXP(LN(AB8/Z8)/(AB$6-Z$6))-1)*100,0)</f>
        <v>1.2080749204836705</v>
      </c>
      <c r="AD82" s="18">
        <f t="shared" ref="AD82:AD107" si="110">IF($F$6-$D$6 &lt;&gt; 0,(EXP(LN(1+(AD45/100))/($F$6-$D$6))-1)*100,0)</f>
        <v>1.2080749204836705</v>
      </c>
      <c r="AE82" s="18">
        <f t="shared" ref="AE82:AE107" si="111">IF(Z8&gt;0,((1+(AE8/Z8))^(1/($F$6-$D$6))-1)*100,0)</f>
        <v>3.3173518815137637</v>
      </c>
      <c r="AF82" s="18">
        <f t="shared" ref="AF82:AF107" si="112">IF($F$6-$D$6 &lt;&gt; 0,(EXP(LN(1+(AF45/100))/($F$6-$D$6))-1)*100,0)</f>
        <v>4.1069024127732279</v>
      </c>
    </row>
    <row r="83" spans="1:32" x14ac:dyDescent="0.2">
      <c r="A83" t="str">
        <f t="shared" si="95"/>
        <v>12 Other managers and proprietors</v>
      </c>
      <c r="B83" s="18">
        <f t="shared" si="96"/>
        <v>1.9344653232674425</v>
      </c>
      <c r="C83" s="18">
        <f t="shared" si="96"/>
        <v>4.2963405688419831</v>
      </c>
      <c r="D83" s="18">
        <f t="shared" si="96"/>
        <v>4.4825711661950374</v>
      </c>
      <c r="E83" s="18">
        <f t="shared" si="96"/>
        <v>1.662363556536417</v>
      </c>
      <c r="F83" s="18">
        <f t="shared" si="97"/>
        <v>2.5938715063325235</v>
      </c>
      <c r="H83" s="18">
        <f t="shared" si="98"/>
        <v>2.5938715063325235</v>
      </c>
      <c r="I83" s="18">
        <f t="shared" si="99"/>
        <v>3.7938229591306216</v>
      </c>
      <c r="J83" s="18">
        <f t="shared" si="100"/>
        <v>5.4493312188870879</v>
      </c>
      <c r="L83" t="str">
        <f t="shared" si="101"/>
        <v>12 Other managers and proprietors</v>
      </c>
      <c r="M83" s="18">
        <f t="shared" si="102"/>
        <v>2.6814818127774531</v>
      </c>
      <c r="N83" s="18">
        <f t="shared" si="102"/>
        <v>-4.5092570773374696</v>
      </c>
      <c r="O83" s="18">
        <f t="shared" si="102"/>
        <v>5.2053377356825914</v>
      </c>
      <c r="P83" s="18">
        <f t="shared" si="102"/>
        <v>1.4923240857449338</v>
      </c>
      <c r="Q83" s="18">
        <f t="shared" si="103"/>
        <v>2.7152017125201322</v>
      </c>
      <c r="S83" s="18">
        <f t="shared" si="104"/>
        <v>2.7152017125201322</v>
      </c>
      <c r="T83" s="18">
        <f t="shared" si="105"/>
        <v>3.5412732457695384</v>
      </c>
      <c r="U83" s="18">
        <f t="shared" si="106"/>
        <v>5.3327816492085622</v>
      </c>
      <c r="W83" t="str">
        <f t="shared" si="107"/>
        <v>12 Other managers and proprietors</v>
      </c>
      <c r="X83" s="18">
        <f t="shared" si="108"/>
        <v>0.82129222509048638</v>
      </c>
      <c r="Y83" s="18">
        <f t="shared" si="108"/>
        <v>18.032308766737604</v>
      </c>
      <c r="Z83" s="18">
        <f t="shared" si="108"/>
        <v>3.5409081393825037</v>
      </c>
      <c r="AA83" s="18">
        <f t="shared" si="108"/>
        <v>1.8907022292411479</v>
      </c>
      <c r="AB83" s="18">
        <f t="shared" si="109"/>
        <v>2.4378276918666009</v>
      </c>
      <c r="AD83" s="18">
        <f t="shared" si="110"/>
        <v>2.4378276918666009</v>
      </c>
      <c r="AE83" s="18">
        <f t="shared" si="111"/>
        <v>4.1007352905267469</v>
      </c>
      <c r="AF83" s="18">
        <f t="shared" si="112"/>
        <v>5.5938892430336784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4.4711679245055924</v>
      </c>
      <c r="C84" s="18">
        <f t="shared" si="96"/>
        <v>5.6010210296639995</v>
      </c>
      <c r="D84" s="18">
        <f t="shared" si="96"/>
        <v>0.85299454607683511</v>
      </c>
      <c r="E84" s="18">
        <f t="shared" si="96"/>
        <v>0.9980768636337789</v>
      </c>
      <c r="F84" s="18">
        <f t="shared" si="97"/>
        <v>0.94969291609379169</v>
      </c>
      <c r="H84" s="18">
        <f t="shared" si="98"/>
        <v>0.94969291609379169</v>
      </c>
      <c r="I84" s="18">
        <f t="shared" si="99"/>
        <v>2.2282295146595743</v>
      </c>
      <c r="J84" s="18">
        <f t="shared" si="100"/>
        <v>2.9385335148215841</v>
      </c>
      <c r="L84" t="str">
        <f t="shared" si="101"/>
        <v>21 Science, research, engineering and technology professionals</v>
      </c>
      <c r="M84" s="18">
        <f t="shared" si="102"/>
        <v>4.6876585800430304</v>
      </c>
      <c r="N84" s="18">
        <f t="shared" si="102"/>
        <v>2.257814874924513</v>
      </c>
      <c r="O84" s="18">
        <f t="shared" si="102"/>
        <v>0.28473443863057391</v>
      </c>
      <c r="P84" s="18">
        <f t="shared" si="102"/>
        <v>0.70893204368314144</v>
      </c>
      <c r="Q84" s="18">
        <f t="shared" si="103"/>
        <v>0.56733384621741045</v>
      </c>
      <c r="S84" s="18">
        <f t="shared" si="104"/>
        <v>0.56733384621741045</v>
      </c>
      <c r="T84" s="18">
        <f t="shared" si="105"/>
        <v>1.9611322972187928</v>
      </c>
      <c r="U84" s="18">
        <f t="shared" si="106"/>
        <v>2.3976682059377863</v>
      </c>
      <c r="W84" t="str">
        <f t="shared" si="107"/>
        <v>21 Science, research, engineering and technology professionals</v>
      </c>
      <c r="X84" s="18">
        <f t="shared" si="108"/>
        <v>3.3366443454293293</v>
      </c>
      <c r="Y84" s="18">
        <f t="shared" si="108"/>
        <v>23.700728544641002</v>
      </c>
      <c r="Z84" s="18">
        <f t="shared" si="108"/>
        <v>3.2509201652990649</v>
      </c>
      <c r="AA84" s="18">
        <f t="shared" si="108"/>
        <v>2.0514774465080654</v>
      </c>
      <c r="AB84" s="18">
        <f t="shared" si="109"/>
        <v>2.4497354541895611</v>
      </c>
      <c r="AD84" s="18">
        <f t="shared" si="110"/>
        <v>2.4497354541895611</v>
      </c>
      <c r="AE84" s="18">
        <f t="shared" si="111"/>
        <v>3.3169501772972732</v>
      </c>
      <c r="AF84" s="18">
        <f t="shared" si="112"/>
        <v>4.9669386175419605</v>
      </c>
    </row>
    <row r="85" spans="1:32" x14ac:dyDescent="0.2">
      <c r="A85" t="str">
        <f t="shared" si="95"/>
        <v>22 Health professionals</v>
      </c>
      <c r="B85" s="18">
        <f t="shared" si="96"/>
        <v>6.0307560239271307</v>
      </c>
      <c r="C85" s="18">
        <f t="shared" si="96"/>
        <v>-1.7706655759583745</v>
      </c>
      <c r="D85" s="18">
        <f t="shared" si="96"/>
        <v>1.5467742053428379</v>
      </c>
      <c r="E85" s="18">
        <f t="shared" si="96"/>
        <v>0.88440556910549528</v>
      </c>
      <c r="F85" s="18">
        <f t="shared" si="97"/>
        <v>1.1047136626423981</v>
      </c>
      <c r="H85" s="18">
        <f t="shared" si="98"/>
        <v>1.1047136626423981</v>
      </c>
      <c r="I85" s="18">
        <f t="shared" si="99"/>
        <v>3.1162855988793092</v>
      </c>
      <c r="J85" s="18">
        <f t="shared" si="100"/>
        <v>3.8552799715645181</v>
      </c>
      <c r="L85" t="str">
        <f t="shared" si="101"/>
        <v>22 Health professionals</v>
      </c>
      <c r="M85" s="18">
        <f t="shared" si="102"/>
        <v>6.4353848296059946</v>
      </c>
      <c r="N85" s="18">
        <f t="shared" si="102"/>
        <v>5.5407741560680845</v>
      </c>
      <c r="O85" s="18">
        <f t="shared" si="102"/>
        <v>1.2601009066133706</v>
      </c>
      <c r="P85" s="18">
        <f t="shared" si="102"/>
        <v>0.74066700549351161</v>
      </c>
      <c r="Q85" s="18">
        <f t="shared" si="103"/>
        <v>0.91351490220898945</v>
      </c>
      <c r="S85" s="18">
        <f t="shared" si="104"/>
        <v>0.91351490220898945</v>
      </c>
      <c r="T85" s="18">
        <f t="shared" si="105"/>
        <v>2.3427465060029018</v>
      </c>
      <c r="U85" s="18">
        <f t="shared" si="106"/>
        <v>3.015424009387746</v>
      </c>
      <c r="W85" t="str">
        <f t="shared" si="107"/>
        <v>22 Health professionals</v>
      </c>
      <c r="X85" s="18">
        <f t="shared" si="108"/>
        <v>5.9056839125488203</v>
      </c>
      <c r="Y85" s="18">
        <f t="shared" si="108"/>
        <v>-4.0590023666012502</v>
      </c>
      <c r="Z85" s="18">
        <f t="shared" si="108"/>
        <v>1.6447300543285914</v>
      </c>
      <c r="AA85" s="18">
        <f t="shared" si="108"/>
        <v>0.93255133852734318</v>
      </c>
      <c r="AB85" s="18">
        <f t="shared" si="109"/>
        <v>1.1693880752260188</v>
      </c>
      <c r="AD85" s="18">
        <f t="shared" si="110"/>
        <v>1.1693880752260188</v>
      </c>
      <c r="AE85" s="18">
        <f t="shared" si="111"/>
        <v>3.3648342693651578</v>
      </c>
      <c r="AF85" s="18">
        <f t="shared" si="112"/>
        <v>4.123719309629359</v>
      </c>
    </row>
    <row r="86" spans="1:32" x14ac:dyDescent="0.2">
      <c r="A86" t="str">
        <f t="shared" si="95"/>
        <v>23 Teaching and other educational professionals</v>
      </c>
      <c r="B86" s="18">
        <f t="shared" si="96"/>
        <v>0.27394906281841269</v>
      </c>
      <c r="C86" s="18">
        <f t="shared" si="96"/>
        <v>6.0950903780076615</v>
      </c>
      <c r="D86" s="18">
        <f t="shared" si="96"/>
        <v>1.3333052079410379</v>
      </c>
      <c r="E86" s="18">
        <f t="shared" si="96"/>
        <v>1.2031539205938024</v>
      </c>
      <c r="F86" s="18">
        <f t="shared" si="97"/>
        <v>1.2465190985700758</v>
      </c>
      <c r="H86" s="18">
        <f t="shared" si="98"/>
        <v>1.2465190985700758</v>
      </c>
      <c r="I86" s="18">
        <f t="shared" si="99"/>
        <v>3.0063130744296673</v>
      </c>
      <c r="J86" s="18">
        <f t="shared" si="100"/>
        <v>3.8548566812113272</v>
      </c>
      <c r="L86" t="str">
        <f t="shared" si="101"/>
        <v>23 Teaching and other educational professionals</v>
      </c>
      <c r="M86" s="18">
        <f t="shared" si="102"/>
        <v>-1.0208236972973128</v>
      </c>
      <c r="N86" s="18">
        <f t="shared" si="102"/>
        <v>8.5864949331135207</v>
      </c>
      <c r="O86" s="18">
        <f t="shared" si="102"/>
        <v>1.6571952923080335</v>
      </c>
      <c r="P86" s="18">
        <f t="shared" si="102"/>
        <v>0.86180216450015834</v>
      </c>
      <c r="Q86" s="18">
        <f t="shared" si="103"/>
        <v>1.1262393060290643</v>
      </c>
      <c r="S86" s="18">
        <f t="shared" si="104"/>
        <v>1.1262393060290643</v>
      </c>
      <c r="T86" s="18">
        <f t="shared" si="105"/>
        <v>2.6179088921315374</v>
      </c>
      <c r="U86" s="18">
        <f t="shared" si="106"/>
        <v>3.4216162131485373</v>
      </c>
      <c r="W86" t="str">
        <f t="shared" si="107"/>
        <v>23 Teaching and other educational professionals</v>
      </c>
      <c r="X86" s="18">
        <f t="shared" si="108"/>
        <v>0.91074840729645778</v>
      </c>
      <c r="Y86" s="18">
        <f t="shared" si="108"/>
        <v>4.9276509413542557</v>
      </c>
      <c r="Z86" s="18">
        <f t="shared" si="108"/>
        <v>1.1747395854269982</v>
      </c>
      <c r="AA86" s="18">
        <f t="shared" si="108"/>
        <v>1.368892269915678</v>
      </c>
      <c r="AB86" s="18">
        <f t="shared" si="109"/>
        <v>1.3041333463700067</v>
      </c>
      <c r="AD86" s="18">
        <f t="shared" si="110"/>
        <v>1.3041333463700067</v>
      </c>
      <c r="AE86" s="18">
        <f t="shared" si="111"/>
        <v>3.1875209488741119</v>
      </c>
      <c r="AF86" s="18">
        <f t="shared" si="112"/>
        <v>4.0561665674552216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5.2905458178089004</v>
      </c>
      <c r="C87" s="18">
        <f t="shared" si="96"/>
        <v>9.3824459967434279</v>
      </c>
      <c r="D87" s="18">
        <f t="shared" si="96"/>
        <v>2.2472120046906907</v>
      </c>
      <c r="E87" s="18">
        <f t="shared" si="96"/>
        <v>1.2258251541412246</v>
      </c>
      <c r="F87" s="18">
        <f t="shared" si="97"/>
        <v>1.5651487052445567</v>
      </c>
      <c r="H87" s="18">
        <f t="shared" si="98"/>
        <v>1.5651487052445567</v>
      </c>
      <c r="I87" s="18">
        <f t="shared" si="99"/>
        <v>2.94947095592899</v>
      </c>
      <c r="J87" s="18">
        <f t="shared" si="100"/>
        <v>4.0304364666151393</v>
      </c>
      <c r="L87" t="str">
        <f t="shared" si="101"/>
        <v>24 Business, media and public service professionals</v>
      </c>
      <c r="M87" s="18">
        <f t="shared" si="102"/>
        <v>4.2140014467569875</v>
      </c>
      <c r="N87" s="18">
        <f t="shared" si="102"/>
        <v>10.577313988303082</v>
      </c>
      <c r="O87" s="18">
        <f t="shared" si="102"/>
        <v>2.3349447697826431</v>
      </c>
      <c r="P87" s="18">
        <f t="shared" si="102"/>
        <v>0.85211987478308604</v>
      </c>
      <c r="Q87" s="18">
        <f t="shared" si="103"/>
        <v>1.3439919997481509</v>
      </c>
      <c r="S87" s="18">
        <f t="shared" si="104"/>
        <v>1.3439919997481509</v>
      </c>
      <c r="T87" s="18">
        <f t="shared" si="105"/>
        <v>2.6584125091760447</v>
      </c>
      <c r="U87" s="18">
        <f t="shared" si="106"/>
        <v>3.6168844816889756</v>
      </c>
      <c r="W87" t="str">
        <f t="shared" si="107"/>
        <v>24 Business, media and public service professionals</v>
      </c>
      <c r="X87" s="18">
        <f t="shared" si="108"/>
        <v>6.9055808405328101</v>
      </c>
      <c r="Y87" s="18">
        <f t="shared" si="108"/>
        <v>7.7004754004544429</v>
      </c>
      <c r="Z87" s="18">
        <f t="shared" si="108"/>
        <v>2.1198805580579405</v>
      </c>
      <c r="AA87" s="18">
        <f t="shared" si="108"/>
        <v>1.750262743374531</v>
      </c>
      <c r="AB87" s="18">
        <f t="shared" si="109"/>
        <v>1.8733197960615566</v>
      </c>
      <c r="AD87" s="18">
        <f t="shared" si="110"/>
        <v>1.8733197960615566</v>
      </c>
      <c r="AE87" s="18">
        <f t="shared" si="111"/>
        <v>3.3507663167068547</v>
      </c>
      <c r="AF87" s="18">
        <f t="shared" si="112"/>
        <v>4.5901959494754729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4.1265954295748086</v>
      </c>
      <c r="C88" s="18">
        <f t="shared" si="96"/>
        <v>8.3417664168415442</v>
      </c>
      <c r="D88" s="18">
        <f t="shared" si="96"/>
        <v>-2.5741389218912336</v>
      </c>
      <c r="E88" s="18">
        <f t="shared" si="96"/>
        <v>0.5990162593435544</v>
      </c>
      <c r="F88" s="18">
        <f t="shared" si="97"/>
        <v>-0.47002227652924722</v>
      </c>
      <c r="H88" s="18">
        <f t="shared" si="98"/>
        <v>-0.47002227652924722</v>
      </c>
      <c r="I88" s="18">
        <f t="shared" si="99"/>
        <v>2.0864839821572057</v>
      </c>
      <c r="J88" s="18">
        <f t="shared" si="100"/>
        <v>1.7375925274986326</v>
      </c>
      <c r="L88" t="str">
        <f t="shared" si="101"/>
        <v>31 Science, engineering and technology associate professionals</v>
      </c>
      <c r="M88" s="18">
        <f t="shared" si="102"/>
        <v>4.963702482018939</v>
      </c>
      <c r="N88" s="18">
        <f t="shared" si="102"/>
        <v>4.535885350389024</v>
      </c>
      <c r="O88" s="18">
        <f t="shared" si="102"/>
        <v>-3.6043011647663326</v>
      </c>
      <c r="P88" s="18">
        <f t="shared" si="102"/>
        <v>0.16667676599382286</v>
      </c>
      <c r="Q88" s="18">
        <f t="shared" si="103"/>
        <v>-1.1064283204799907</v>
      </c>
      <c r="S88" s="18">
        <f t="shared" si="104"/>
        <v>-1.1064283204799907</v>
      </c>
      <c r="T88" s="18">
        <f t="shared" si="105"/>
        <v>1.8072766646439753</v>
      </c>
      <c r="U88" s="18">
        <f t="shared" si="106"/>
        <v>0.96248833942089718</v>
      </c>
      <c r="W88" t="str">
        <f t="shared" si="107"/>
        <v>31 Science, engineering and technology associate professionals</v>
      </c>
      <c r="X88" s="18">
        <f t="shared" si="108"/>
        <v>1.092734877546464</v>
      </c>
      <c r="Y88" s="18">
        <f t="shared" si="108"/>
        <v>23.501365241034012</v>
      </c>
      <c r="Z88" s="18">
        <f t="shared" si="108"/>
        <v>0.61118926050363065</v>
      </c>
      <c r="AA88" s="18">
        <f t="shared" si="108"/>
        <v>1.6977282120638648</v>
      </c>
      <c r="AB88" s="18">
        <f t="shared" si="109"/>
        <v>1.3342510076800762</v>
      </c>
      <c r="AD88" s="18">
        <f t="shared" si="110"/>
        <v>1.3342510076800762</v>
      </c>
      <c r="AE88" s="18">
        <f t="shared" si="111"/>
        <v>2.9561969908844965</v>
      </c>
      <c r="AF88" s="18">
        <f t="shared" si="112"/>
        <v>3.8721317426093416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4.9141349963777614</v>
      </c>
      <c r="C89" s="18">
        <f t="shared" si="96"/>
        <v>0.69969274882637489</v>
      </c>
      <c r="D89" s="18">
        <f t="shared" si="96"/>
        <v>0.39155425032513236</v>
      </c>
      <c r="E89" s="18">
        <f t="shared" si="96"/>
        <v>0.98050991636600138</v>
      </c>
      <c r="F89" s="18">
        <f t="shared" si="97"/>
        <v>0.78380845204448768</v>
      </c>
      <c r="H89" s="18">
        <f t="shared" si="98"/>
        <v>0.78380845204448768</v>
      </c>
      <c r="I89" s="18">
        <f t="shared" si="99"/>
        <v>3.1806469881759503</v>
      </c>
      <c r="J89" s="18">
        <f t="shared" si="100"/>
        <v>3.6965334648969117</v>
      </c>
      <c r="L89" t="str">
        <f t="shared" si="101"/>
        <v>32 Health and social care associate professionals</v>
      </c>
      <c r="M89" s="18">
        <f t="shared" si="102"/>
        <v>3.072953479990792</v>
      </c>
      <c r="N89" s="18">
        <f t="shared" si="102"/>
        <v>6.0115976874391519</v>
      </c>
      <c r="O89" s="18">
        <f t="shared" si="102"/>
        <v>-1.344827527612491</v>
      </c>
      <c r="P89" s="18">
        <f t="shared" si="102"/>
        <v>0.50134861237307593</v>
      </c>
      <c r="Q89" s="18">
        <f>IF(AND(Q$6-O$6 &lt;&gt; 0,O15&lt;&gt;0,Q15&lt;&gt;0),(EXP(LN(Q15/O15)/(Q$6-O$6))-1)*100,0)</f>
        <v>-0.11785054934322359</v>
      </c>
      <c r="S89" s="18">
        <f t="shared" si="104"/>
        <v>-0.11785054934322359</v>
      </c>
      <c r="T89" s="18">
        <f t="shared" si="105"/>
        <v>2.5429329296492664</v>
      </c>
      <c r="U89" s="18">
        <f t="shared" si="106"/>
        <v>2.4602297236369974</v>
      </c>
      <c r="W89" t="str">
        <f t="shared" si="107"/>
        <v>32 Health and social care associate professionals</v>
      </c>
      <c r="X89" s="18">
        <f t="shared" si="108"/>
        <v>5.4428196294903142</v>
      </c>
      <c r="Y89" s="18">
        <f t="shared" si="108"/>
        <v>-0.74106652534269291</v>
      </c>
      <c r="Z89" s="18">
        <f t="shared" si="108"/>
        <v>0.87281871370277209</v>
      </c>
      <c r="AA89" s="18">
        <f t="shared" si="108"/>
        <v>1.1014411732131801</v>
      </c>
      <c r="AB89" s="18">
        <f t="shared" si="109"/>
        <v>1.0251761713277352</v>
      </c>
      <c r="AD89" s="18">
        <f t="shared" si="110"/>
        <v>1.0251761713277352</v>
      </c>
      <c r="AE89" s="18">
        <f t="shared" si="111"/>
        <v>3.3555107213615987</v>
      </c>
      <c r="AF89" s="18">
        <f t="shared" si="112"/>
        <v>4.0191510712139777</v>
      </c>
    </row>
    <row r="90" spans="1:32" x14ac:dyDescent="0.2">
      <c r="A90" t="str">
        <f t="shared" si="95"/>
        <v>33 Protective service occupations</v>
      </c>
      <c r="B90" s="18">
        <f t="shared" si="96"/>
        <v>1.7993262752232786</v>
      </c>
      <c r="C90" s="18">
        <f t="shared" si="96"/>
        <v>6.1980570847198324</v>
      </c>
      <c r="D90" s="18">
        <f t="shared" si="96"/>
        <v>3.6955844381890035</v>
      </c>
      <c r="E90" s="18">
        <f t="shared" si="96"/>
        <v>1.5805950210529662</v>
      </c>
      <c r="F90" s="18">
        <f t="shared" si="97"/>
        <v>2.280754452055711</v>
      </c>
      <c r="H90" s="18">
        <f t="shared" si="98"/>
        <v>2.280754452055711</v>
      </c>
      <c r="I90" s="18">
        <f t="shared" si="99"/>
        <v>2.4184395985906937</v>
      </c>
      <c r="J90" s="18">
        <f t="shared" si="100"/>
        <v>4.124772702874302</v>
      </c>
      <c r="L90" t="str">
        <f t="shared" si="101"/>
        <v>33 Protective service occupations</v>
      </c>
      <c r="M90" s="18">
        <f t="shared" si="102"/>
        <v>1.1896736667732721</v>
      </c>
      <c r="N90" s="18">
        <f t="shared" si="102"/>
        <v>4.1139482408038441</v>
      </c>
      <c r="O90" s="18">
        <f t="shared" si="102"/>
        <v>2.9495374681066</v>
      </c>
      <c r="P90" s="18">
        <f t="shared" si="102"/>
        <v>0.87193583270079866</v>
      </c>
      <c r="Q90" s="18">
        <f t="shared" si="103"/>
        <v>1.5597688044041158</v>
      </c>
      <c r="S90" s="18">
        <f t="shared" si="104"/>
        <v>1.5597688044041158</v>
      </c>
      <c r="T90" s="18">
        <f t="shared" si="105"/>
        <v>1.92298236239139</v>
      </c>
      <c r="U90" s="18">
        <f t="shared" si="106"/>
        <v>3.1486012414764231</v>
      </c>
      <c r="W90" t="str">
        <f t="shared" si="107"/>
        <v>33 Protective service occupations</v>
      </c>
      <c r="X90" s="18">
        <f t="shared" si="108"/>
        <v>3.815679564060348</v>
      </c>
      <c r="Y90" s="18">
        <f t="shared" si="108"/>
        <v>12.664751181651358</v>
      </c>
      <c r="Z90" s="18">
        <f t="shared" si="108"/>
        <v>5.7233407606048781</v>
      </c>
      <c r="AA90" s="18">
        <f t="shared" si="108"/>
        <v>3.1857369205275043</v>
      </c>
      <c r="AB90" s="18">
        <f t="shared" si="109"/>
        <v>4.0247640519423644</v>
      </c>
      <c r="AD90" s="18">
        <f t="shared" si="110"/>
        <v>4.0247640519423644</v>
      </c>
      <c r="AE90" s="18">
        <f t="shared" si="111"/>
        <v>3.6776225790638772</v>
      </c>
      <c r="AF90" s="18">
        <f t="shared" si="112"/>
        <v>6.3734641679138448</v>
      </c>
    </row>
    <row r="91" spans="1:32" x14ac:dyDescent="0.2">
      <c r="A91" t="str">
        <f t="shared" si="95"/>
        <v>34 Culture, media and sports occupations</v>
      </c>
      <c r="B91" s="18">
        <f t="shared" si="96"/>
        <v>2.1898778323588663</v>
      </c>
      <c r="C91" s="18">
        <f t="shared" si="96"/>
        <v>3.1097179443662304</v>
      </c>
      <c r="D91" s="18">
        <f t="shared" si="96"/>
        <v>-1.0066776274523459</v>
      </c>
      <c r="E91" s="18">
        <f t="shared" si="96"/>
        <v>1.0987837092999442</v>
      </c>
      <c r="F91" s="18">
        <f t="shared" si="97"/>
        <v>0.39203411387620513</v>
      </c>
      <c r="H91" s="18">
        <f t="shared" si="98"/>
        <v>0.39203411387620513</v>
      </c>
      <c r="I91" s="18">
        <f t="shared" si="99"/>
        <v>2.5327874393569205</v>
      </c>
      <c r="J91" s="18">
        <f t="shared" si="100"/>
        <v>2.8113508331995662</v>
      </c>
      <c r="L91" t="str">
        <f t="shared" si="101"/>
        <v>34 Culture, media and sports occupations</v>
      </c>
      <c r="M91" s="18">
        <f t="shared" si="102"/>
        <v>2.6310445367503155</v>
      </c>
      <c r="N91" s="18">
        <f t="shared" si="102"/>
        <v>1.9091066733856854</v>
      </c>
      <c r="O91" s="18">
        <f t="shared" si="102"/>
        <v>-0.96219081372431736</v>
      </c>
      <c r="P91" s="18">
        <f t="shared" si="102"/>
        <v>0.84592361097268753</v>
      </c>
      <c r="Q91" s="18">
        <f t="shared" si="103"/>
        <v>0.23958042850362737</v>
      </c>
      <c r="S91" s="18">
        <f t="shared" si="104"/>
        <v>0.23958042850362737</v>
      </c>
      <c r="T91" s="18">
        <f t="shared" si="105"/>
        <v>2.249718856004379</v>
      </c>
      <c r="U91" s="18">
        <f t="shared" si="106"/>
        <v>2.4260100243075788</v>
      </c>
      <c r="W91" t="str">
        <f t="shared" si="107"/>
        <v>34 Culture, media and sports occupations</v>
      </c>
      <c r="X91" s="18">
        <f t="shared" si="108"/>
        <v>1.5017664179613366</v>
      </c>
      <c r="Y91" s="18">
        <f t="shared" si="108"/>
        <v>5.0349304559809571</v>
      </c>
      <c r="Z91" s="18">
        <f>IF(AND(AA$6-Z$6 &lt;&gt; 0,Z17&lt;&gt;0,AA17&lt;&gt;0),(EXP(LN(AA17/Z17)/(AA$6-Z$6))-1)*100,0)</f>
        <v>-1.0760498849445743</v>
      </c>
      <c r="AA91" s="18">
        <f t="shared" si="108"/>
        <v>1.4833794827951108</v>
      </c>
      <c r="AB91" s="18">
        <f t="shared" si="109"/>
        <v>0.62296200655032052</v>
      </c>
      <c r="AD91" s="18">
        <f t="shared" si="110"/>
        <v>0.62296200655032052</v>
      </c>
      <c r="AE91" s="18">
        <f t="shared" si="111"/>
        <v>2.95253299351248</v>
      </c>
      <c r="AF91" s="18">
        <f t="shared" si="112"/>
        <v>3.3733664322290524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3.0649165695954883</v>
      </c>
      <c r="C92" s="18">
        <f t="shared" si="96"/>
        <v>2.446491439532017</v>
      </c>
      <c r="D92" s="18">
        <f t="shared" si="96"/>
        <v>-0.79614417257354297</v>
      </c>
      <c r="E92" s="18">
        <f t="shared" si="96"/>
        <v>0.47820907560174319</v>
      </c>
      <c r="F92" s="18">
        <f t="shared" si="97"/>
        <v>5.1616067870341453E-2</v>
      </c>
      <c r="H92" s="18">
        <f t="shared" si="98"/>
        <v>5.1616067870341453E-2</v>
      </c>
      <c r="I92" s="18">
        <f t="shared" si="99"/>
        <v>2.5059709204743985</v>
      </c>
      <c r="J92" s="18">
        <f t="shared" si="100"/>
        <v>2.5425120883462382</v>
      </c>
      <c r="L92" t="str">
        <f t="shared" si="101"/>
        <v>35 Business and public service associate professionals</v>
      </c>
      <c r="M92" s="18">
        <f t="shared" si="102"/>
        <v>2.5450477780528891</v>
      </c>
      <c r="N92" s="18">
        <f t="shared" si="102"/>
        <v>3.25447577881397</v>
      </c>
      <c r="O92" s="18">
        <f t="shared" si="102"/>
        <v>-1.4295921659855493</v>
      </c>
      <c r="P92" s="18">
        <f t="shared" si="102"/>
        <v>-0.10703433656049643</v>
      </c>
      <c r="Q92" s="18">
        <f t="shared" si="103"/>
        <v>-0.54984697725307674</v>
      </c>
      <c r="S92" s="18">
        <f t="shared" si="104"/>
        <v>-0.54984697725307674</v>
      </c>
      <c r="T92" s="18">
        <f t="shared" si="105"/>
        <v>2.0664271081997754</v>
      </c>
      <c r="U92" s="18">
        <f t="shared" si="106"/>
        <v>1.6577559483151427</v>
      </c>
      <c r="W92" t="str">
        <f t="shared" si="107"/>
        <v>35 Business and public service associate professionals</v>
      </c>
      <c r="X92" s="18">
        <f t="shared" si="108"/>
        <v>3.6992057473327788</v>
      </c>
      <c r="Y92" s="18">
        <f t="shared" si="108"/>
        <v>1.4878682542685429</v>
      </c>
      <c r="Z92" s="18">
        <f t="shared" si="108"/>
        <v>-5.2452151748871856E-2</v>
      </c>
      <c r="AA92" s="18">
        <f t="shared" si="108"/>
        <v>1.1025451090454164</v>
      </c>
      <c r="AB92" s="18">
        <f t="shared" si="109"/>
        <v>0.71607056713289818</v>
      </c>
      <c r="AD92" s="18">
        <f t="shared" si="110"/>
        <v>0.71607056713289818</v>
      </c>
      <c r="AE92" s="18">
        <f t="shared" si="111"/>
        <v>3.0036326904974597</v>
      </c>
      <c r="AF92" s="18">
        <f t="shared" si="112"/>
        <v>3.4851923848397748</v>
      </c>
    </row>
    <row r="93" spans="1:32" x14ac:dyDescent="0.2">
      <c r="A93" t="str">
        <f t="shared" si="95"/>
        <v>41 Administrative occupations</v>
      </c>
      <c r="B93" s="18">
        <f t="shared" si="96"/>
        <v>0.40036223543800098</v>
      </c>
      <c r="C93" s="18">
        <f t="shared" si="96"/>
        <v>4.0932456922090354</v>
      </c>
      <c r="D93" s="18">
        <f t="shared" si="96"/>
        <v>-1.3474609260156867</v>
      </c>
      <c r="E93" s="18">
        <f t="shared" si="96"/>
        <v>-0.4009877287421304</v>
      </c>
      <c r="F93" s="18">
        <f t="shared" si="97"/>
        <v>-0.71748345750959341</v>
      </c>
      <c r="H93" s="18">
        <f t="shared" si="98"/>
        <v>-0.71748345750959341</v>
      </c>
      <c r="I93" s="18">
        <f t="shared" si="99"/>
        <v>2.5591596221879565</v>
      </c>
      <c r="J93" s="18">
        <f t="shared" si="100"/>
        <v>2.0635727028671669</v>
      </c>
      <c r="L93" t="str">
        <f t="shared" si="101"/>
        <v>41 Administrative occupations</v>
      </c>
      <c r="M93" s="18">
        <f t="shared" si="102"/>
        <v>-0.26310187625807613</v>
      </c>
      <c r="N93" s="18">
        <f t="shared" si="102"/>
        <v>18.931860588515903</v>
      </c>
      <c r="O93" s="18">
        <f t="shared" si="102"/>
        <v>-0.44814728374431567</v>
      </c>
      <c r="P93" s="18">
        <f t="shared" si="102"/>
        <v>1.028509412997014</v>
      </c>
      <c r="Q93" s="18">
        <f t="shared" si="103"/>
        <v>0.53387271969176364</v>
      </c>
      <c r="S93" s="18">
        <f t="shared" si="104"/>
        <v>0.53387271969176364</v>
      </c>
      <c r="T93" s="18">
        <f t="shared" si="105"/>
        <v>2.2057396467797918</v>
      </c>
      <c r="U93" s="18">
        <f t="shared" si="106"/>
        <v>2.603138820621953</v>
      </c>
      <c r="W93" t="str">
        <f t="shared" si="107"/>
        <v>41 Administrative occupations</v>
      </c>
      <c r="X93" s="18">
        <f t="shared" si="108"/>
        <v>0.70311724691904942</v>
      </c>
      <c r="Y93" s="18">
        <f t="shared" si="108"/>
        <v>-2.5165822581784791</v>
      </c>
      <c r="Z93" s="18">
        <f t="shared" si="108"/>
        <v>-1.8502901560908613</v>
      </c>
      <c r="AA93" s="18">
        <f t="shared" si="108"/>
        <v>-1.3288820650139033</v>
      </c>
      <c r="AB93" s="18">
        <f t="shared" si="109"/>
        <v>-1.5029918060081804</v>
      </c>
      <c r="AD93" s="18">
        <f t="shared" si="110"/>
        <v>-1.5029918060081804</v>
      </c>
      <c r="AE93" s="18">
        <f t="shared" si="111"/>
        <v>2.7443051162966192</v>
      </c>
      <c r="AF93" s="18">
        <f t="shared" si="112"/>
        <v>1.7526969025262407</v>
      </c>
    </row>
    <row r="94" spans="1:32" x14ac:dyDescent="0.2">
      <c r="A94" t="str">
        <f t="shared" si="95"/>
        <v>42 Secretarial and related occupations</v>
      </c>
      <c r="B94" s="18">
        <f t="shared" si="96"/>
        <v>-2.0494140806034955</v>
      </c>
      <c r="C94" s="18">
        <f t="shared" si="96"/>
        <v>-2.5830867791229117</v>
      </c>
      <c r="D94" s="18">
        <f t="shared" si="96"/>
        <v>1.0920719136265467</v>
      </c>
      <c r="E94" s="18">
        <f t="shared" si="96"/>
        <v>-3.5872089837582832</v>
      </c>
      <c r="F94" s="18">
        <f t="shared" si="97"/>
        <v>-2.0520232693446938</v>
      </c>
      <c r="H94" s="18">
        <f t="shared" si="98"/>
        <v>-2.0520232693446938</v>
      </c>
      <c r="I94" s="18">
        <f t="shared" si="99"/>
        <v>2.7181577688605518</v>
      </c>
      <c r="J94" s="18">
        <f t="shared" si="100"/>
        <v>1.3783378332856921</v>
      </c>
      <c r="L94" t="str">
        <f t="shared" si="101"/>
        <v>42 Secretarial and related occupations</v>
      </c>
      <c r="M94" s="18">
        <f t="shared" si="102"/>
        <v>-6.1194605393444457</v>
      </c>
      <c r="N94" s="18">
        <f t="shared" si="102"/>
        <v>1.1443134793175602</v>
      </c>
      <c r="O94" s="18">
        <f t="shared" si="102"/>
        <v>4.9525674641946793</v>
      </c>
      <c r="P94" s="18">
        <f t="shared" si="102"/>
        <v>2.0166235821468037</v>
      </c>
      <c r="Q94" s="18">
        <f t="shared" si="103"/>
        <v>2.9860306305888207</v>
      </c>
      <c r="S94" s="18">
        <f t="shared" si="104"/>
        <v>2.9860306305888207</v>
      </c>
      <c r="T94" s="18">
        <f t="shared" si="105"/>
        <v>2.4988518069760213</v>
      </c>
      <c r="U94" s="18">
        <f t="shared" si="106"/>
        <v>4.7393750673671686</v>
      </c>
      <c r="W94" t="str">
        <f t="shared" si="107"/>
        <v>42 Secretarial and related occupations</v>
      </c>
      <c r="X94" s="18">
        <f t="shared" si="108"/>
        <v>-1.68041227764264</v>
      </c>
      <c r="Y94" s="18">
        <f t="shared" si="108"/>
        <v>-2.8838252862667169</v>
      </c>
      <c r="Z94" s="18">
        <f t="shared" si="108"/>
        <v>0.73948422749530174</v>
      </c>
      <c r="AA94" s="18">
        <f t="shared" si="108"/>
        <v>-4.3703149167653716</v>
      </c>
      <c r="AB94" s="18">
        <f t="shared" si="109"/>
        <v>-2.6965158369849807</v>
      </c>
      <c r="AD94" s="18">
        <f t="shared" si="110"/>
        <v>-2.6965158369849807</v>
      </c>
      <c r="AE94" s="18">
        <f t="shared" si="111"/>
        <v>2.7362906816794652</v>
      </c>
      <c r="AF94" s="18">
        <f t="shared" si="112"/>
        <v>1.0107572507483509</v>
      </c>
    </row>
    <row r="95" spans="1:32" x14ac:dyDescent="0.2">
      <c r="A95" t="str">
        <f t="shared" si="95"/>
        <v>51 Skilled agricultural and related trades</v>
      </c>
      <c r="B95" s="18">
        <f t="shared" si="96"/>
        <v>-3.0260513483156615</v>
      </c>
      <c r="C95" s="18">
        <f t="shared" si="96"/>
        <v>-15.943046658271854</v>
      </c>
      <c r="D95" s="18">
        <f t="shared" si="96"/>
        <v>0.80241439048702734</v>
      </c>
      <c r="E95" s="18">
        <f t="shared" si="96"/>
        <v>1.0873063278735273</v>
      </c>
      <c r="F95" s="18">
        <f t="shared" si="97"/>
        <v>0.99225299723209037</v>
      </c>
      <c r="H95" s="18">
        <f t="shared" si="98"/>
        <v>0.99225299723209037</v>
      </c>
      <c r="I95" s="18">
        <f t="shared" si="99"/>
        <v>3.1393990135224703</v>
      </c>
      <c r="J95" s="18">
        <f t="shared" si="100"/>
        <v>3.7993830746757551</v>
      </c>
      <c r="L95" t="str">
        <f t="shared" si="101"/>
        <v>51 Skilled agricultural and related trades</v>
      </c>
      <c r="M95" s="18">
        <f t="shared" si="102"/>
        <v>-3.4030239336582335</v>
      </c>
      <c r="N95" s="18">
        <f t="shared" si="102"/>
        <v>-19.029040061827839</v>
      </c>
      <c r="O95" s="18">
        <f t="shared" si="102"/>
        <v>0.36087783383669247</v>
      </c>
      <c r="P95" s="18">
        <f t="shared" si="102"/>
        <v>0.88986348943280724</v>
      </c>
      <c r="Q95" s="18">
        <f t="shared" si="103"/>
        <v>0.71322586149433764</v>
      </c>
      <c r="S95" s="18">
        <f t="shared" si="104"/>
        <v>0.71322586149433764</v>
      </c>
      <c r="T95" s="18">
        <f t="shared" si="105"/>
        <v>2.9011251072664779</v>
      </c>
      <c r="U95" s="18">
        <f t="shared" si="106"/>
        <v>3.3872388409158738</v>
      </c>
      <c r="W95" t="str">
        <f t="shared" si="107"/>
        <v>51 Skilled agricultural and related trades</v>
      </c>
      <c r="X95" s="18">
        <f t="shared" si="108"/>
        <v>-0.86971817833906284</v>
      </c>
      <c r="Y95" s="18">
        <f t="shared" si="108"/>
        <v>0.60783843515177516</v>
      </c>
      <c r="Z95" s="18">
        <f t="shared" si="108"/>
        <v>2.6245703965112277</v>
      </c>
      <c r="AA95" s="18">
        <f t="shared" si="108"/>
        <v>1.8186723889005663</v>
      </c>
      <c r="AB95" s="18">
        <f t="shared" si="109"/>
        <v>2.0865994129237508</v>
      </c>
      <c r="AD95" s="18">
        <f t="shared" si="110"/>
        <v>2.0865994129237508</v>
      </c>
      <c r="AE95" s="18">
        <f t="shared" si="111"/>
        <v>4.0878663639459356</v>
      </c>
      <c r="AF95" s="18">
        <f t="shared" si="112"/>
        <v>5.3553892891448518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1.0581656815055851</v>
      </c>
      <c r="C96" s="18">
        <f t="shared" si="96"/>
        <v>-16.791387646499288</v>
      </c>
      <c r="D96" s="18">
        <f t="shared" si="96"/>
        <v>-0.30224203963387097</v>
      </c>
      <c r="E96" s="18">
        <f t="shared" si="96"/>
        <v>-0.62548056955885611</v>
      </c>
      <c r="F96" s="18">
        <f t="shared" si="97"/>
        <v>-0.51785100535763906</v>
      </c>
      <c r="H96" s="18">
        <f t="shared" si="98"/>
        <v>-0.51785100535763906</v>
      </c>
      <c r="I96" s="18">
        <f t="shared" si="99"/>
        <v>2.1016864480947861</v>
      </c>
      <c r="J96" s="18">
        <f t="shared" si="100"/>
        <v>1.7184703682388669</v>
      </c>
      <c r="L96" t="str">
        <f t="shared" si="101"/>
        <v>52 Skilled metal, electrical and electronic trades</v>
      </c>
      <c r="M96" s="18">
        <f t="shared" si="102"/>
        <v>0.84008855505020019</v>
      </c>
      <c r="N96" s="18">
        <f t="shared" si="102"/>
        <v>-16.696964072200704</v>
      </c>
      <c r="O96" s="18">
        <f t="shared" si="102"/>
        <v>-0.82427988395072926</v>
      </c>
      <c r="P96" s="18">
        <f t="shared" si="102"/>
        <v>-0.78025616672342535</v>
      </c>
      <c r="Q96" s="18">
        <f t="shared" si="103"/>
        <v>-0.79493291003283062</v>
      </c>
      <c r="S96" s="18">
        <f t="shared" si="104"/>
        <v>-0.79493291003283062</v>
      </c>
      <c r="T96" s="18">
        <f t="shared" si="105"/>
        <v>2.0061666488398355</v>
      </c>
      <c r="U96" s="18">
        <f t="shared" si="106"/>
        <v>1.4130417784770311</v>
      </c>
      <c r="W96" t="str">
        <f t="shared" si="107"/>
        <v>52 Skilled metal, electrical and electronic trades</v>
      </c>
      <c r="X96" s="18">
        <f t="shared" si="108"/>
        <v>14.080017758574881</v>
      </c>
      <c r="Y96" s="18">
        <f t="shared" si="108"/>
        <v>-20.971424470248788</v>
      </c>
      <c r="Z96" s="18">
        <f t="shared" si="108"/>
        <v>16.821635626604014</v>
      </c>
      <c r="AA96" s="18">
        <f t="shared" si="108"/>
        <v>2.1585955431232762</v>
      </c>
      <c r="AB96" s="18">
        <f t="shared" si="109"/>
        <v>6.8294608629314801</v>
      </c>
      <c r="AD96" s="18">
        <f t="shared" si="110"/>
        <v>6.8294608629314801</v>
      </c>
      <c r="AE96" s="18">
        <f t="shared" si="111"/>
        <v>5.5702719216596863</v>
      </c>
      <c r="AF96" s="18">
        <f t="shared" si="112"/>
        <v>9.5881300117785848</v>
      </c>
    </row>
    <row r="97" spans="1:32" x14ac:dyDescent="0.2">
      <c r="A97" t="str">
        <f t="shared" si="95"/>
        <v>53 Skilled construction and building trades</v>
      </c>
      <c r="B97" s="18">
        <f t="shared" si="96"/>
        <v>3.2128470306045376</v>
      </c>
      <c r="C97" s="18">
        <f t="shared" si="96"/>
        <v>-17.446324973151938</v>
      </c>
      <c r="D97" s="18">
        <f t="shared" si="96"/>
        <v>0.31931136735696697</v>
      </c>
      <c r="E97" s="18">
        <f t="shared" si="96"/>
        <v>-1.2279154878775622</v>
      </c>
      <c r="F97" s="18">
        <f t="shared" si="97"/>
        <v>-0.71484297745302294</v>
      </c>
      <c r="H97" s="18">
        <f t="shared" si="98"/>
        <v>-0.71484297745302294</v>
      </c>
      <c r="I97" s="18">
        <f t="shared" si="99"/>
        <v>2.3278992118401121</v>
      </c>
      <c r="J97" s="18">
        <f t="shared" si="100"/>
        <v>1.817642667360686</v>
      </c>
      <c r="L97" t="str">
        <f t="shared" si="101"/>
        <v>53 Skilled construction and building trades</v>
      </c>
      <c r="M97" s="18">
        <f t="shared" si="102"/>
        <v>3.2692821307781506</v>
      </c>
      <c r="N97" s="18">
        <f t="shared" si="102"/>
        <v>-17.866301120416097</v>
      </c>
      <c r="O97" s="18">
        <f t="shared" si="102"/>
        <v>0.30816829474125118</v>
      </c>
      <c r="P97" s="18">
        <f t="shared" si="102"/>
        <v>-1.2775888461332818</v>
      </c>
      <c r="Q97" s="18">
        <f t="shared" si="103"/>
        <v>-0.75180833059396157</v>
      </c>
      <c r="S97" s="18">
        <f t="shared" si="104"/>
        <v>-0.75180833059396157</v>
      </c>
      <c r="T97" s="18">
        <f t="shared" si="105"/>
        <v>2.3148598878971249</v>
      </c>
      <c r="U97" s="18">
        <f t="shared" si="106"/>
        <v>1.7776475489810428</v>
      </c>
      <c r="W97" t="str">
        <f t="shared" si="107"/>
        <v>53 Skilled construction and building trades</v>
      </c>
      <c r="X97" s="18">
        <f t="shared" si="108"/>
        <v>-1.323135288962074</v>
      </c>
      <c r="Y97" s="18">
        <f t="shared" si="108"/>
        <v>20.422709986435251</v>
      </c>
      <c r="Z97" s="18">
        <f t="shared" si="108"/>
        <v>0.99528288606582915</v>
      </c>
      <c r="AA97" s="18">
        <f t="shared" si="108"/>
        <v>1.3840123709133456</v>
      </c>
      <c r="AB97" s="18">
        <f t="shared" si="109"/>
        <v>1.2542699136560476</v>
      </c>
      <c r="AD97" s="18">
        <f t="shared" si="110"/>
        <v>1.2542699136560476</v>
      </c>
      <c r="AE97" s="18">
        <f t="shared" si="111"/>
        <v>3.0882474036697305</v>
      </c>
      <c r="AF97" s="18">
        <f t="shared" si="112"/>
        <v>3.9333239803850395</v>
      </c>
    </row>
    <row r="98" spans="1:32" x14ac:dyDescent="0.2">
      <c r="A98" t="str">
        <f t="shared" si="95"/>
        <v>54 Textiles, printing and other skilled trades</v>
      </c>
      <c r="B98" s="18">
        <f t="shared" si="96"/>
        <v>-3.570876541699719</v>
      </c>
      <c r="C98" s="18">
        <f t="shared" si="96"/>
        <v>0.92587316858716573</v>
      </c>
      <c r="D98" s="18">
        <f t="shared" si="96"/>
        <v>-0.83076577208697211</v>
      </c>
      <c r="E98" s="18">
        <f t="shared" si="96"/>
        <v>-0.22229740414915211</v>
      </c>
      <c r="F98" s="18">
        <f t="shared" si="97"/>
        <v>-0.42553388330147657</v>
      </c>
      <c r="H98" s="18">
        <f t="shared" si="98"/>
        <v>-0.42553388330147657</v>
      </c>
      <c r="I98" s="18">
        <f t="shared" si="99"/>
        <v>2.3372713005544554</v>
      </c>
      <c r="J98" s="18">
        <f t="shared" si="100"/>
        <v>2.0320502562481968</v>
      </c>
      <c r="L98" t="str">
        <f t="shared" si="101"/>
        <v>54 Textiles, printing and other skilled trades</v>
      </c>
      <c r="M98" s="18">
        <f t="shared" si="102"/>
        <v>-3.869954664177444</v>
      </c>
      <c r="N98" s="18">
        <f t="shared" si="102"/>
        <v>-7.804164808070535</v>
      </c>
      <c r="O98" s="18">
        <f t="shared" si="102"/>
        <v>-1.3946528544692693</v>
      </c>
      <c r="P98" s="18">
        <f t="shared" si="102"/>
        <v>-0.59919017858469648</v>
      </c>
      <c r="Q98" s="18">
        <f t="shared" si="103"/>
        <v>-0.86505487108747836</v>
      </c>
      <c r="S98" s="18">
        <f t="shared" si="104"/>
        <v>-0.86505487108747836</v>
      </c>
      <c r="T98" s="18">
        <f t="shared" si="105"/>
        <v>1.7302351821305129</v>
      </c>
      <c r="U98" s="18">
        <f t="shared" si="106"/>
        <v>1.0594705917282621</v>
      </c>
      <c r="W98" t="str">
        <f t="shared" si="107"/>
        <v>54 Textiles, printing and other skilled trades</v>
      </c>
      <c r="X98" s="18">
        <f t="shared" si="108"/>
        <v>-3.0469407921382863</v>
      </c>
      <c r="Y98" s="18">
        <f t="shared" si="108"/>
        <v>15.897153605056014</v>
      </c>
      <c r="Z98" s="18">
        <f t="shared" si="108"/>
        <v>-8.1608364126717348E-2</v>
      </c>
      <c r="AA98" s="18">
        <f t="shared" si="108"/>
        <v>0.24105439425334829</v>
      </c>
      <c r="AB98" s="18">
        <f t="shared" si="109"/>
        <v>0.13338453365532299</v>
      </c>
      <c r="AD98" s="18">
        <f t="shared" si="110"/>
        <v>0.13338453365532299</v>
      </c>
      <c r="AE98" s="18">
        <f t="shared" si="111"/>
        <v>3.0916784008727438</v>
      </c>
      <c r="AF98" s="18">
        <f t="shared" si="112"/>
        <v>3.1790671623798561</v>
      </c>
    </row>
    <row r="99" spans="1:32" x14ac:dyDescent="0.2">
      <c r="A99" t="str">
        <f t="shared" si="95"/>
        <v>61 Caring personal service occupations</v>
      </c>
      <c r="B99" s="18">
        <f t="shared" si="96"/>
        <v>1.5011975626632479</v>
      </c>
      <c r="C99" s="18">
        <f t="shared" si="96"/>
        <v>-3.2283052229977072</v>
      </c>
      <c r="D99" s="18">
        <f t="shared" si="96"/>
        <v>1.6565517375762173</v>
      </c>
      <c r="E99" s="18">
        <f t="shared" si="96"/>
        <v>0.99270982946622066</v>
      </c>
      <c r="F99" s="18">
        <f t="shared" si="97"/>
        <v>1.2135073901309967</v>
      </c>
      <c r="H99" s="18">
        <f t="shared" si="98"/>
        <v>1.2135073901309967</v>
      </c>
      <c r="I99" s="18">
        <f t="shared" si="99"/>
        <v>3.321436037329395</v>
      </c>
      <c r="J99" s="18">
        <f t="shared" si="100"/>
        <v>4.1142308903543645</v>
      </c>
      <c r="L99" t="str">
        <f t="shared" si="101"/>
        <v>61 Caring personal service occupations</v>
      </c>
      <c r="M99" s="18">
        <f t="shared" si="102"/>
        <v>2.0051480203252314</v>
      </c>
      <c r="N99" s="18">
        <f t="shared" si="102"/>
        <v>-4.2289849082123077</v>
      </c>
      <c r="O99" s="18">
        <f t="shared" si="102"/>
        <v>4.2331996663261373</v>
      </c>
      <c r="P99" s="18">
        <f t="shared" si="102"/>
        <v>1.3881529249015756</v>
      </c>
      <c r="Q99" s="18">
        <f t="shared" si="103"/>
        <v>2.32776706979132</v>
      </c>
      <c r="S99" s="18">
        <f t="shared" si="104"/>
        <v>2.32776706979132</v>
      </c>
      <c r="T99" s="18">
        <f t="shared" si="105"/>
        <v>3.0000930522539271</v>
      </c>
      <c r="U99" s="18">
        <f t="shared" si="106"/>
        <v>4.6246820530008836</v>
      </c>
      <c r="W99" t="str">
        <f t="shared" si="107"/>
        <v>61 Caring personal service occupations</v>
      </c>
      <c r="X99" s="18">
        <f t="shared" si="108"/>
        <v>1.4389579031283573</v>
      </c>
      <c r="Y99" s="18">
        <f t="shared" si="108"/>
        <v>-3.1029878823287338</v>
      </c>
      <c r="Z99" s="18">
        <f t="shared" si="108"/>
        <v>1.3188026622863225</v>
      </c>
      <c r="AA99" s="18">
        <f t="shared" si="108"/>
        <v>0.93515495962690487</v>
      </c>
      <c r="AB99" s="18">
        <f t="shared" si="109"/>
        <v>1.0628758441185271</v>
      </c>
      <c r="AD99" s="18">
        <f t="shared" si="110"/>
        <v>1.0628758441185271</v>
      </c>
      <c r="AE99" s="18">
        <f t="shared" si="111"/>
        <v>3.3602542656355538</v>
      </c>
      <c r="AF99" s="18">
        <f t="shared" si="112"/>
        <v>4.0485443595296822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-4.1693282204380289E-2</v>
      </c>
      <c r="C100" s="18">
        <f t="shared" si="96"/>
        <v>-8.8601037230084394</v>
      </c>
      <c r="D100" s="18">
        <f t="shared" si="96"/>
        <v>0.40541214709497453</v>
      </c>
      <c r="E100" s="18">
        <f t="shared" si="96"/>
        <v>0.36756799774984028</v>
      </c>
      <c r="F100" s="18">
        <f t="shared" si="97"/>
        <v>0.38018112904725232</v>
      </c>
      <c r="H100" s="18">
        <f t="shared" si="98"/>
        <v>0.38018112904725232</v>
      </c>
      <c r="I100" s="18">
        <f t="shared" si="99"/>
        <v>2.8627994406587698</v>
      </c>
      <c r="J100" s="18">
        <f t="shared" si="100"/>
        <v>3.1212126851354327</v>
      </c>
      <c r="L100" t="str">
        <f t="shared" si="101"/>
        <v>62 Leisure, travel and related personal service occupations</v>
      </c>
      <c r="M100" s="18">
        <f t="shared" si="102"/>
        <v>2.3134188261934252</v>
      </c>
      <c r="N100" s="18">
        <f t="shared" si="102"/>
        <v>-5.5001804659472242</v>
      </c>
      <c r="O100" s="18">
        <f t="shared" si="102"/>
        <v>0.670448405677182</v>
      </c>
      <c r="P100" s="18">
        <f t="shared" si="102"/>
        <v>0.58737567237496791</v>
      </c>
      <c r="Q100" s="18">
        <f t="shared" si="103"/>
        <v>0.6150589638820092</v>
      </c>
      <c r="S100" s="18">
        <f t="shared" si="104"/>
        <v>0.6150589638820092</v>
      </c>
      <c r="T100" s="18">
        <f t="shared" si="105"/>
        <v>2.5387284773392693</v>
      </c>
      <c r="U100" s="18">
        <f t="shared" si="106"/>
        <v>2.9774860818126969</v>
      </c>
      <c r="W100" t="str">
        <f t="shared" si="107"/>
        <v>62 Leisure, travel and related personal service occupations</v>
      </c>
      <c r="X100" s="18">
        <f t="shared" si="108"/>
        <v>-0.95197901143769803</v>
      </c>
      <c r="Y100" s="18">
        <f t="shared" si="108"/>
        <v>-10.268056270373771</v>
      </c>
      <c r="Z100" s="18">
        <f t="shared" si="108"/>
        <v>0.28755383845868732</v>
      </c>
      <c r="AA100" s="18">
        <f t="shared" si="108"/>
        <v>0.26726906038236908</v>
      </c>
      <c r="AB100" s="18">
        <f t="shared" si="109"/>
        <v>0.27403019715301902</v>
      </c>
      <c r="AD100" s="18">
        <f t="shared" si="110"/>
        <v>0.27403019715301902</v>
      </c>
      <c r="AE100" s="18">
        <f t="shared" si="111"/>
        <v>3.0013887174241471</v>
      </c>
      <c r="AF100" s="18">
        <f t="shared" si="112"/>
        <v>3.1837591399041187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-2.0739979458644919</v>
      </c>
      <c r="C101" s="18">
        <f t="shared" si="96"/>
        <v>24.81699537306983</v>
      </c>
      <c r="D101" s="18">
        <f t="shared" si="96"/>
        <v>-3.682495691692822</v>
      </c>
      <c r="E101" s="18">
        <f t="shared" si="96"/>
        <v>1.0798689345553614</v>
      </c>
      <c r="F101" s="18">
        <f t="shared" si="97"/>
        <v>-0.5331906464074887</v>
      </c>
      <c r="H101" s="18">
        <f t="shared" si="98"/>
        <v>-0.5331906464074887</v>
      </c>
      <c r="I101" s="18">
        <f t="shared" si="99"/>
        <v>2.4121870138891666</v>
      </c>
      <c r="J101" s="18">
        <f t="shared" si="100"/>
        <v>2.0346182221430142</v>
      </c>
      <c r="L101" t="str">
        <f t="shared" si="101"/>
        <v>63 Community and civil enforcement occupations</v>
      </c>
      <c r="M101" s="18">
        <f t="shared" si="102"/>
        <v>-4.9488465001929054</v>
      </c>
      <c r="N101" s="18">
        <f t="shared" si="102"/>
        <v>41.58093285885893</v>
      </c>
      <c r="O101" s="18">
        <f t="shared" si="102"/>
        <v>-7.105138607173334</v>
      </c>
      <c r="P101" s="18">
        <f t="shared" si="102"/>
        <v>1.5343043868015327</v>
      </c>
      <c r="Q101" s="18">
        <f t="shared" si="103"/>
        <v>-1.431284844614511</v>
      </c>
      <c r="S101" s="18">
        <f t="shared" si="104"/>
        <v>-1.431284844614511</v>
      </c>
      <c r="T101" s="18">
        <f t="shared" si="105"/>
        <v>1.8117185839149563</v>
      </c>
      <c r="U101" s="18">
        <f t="shared" si="106"/>
        <v>0.72604520245445059</v>
      </c>
      <c r="W101" t="str">
        <f t="shared" si="107"/>
        <v>63 Community and civil enforcement occupations</v>
      </c>
      <c r="X101" s="18">
        <f t="shared" si="108"/>
        <v>6.1565017001806499</v>
      </c>
      <c r="Y101" s="18">
        <f t="shared" si="108"/>
        <v>-11.720558309286577</v>
      </c>
      <c r="Z101" s="18">
        <f t="shared" si="108"/>
        <v>5.5242213534709705</v>
      </c>
      <c r="AA101" s="18">
        <f t="shared" si="108"/>
        <v>0.18829984293089463</v>
      </c>
      <c r="AB101" s="18">
        <f t="shared" si="109"/>
        <v>1.9362665401581935</v>
      </c>
      <c r="AD101" s="18">
        <f t="shared" si="110"/>
        <v>1.9362665401581935</v>
      </c>
      <c r="AE101" s="18">
        <f t="shared" si="111"/>
        <v>4.1931139450444466</v>
      </c>
      <c r="AF101" s="18">
        <f t="shared" si="112"/>
        <v>5.3491519599650816</v>
      </c>
    </row>
    <row r="102" spans="1:32" x14ac:dyDescent="0.2">
      <c r="A102" t="str">
        <f t="shared" si="95"/>
        <v>71 Sales occupations</v>
      </c>
      <c r="B102" s="18">
        <f t="shared" si="96"/>
        <v>-1.0516200486560767</v>
      </c>
      <c r="C102" s="18">
        <f t="shared" si="96"/>
        <v>-2.4643424544542381</v>
      </c>
      <c r="D102" s="18">
        <f t="shared" si="96"/>
        <v>-1.563743399034756</v>
      </c>
      <c r="E102" s="18">
        <f t="shared" si="96"/>
        <v>-0.49928225628097511</v>
      </c>
      <c r="F102" s="18">
        <f t="shared" si="97"/>
        <v>-0.85537550373606663</v>
      </c>
      <c r="H102" s="18">
        <f t="shared" si="98"/>
        <v>-0.85537550373606663</v>
      </c>
      <c r="I102" s="18">
        <f t="shared" si="99"/>
        <v>2.3462823467701233</v>
      </c>
      <c r="J102" s="18">
        <f t="shared" si="100"/>
        <v>1.7391616431231327</v>
      </c>
      <c r="L102" t="str">
        <f t="shared" si="101"/>
        <v>71 Sales occupations</v>
      </c>
      <c r="M102" s="18">
        <f t="shared" si="102"/>
        <v>0.97643550490384978</v>
      </c>
      <c r="N102" s="18">
        <f t="shared" si="102"/>
        <v>-2.417862459594422</v>
      </c>
      <c r="O102" s="18">
        <f t="shared" si="102"/>
        <v>-1.281720516555318</v>
      </c>
      <c r="P102" s="18">
        <f t="shared" si="102"/>
        <v>-0.41339925900226726</v>
      </c>
      <c r="Q102" s="18">
        <f t="shared" si="103"/>
        <v>-0.70368501221950153</v>
      </c>
      <c r="S102" s="18">
        <f t="shared" si="104"/>
        <v>-0.70368501221950153</v>
      </c>
      <c r="T102" s="18">
        <f t="shared" si="105"/>
        <v>1.7935492696074862</v>
      </c>
      <c r="U102" s="18">
        <f t="shared" si="106"/>
        <v>1.2513626488592111</v>
      </c>
      <c r="W102" t="str">
        <f t="shared" si="107"/>
        <v>71 Sales occupations</v>
      </c>
      <c r="X102" s="18">
        <f t="shared" si="108"/>
        <v>-2.5061426279068266</v>
      </c>
      <c r="Y102" s="18">
        <f t="shared" si="108"/>
        <v>-2.5007307275622837</v>
      </c>
      <c r="Z102" s="18">
        <f t="shared" si="108"/>
        <v>-1.7870014954256774</v>
      </c>
      <c r="AA102" s="18">
        <f t="shared" si="108"/>
        <v>-0.56881146343483735</v>
      </c>
      <c r="AB102" s="18">
        <f t="shared" si="109"/>
        <v>-0.9765444946567392</v>
      </c>
      <c r="AD102" s="18">
        <f t="shared" si="110"/>
        <v>-0.9765444946567392</v>
      </c>
      <c r="AE102" s="18">
        <f t="shared" si="111"/>
        <v>2.7519283187810606</v>
      </c>
      <c r="AF102" s="18">
        <f t="shared" si="112"/>
        <v>2.0997255501322032</v>
      </c>
    </row>
    <row r="103" spans="1:32" x14ac:dyDescent="0.2">
      <c r="A103" t="str">
        <f t="shared" si="95"/>
        <v>72 Customer service occupations</v>
      </c>
      <c r="B103" s="18">
        <f t="shared" si="96"/>
        <v>4.3272724925014883</v>
      </c>
      <c r="C103" s="18">
        <f t="shared" si="96"/>
        <v>2.0847722767358245</v>
      </c>
      <c r="D103" s="18">
        <f t="shared" si="96"/>
        <v>5.6259404830221404</v>
      </c>
      <c r="E103" s="18">
        <f t="shared" si="96"/>
        <v>1.5212428111042398</v>
      </c>
      <c r="F103" s="18">
        <f t="shared" si="97"/>
        <v>2.8714386441588857</v>
      </c>
      <c r="H103" s="18">
        <f t="shared" si="98"/>
        <v>2.8714386441588857</v>
      </c>
      <c r="I103" s="18">
        <f t="shared" si="99"/>
        <v>3.2320173545150821</v>
      </c>
      <c r="J103" s="18">
        <f t="shared" si="100"/>
        <v>5.2045061970428685</v>
      </c>
      <c r="L103" t="str">
        <f t="shared" si="101"/>
        <v>72 Customer service occupations</v>
      </c>
      <c r="M103" s="18">
        <f t="shared" si="102"/>
        <v>1.3735178442758178</v>
      </c>
      <c r="N103" s="18">
        <f t="shared" si="102"/>
        <v>13.413535203018467</v>
      </c>
      <c r="O103" s="18">
        <f t="shared" si="102"/>
        <v>7.1998878504534902</v>
      </c>
      <c r="P103" s="18">
        <f t="shared" si="102"/>
        <v>1.6241537151230778</v>
      </c>
      <c r="Q103" s="18">
        <f t="shared" si="103"/>
        <v>3.449740358206399</v>
      </c>
      <c r="S103" s="18">
        <f t="shared" si="104"/>
        <v>3.449740358206399</v>
      </c>
      <c r="T103" s="18">
        <f t="shared" si="105"/>
        <v>2.7489762775649629</v>
      </c>
      <c r="U103" s="18">
        <f t="shared" si="106"/>
        <v>5.2848830607748365</v>
      </c>
      <c r="W103" t="str">
        <f t="shared" si="107"/>
        <v>72 Customer service occupations</v>
      </c>
      <c r="X103" s="18">
        <f t="shared" si="108"/>
        <v>6.4849653301057852</v>
      </c>
      <c r="Y103" s="18">
        <f t="shared" si="108"/>
        <v>-5.2313021211562116</v>
      </c>
      <c r="Z103" s="18">
        <f t="shared" si="108"/>
        <v>4.3418748105615412</v>
      </c>
      <c r="AA103" s="18">
        <f t="shared" si="108"/>
        <v>1.4294128336114875</v>
      </c>
      <c r="AB103" s="18">
        <f t="shared" si="109"/>
        <v>2.3910868391465057</v>
      </c>
      <c r="AD103" s="18">
        <f t="shared" si="110"/>
        <v>2.3910868391465057</v>
      </c>
      <c r="AE103" s="18">
        <f t="shared" si="111"/>
        <v>3.5847878945551637</v>
      </c>
      <c r="AF103" s="18">
        <f t="shared" si="112"/>
        <v>5.1417925477093451</v>
      </c>
    </row>
    <row r="104" spans="1:32" x14ac:dyDescent="0.2">
      <c r="A104" t="str">
        <f t="shared" si="95"/>
        <v>81 Process, plant and machine operatives</v>
      </c>
      <c r="B104" s="18">
        <f t="shared" si="96"/>
        <v>-0.93029350321700566</v>
      </c>
      <c r="C104" s="18">
        <f t="shared" si="96"/>
        <v>-15.01958958536499</v>
      </c>
      <c r="D104" s="18">
        <f t="shared" si="96"/>
        <v>4.0521803072873785</v>
      </c>
      <c r="E104" s="18">
        <f t="shared" si="96"/>
        <v>-7.9672949055109576E-2</v>
      </c>
      <c r="F104" s="18">
        <f t="shared" si="97"/>
        <v>1.2790516769666471</v>
      </c>
      <c r="H104" s="18">
        <f t="shared" si="98"/>
        <v>1.2790516769666471</v>
      </c>
      <c r="I104" s="18">
        <f t="shared" si="99"/>
        <v>2.6448643843132169</v>
      </c>
      <c r="J104" s="18">
        <f t="shared" si="100"/>
        <v>3.5573686917433012</v>
      </c>
      <c r="L104" t="str">
        <f t="shared" si="101"/>
        <v>81 Process, plant and machine operatives</v>
      </c>
      <c r="M104" s="18">
        <f t="shared" si="102"/>
        <v>-1.6251288980783429</v>
      </c>
      <c r="N104" s="18">
        <f t="shared" si="102"/>
        <v>-15.511517462930403</v>
      </c>
      <c r="O104" s="18">
        <f t="shared" si="102"/>
        <v>3.7023531580058444</v>
      </c>
      <c r="P104" s="18">
        <f t="shared" si="102"/>
        <v>-0.27883382767993625</v>
      </c>
      <c r="Q104" s="18">
        <f t="shared" si="103"/>
        <v>1.0309498799508487</v>
      </c>
      <c r="S104" s="18">
        <f t="shared" si="104"/>
        <v>1.0309498799508487</v>
      </c>
      <c r="T104" s="18">
        <f t="shared" si="105"/>
        <v>2.4043301132175454</v>
      </c>
      <c r="U104" s="18">
        <f t="shared" si="106"/>
        <v>3.1591507985409439</v>
      </c>
      <c r="W104" t="str">
        <f t="shared" si="107"/>
        <v>81 Process, plant and machine operatives</v>
      </c>
      <c r="X104" s="18">
        <f t="shared" si="108"/>
        <v>1.7714103074888854</v>
      </c>
      <c r="Y104" s="18">
        <f t="shared" si="108"/>
        <v>-13.261721740057641</v>
      </c>
      <c r="Z104" s="18">
        <f t="shared" si="108"/>
        <v>5.2345013616118985</v>
      </c>
      <c r="AA104" s="18">
        <f t="shared" si="108"/>
        <v>0.54114199774575322</v>
      </c>
      <c r="AB104" s="18">
        <f t="shared" si="109"/>
        <v>2.0818640365996233</v>
      </c>
      <c r="AD104" s="18">
        <f t="shared" si="110"/>
        <v>2.0818640365996233</v>
      </c>
      <c r="AE104" s="18">
        <f t="shared" si="111"/>
        <v>3.4255419653386632</v>
      </c>
      <c r="AF104" s="18">
        <f t="shared" si="112"/>
        <v>4.7972589575849378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4.1426734715638291</v>
      </c>
      <c r="C105" s="18">
        <f t="shared" si="96"/>
        <v>-11.383364118958639</v>
      </c>
      <c r="D105" s="18">
        <f t="shared" si="96"/>
        <v>1.7622197245932503</v>
      </c>
      <c r="E105" s="18">
        <f t="shared" si="96"/>
        <v>0.19440674269439739</v>
      </c>
      <c r="F105" s="18">
        <f t="shared" si="97"/>
        <v>0.71430866832926654</v>
      </c>
      <c r="H105" s="18">
        <f t="shared" si="98"/>
        <v>0.71430866832926654</v>
      </c>
      <c r="I105" s="18">
        <f t="shared" si="99"/>
        <v>3.0948681549521462</v>
      </c>
      <c r="J105" s="18">
        <f t="shared" si="100"/>
        <v>3.5695048746421154</v>
      </c>
      <c r="L105" t="str">
        <f t="shared" si="101"/>
        <v>82 Transport and mobile machine drivers and operatives</v>
      </c>
      <c r="M105" s="18">
        <f t="shared" si="102"/>
        <v>4.1772921255983642</v>
      </c>
      <c r="N105" s="18">
        <f t="shared" si="102"/>
        <v>-11.179350320244064</v>
      </c>
      <c r="O105" s="18">
        <f t="shared" si="102"/>
        <v>1.3649984240100554</v>
      </c>
      <c r="P105" s="18">
        <f t="shared" si="102"/>
        <v>9.6870757152878184E-2</v>
      </c>
      <c r="Q105" s="18">
        <f t="shared" si="103"/>
        <v>0.51780733681783264</v>
      </c>
      <c r="S105" s="18">
        <f t="shared" si="104"/>
        <v>0.51780733681783264</v>
      </c>
      <c r="T105" s="18">
        <f t="shared" si="105"/>
        <v>3.0072621165961655</v>
      </c>
      <c r="U105" s="18">
        <f t="shared" si="106"/>
        <v>3.3536604011437765</v>
      </c>
      <c r="W105" t="str">
        <f t="shared" si="107"/>
        <v>82 Transport and mobile machine drivers and operatives</v>
      </c>
      <c r="X105" s="18">
        <f t="shared" si="108"/>
        <v>3.4507775463570312</v>
      </c>
      <c r="Y105" s="18">
        <f t="shared" si="108"/>
        <v>-15.532908665748646</v>
      </c>
      <c r="Z105" s="18">
        <f t="shared" si="108"/>
        <v>9.0655828790954462</v>
      </c>
      <c r="AA105" s="18">
        <f t="shared" si="108"/>
        <v>1.5491622861478538</v>
      </c>
      <c r="AB105" s="18">
        <f t="shared" si="109"/>
        <v>3.9952424241024742</v>
      </c>
      <c r="AD105" s="18">
        <f t="shared" si="110"/>
        <v>3.9952424241024742</v>
      </c>
      <c r="AE105" s="18">
        <f t="shared" si="111"/>
        <v>4.7563002975778312</v>
      </c>
      <c r="AF105" s="18">
        <f t="shared" si="112"/>
        <v>7.1241038114201904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-1.7400293664804556</v>
      </c>
      <c r="C106" s="18">
        <f t="shared" si="96"/>
        <v>-12.656207043257151</v>
      </c>
      <c r="D106" s="18">
        <f t="shared" si="96"/>
        <v>-3.0004660089300361</v>
      </c>
      <c r="E106" s="18">
        <f t="shared" si="96"/>
        <v>-0.37767320100363655</v>
      </c>
      <c r="F106" s="18">
        <f t="shared" si="97"/>
        <v>-1.2597240535741627</v>
      </c>
      <c r="H106" s="18">
        <f t="shared" si="98"/>
        <v>-1.2597240535741627</v>
      </c>
      <c r="I106" s="18">
        <f t="shared" si="99"/>
        <v>2.0016937241540855</v>
      </c>
      <c r="J106" s="18">
        <f t="shared" si="100"/>
        <v>1.0696220264780454</v>
      </c>
      <c r="L106" t="str">
        <f t="shared" si="101"/>
        <v>91 Elementary trades and related occupations</v>
      </c>
      <c r="M106" s="18">
        <f t="shared" si="102"/>
        <v>-1.548751688854455</v>
      </c>
      <c r="N106" s="18">
        <f t="shared" si="102"/>
        <v>-10.292381229693648</v>
      </c>
      <c r="O106" s="18">
        <f t="shared" si="102"/>
        <v>-3.1089655972972974</v>
      </c>
      <c r="P106" s="18">
        <f t="shared" si="102"/>
        <v>-0.35777067094704407</v>
      </c>
      <c r="Q106" s="18">
        <f t="shared" si="103"/>
        <v>-1.2834078253085468</v>
      </c>
      <c r="S106" s="18">
        <f t="shared" si="104"/>
        <v>-1.2834078253085468</v>
      </c>
      <c r="T106" s="18">
        <f t="shared" si="105"/>
        <v>1.7112334328478696</v>
      </c>
      <c r="U106" s="18">
        <f t="shared" si="106"/>
        <v>0.72045305073984434</v>
      </c>
      <c r="W106" t="str">
        <f t="shared" si="107"/>
        <v>91 Elementary trades and related occupations</v>
      </c>
      <c r="X106" s="18">
        <f t="shared" si="108"/>
        <v>-2.3525324037225404</v>
      </c>
      <c r="Y106" s="18">
        <f t="shared" si="108"/>
        <v>-20.382472400621044</v>
      </c>
      <c r="Z106" s="18">
        <f t="shared" si="108"/>
        <v>-2.6050172190856702</v>
      </c>
      <c r="AA106" s="18">
        <f t="shared" si="108"/>
        <v>-0.44938903184417178</v>
      </c>
      <c r="AB106" s="18">
        <f t="shared" si="109"/>
        <v>-1.173181410049573</v>
      </c>
      <c r="AD106" s="18">
        <f t="shared" si="110"/>
        <v>-1.173181410049573</v>
      </c>
      <c r="AE106" s="18">
        <f t="shared" si="111"/>
        <v>2.9816095460863501</v>
      </c>
      <c r="AF106" s="18">
        <f t="shared" si="112"/>
        <v>2.2273025210389763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1.719971497885453</v>
      </c>
      <c r="C107" s="18">
        <f t="shared" si="96"/>
        <v>-10.511120230172066</v>
      </c>
      <c r="D107" s="18">
        <f t="shared" si="96"/>
        <v>0.56518726795653507</v>
      </c>
      <c r="E107" s="18">
        <f t="shared" si="96"/>
        <v>-0.32479156874939408</v>
      </c>
      <c r="F107" s="18">
        <f t="shared" si="97"/>
        <v>-2.9010539621265874E-2</v>
      </c>
      <c r="H107" s="18">
        <f t="shared" si="98"/>
        <v>-2.9010539621265874E-2</v>
      </c>
      <c r="I107" s="18">
        <f t="shared" si="99"/>
        <v>2.743203055534349</v>
      </c>
      <c r="J107" s="18">
        <f t="shared" si="100"/>
        <v>2.7233550049613253</v>
      </c>
      <c r="L107" t="str">
        <f t="shared" si="101"/>
        <v>92 Elementary administration and service occupations</v>
      </c>
      <c r="M107" s="18">
        <f t="shared" si="102"/>
        <v>0.73369793916189252</v>
      </c>
      <c r="N107" s="18">
        <f t="shared" si="102"/>
        <v>-7.2384038019579151</v>
      </c>
      <c r="O107" s="18">
        <f t="shared" si="102"/>
        <v>1.6148618289883787</v>
      </c>
      <c r="P107" s="18">
        <f t="shared" si="102"/>
        <v>-0.20491945659436572</v>
      </c>
      <c r="Q107" s="18">
        <f t="shared" si="103"/>
        <v>0.39802409452445175</v>
      </c>
      <c r="S107" s="18">
        <f t="shared" si="104"/>
        <v>0.39802409452445175</v>
      </c>
      <c r="T107" s="18">
        <f t="shared" si="105"/>
        <v>2.4433697612051608</v>
      </c>
      <c r="U107" s="18">
        <f t="shared" si="106"/>
        <v>2.7296298925626905</v>
      </c>
      <c r="W107" t="str">
        <f t="shared" si="107"/>
        <v>92 Elementary administration and service occupations</v>
      </c>
      <c r="X107" s="18">
        <f t="shared" si="108"/>
        <v>2.6769211079066046</v>
      </c>
      <c r="Y107" s="18">
        <f t="shared" si="108"/>
        <v>-13.538402639352832</v>
      </c>
      <c r="Z107" s="18">
        <f t="shared" si="108"/>
        <v>-0.52173321551072238</v>
      </c>
      <c r="AA107" s="18">
        <f t="shared" si="108"/>
        <v>-0.45861330046361726</v>
      </c>
      <c r="AB107" s="18">
        <f t="shared" si="109"/>
        <v>-0.47965772091285164</v>
      </c>
      <c r="AD107" s="18">
        <f t="shared" si="110"/>
        <v>-0.47965772091285164</v>
      </c>
      <c r="AE107" s="18">
        <f t="shared" si="111"/>
        <v>3.0291199073758879</v>
      </c>
      <c r="AF107" s="18">
        <f t="shared" si="112"/>
        <v>2.7171224570836872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2.0301889453056887</v>
      </c>
      <c r="C109" s="26">
        <f>IF(AND(D$6-C$6 &lt;&gt; 0,C35&lt;&gt;0,D35&lt;&gt;0),(EXP(LN(D35/C35)/(D$6-C$6))-1)*100,0)</f>
        <v>-2.2327566426506351</v>
      </c>
      <c r="D109" s="26">
        <f>IF(AND(E$6-D$6 &lt;&gt; 0,D35&lt;&gt;0,E35&lt;&gt;0),(EXP(LN(E35/D35)/(E$6-D$6))-1)*100,0)</f>
        <v>0.58396441107613217</v>
      </c>
      <c r="E109" s="26">
        <f>IF(AND(F$6-E$6 &lt;&gt; 0,E35&lt;&gt;0,F35&lt;&gt;0),(EXP(LN(F35/E35)/(F$6-E$6))-1)*100,0)</f>
        <v>0.40009025795040287</v>
      </c>
      <c r="F109" s="26">
        <f t="shared" ref="F109" si="113">IF(AND(F$6-D$6 &lt;&gt; 0,D35&lt;&gt;0,F35&lt;&gt;0),(EXP(LN(F35/D35)/(F$6-D$6))-1)*100,0)</f>
        <v>0.46134426371120529</v>
      </c>
      <c r="H109" s="26">
        <f t="shared" ref="H109" si="114">IF($F$6-$D$6 &lt;&gt; 0,(EXP(LN(1+(H72/100))/($F$6-$D$6))-1)*100,0)</f>
        <v>0.46134426371120529</v>
      </c>
      <c r="I109" s="26">
        <f>IF(D35&gt;0,((1+(I35/D35))^(1/($F$6-$D$6))-1)*100,0)</f>
        <v>2.7414842410588669</v>
      </c>
      <c r="J109" s="26">
        <f t="shared" ref="J109" si="115">IF($F$6-$D$6 &lt;&gt; 0,(EXP(LN(1+(J72/100))/($F$6-$D$6))-1)*100,0)</f>
        <v>3.0607777651151746</v>
      </c>
      <c r="L109" s="24" t="str">
        <f>L35</f>
        <v>All occupations</v>
      </c>
      <c r="M109" s="26">
        <f>IF(AND(N$6-M$6 &lt;&gt; 0,M35&lt;&gt;0,N35&lt;&gt;0),(EXP(LN(N35/M35)/(N$6-M$6))-1)*100,0)</f>
        <v>2.0103942634282168</v>
      </c>
      <c r="N109" s="26">
        <f>IF(AND(O$6-N$6 &lt;&gt; 0,N35&lt;&gt;0,O35&lt;&gt;0),(EXP(LN(O35/N35)/(O$6-N$6))-1)*100,0)</f>
        <v>-2.7890613191383973</v>
      </c>
      <c r="O109" s="26">
        <f>IF(AND(P$6-O$6 &lt;&gt; 0,O35&lt;&gt;0,P35&lt;&gt;0),(EXP(LN(P35/O35)/(P$6-O$6))-1)*100,0)</f>
        <v>0.53278082666723403</v>
      </c>
      <c r="P109" s="26">
        <f>IF(AND(Q$6-P$6 &lt;&gt; 0,P35&lt;&gt;0,Q35&lt;&gt;0),(EXP(LN(Q35/P35)/(Q$6-P$6))-1)*100,0)</f>
        <v>0.30045908952462952</v>
      </c>
      <c r="Q109" s="26">
        <f t="shared" ref="Q109" si="116">IF(AND(Q$6-O$6 &lt;&gt; 0,O35&lt;&gt;0,Q35&lt;&gt;0),(EXP(LN(Q35/O35)/(Q$6-O$6))-1)*100,0)</f>
        <v>0.37783995460696218</v>
      </c>
      <c r="S109" s="26">
        <f t="shared" ref="S109" si="117">IF($F$6-$D$6 &lt;&gt; 0,(EXP(LN(1+(S72/100))/($F$6-$D$6))-1)*100,0)</f>
        <v>0.37783995460696218</v>
      </c>
      <c r="T109" s="26">
        <f t="shared" ref="T109" si="118">IF(O35&gt;0,((1+(T35/O35))^(1/($F$6-$D$6))-1)*100,0)</f>
        <v>2.354223772929287</v>
      </c>
      <c r="U109" s="26">
        <f t="shared" ref="U109" si="119">IF($F$6-$D$6 &lt;&gt; 0,(EXP(LN(1+(U72/100))/($F$6-$D$6))-1)*100,0)</f>
        <v>2.6291186905444075</v>
      </c>
      <c r="W109" s="24" t="str">
        <f>W35</f>
        <v>All occupations</v>
      </c>
      <c r="X109" s="26">
        <f>IF(AND(Y$6-X$6 &lt;&gt; 0,X35&lt;&gt;0,Y35&lt;&gt;0),(EXP(LN(Y35/X35)/(Y$6-X$6))-1)*100,0)</f>
        <v>2.0531147128864502</v>
      </c>
      <c r="Y109" s="26">
        <f>IF(AND(Z$6-Y$6 &lt;&gt; 0,Y35&lt;&gt;0,Z35&lt;&gt;0),(EXP(LN(Z35/Y35)/(Z$6-Y$6))-1)*100,0)</f>
        <v>-1.5891307934552179</v>
      </c>
      <c r="Z109" s="26">
        <f>IF(AND(AA$6-Z$6 &lt;&gt; 0,Z35&lt;&gt;0,AA35&lt;&gt;0),(EXP(LN(AA35/Z35)/(AA$6-Z$6))-1)*100,0)</f>
        <v>0.64233277242764508</v>
      </c>
      <c r="AA109" s="26">
        <f>IF(AND(AB$6-AA$6 &lt;&gt; 0,AA35&lt;&gt;0,AB35&lt;&gt;0),(EXP(LN(AB35/AA35)/(AB$6-AA$6))-1)*100,0)</f>
        <v>0.51226625734945852</v>
      </c>
      <c r="AB109" s="26">
        <f t="shared" ref="AB109" si="120">IF(AND(AB$6-Z$6 &lt;&gt; 0,Z35&lt;&gt;0,AB35&lt;&gt;0),(EXP(LN(AB35/Z35)/(AB$6-Z$6))-1)*100,0)</f>
        <v>0.5556030746101559</v>
      </c>
      <c r="AD109" s="26">
        <f t="shared" ref="AD109" si="121">IF($F$6-$D$6 &lt;&gt; 0,(EXP(LN(1+(AD72/100))/($F$6-$D$6))-1)*100,0)</f>
        <v>0.5556030746101559</v>
      </c>
      <c r="AE109" s="26">
        <f t="shared" ref="AE109" si="122">IF(Z35&gt;0,((1+(AE35/Z35))^(1/($F$6-$D$6))-1)*100,0)</f>
        <v>3.1604086809204457</v>
      </c>
      <c r="AF109" s="26">
        <f t="shared" ref="AF109" si="123">IF($F$6-$D$6 &lt;&gt; 0,(EXP(LN(1+(AF72/100))/($F$6-$D$6))-1)*100,0)</f>
        <v>3.5249739258478741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Greater Birmingham and Solihull (Continued)</v>
      </c>
      <c r="L112" s="19" t="str">
        <f>CONCATENATE(L$1," (Continued)")</f>
        <v>Occupation Table 2.1  Males: Employment Change by Occupation (SOC 2020) and Replacement Demand, 2015-2035, Greater Birmingham and Solihull (Continued)</v>
      </c>
      <c r="W112" s="19" t="str">
        <f>CONCATENATE(W$1," (Continued)")</f>
        <v>Occupation Table 2.2  Females: Employment Change by Occupation (SOC 2020) and Replacement Demand, 2015-2035, Greater Birmingham and Solihull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13.630812195723628</v>
      </c>
      <c r="C119" s="27">
        <f t="shared" si="125"/>
        <v>1.6432353573200373</v>
      </c>
      <c r="D119" s="27">
        <f t="shared" si="125"/>
        <v>-4.4519324307582053</v>
      </c>
      <c r="E119" s="27">
        <f t="shared" si="125"/>
        <v>7.2864093296036856</v>
      </c>
      <c r="F119" s="27">
        <f t="shared" ref="F119:F144" si="126">F8-D8</f>
        <v>2.8344768988454803</v>
      </c>
      <c r="L119" t="str">
        <f t="shared" ref="L119:L144" si="127">L8</f>
        <v>11 Corporate managers and directors</v>
      </c>
      <c r="M119" s="27">
        <f t="shared" ref="M119:P144" si="128">N8-M8</f>
        <v>7.8833922607598055</v>
      </c>
      <c r="N119" s="27">
        <f t="shared" si="128"/>
        <v>0.77236120956220589</v>
      </c>
      <c r="O119" s="27">
        <f t="shared" si="128"/>
        <v>-4.5381663753196122</v>
      </c>
      <c r="P119" s="27">
        <f t="shared" si="128"/>
        <v>2.6954791454099905</v>
      </c>
      <c r="Q119" s="27">
        <f t="shared" ref="Q119:Q144" si="129">Q8-O8</f>
        <v>-1.8426872299096217</v>
      </c>
      <c r="W119" t="str">
        <f t="shared" ref="W119:W144" si="130">W8</f>
        <v>11 Corporate managers and directors</v>
      </c>
      <c r="X119" s="27">
        <f t="shared" ref="X119:AA144" si="131">Y8-X8</f>
        <v>5.7474199349637409</v>
      </c>
      <c r="Y119" s="27">
        <f t="shared" si="131"/>
        <v>0.87087414775801619</v>
      </c>
      <c r="Z119" s="27">
        <f t="shared" si="131"/>
        <v>8.6233944561318054E-2</v>
      </c>
      <c r="AA119" s="27">
        <f t="shared" si="131"/>
        <v>4.5909301841935957</v>
      </c>
      <c r="AB119" s="27">
        <f t="shared" ref="AB119:AB144" si="132">AB8-Z8</f>
        <v>4.6771641287549137</v>
      </c>
    </row>
    <row r="120" spans="1:28" x14ac:dyDescent="0.2">
      <c r="A120" t="str">
        <f t="shared" si="124"/>
        <v>12 Other managers and proprietors</v>
      </c>
      <c r="B120" s="27">
        <f t="shared" si="125"/>
        <v>2.1139062513488192</v>
      </c>
      <c r="C120" s="27">
        <f t="shared" si="125"/>
        <v>1.2310238503081976</v>
      </c>
      <c r="D120" s="27">
        <f t="shared" si="125"/>
        <v>7.3258237324859614</v>
      </c>
      <c r="E120" s="27">
        <f t="shared" si="125"/>
        <v>6.6694475299488616</v>
      </c>
      <c r="F120" s="27">
        <f t="shared" si="126"/>
        <v>13.995271262434823</v>
      </c>
      <c r="L120" t="str">
        <f t="shared" si="127"/>
        <v>12 Other managers and proprietors</v>
      </c>
      <c r="M120" s="27">
        <f t="shared" si="128"/>
        <v>1.7536282566494759</v>
      </c>
      <c r="N120" s="27">
        <f t="shared" si="128"/>
        <v>-0.78731397104061784</v>
      </c>
      <c r="O120" s="27">
        <f t="shared" si="128"/>
        <v>4.8152225052882791</v>
      </c>
      <c r="P120" s="27">
        <f t="shared" si="128"/>
        <v>3.4308257858689259</v>
      </c>
      <c r="Q120" s="27">
        <f t="shared" si="129"/>
        <v>8.2460482911572051</v>
      </c>
      <c r="W120" t="str">
        <f t="shared" si="130"/>
        <v>12 Other managers and proprietors</v>
      </c>
      <c r="X120" s="27">
        <f t="shared" si="131"/>
        <v>0.36027799469936994</v>
      </c>
      <c r="Y120" s="27">
        <f t="shared" si="131"/>
        <v>2.0183378213488581</v>
      </c>
      <c r="Z120" s="27">
        <f t="shared" si="131"/>
        <v>2.5106012271976468</v>
      </c>
      <c r="AA120" s="27">
        <f t="shared" si="131"/>
        <v>3.2386217440799445</v>
      </c>
      <c r="AB120" s="27">
        <f t="shared" si="132"/>
        <v>5.7492229712775913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9.5693026504867973</v>
      </c>
      <c r="C121" s="27">
        <f t="shared" si="125"/>
        <v>3.3391694623055344</v>
      </c>
      <c r="D121" s="27">
        <f t="shared" si="125"/>
        <v>2.7312695303267631</v>
      </c>
      <c r="E121" s="27">
        <f t="shared" si="125"/>
        <v>6.8585609068384912</v>
      </c>
      <c r="F121" s="27">
        <f t="shared" si="126"/>
        <v>9.5898304371652543</v>
      </c>
      <c r="L121" t="str">
        <f t="shared" si="127"/>
        <v>21 Science, research, engineering and technology professionals</v>
      </c>
      <c r="M121" s="27">
        <f t="shared" si="128"/>
        <v>8.4256951263368336</v>
      </c>
      <c r="N121" s="27">
        <f t="shared" si="128"/>
        <v>1.1361805395197777</v>
      </c>
      <c r="O121" s="27">
        <f t="shared" si="128"/>
        <v>0.73678147158143759</v>
      </c>
      <c r="P121" s="27">
        <f t="shared" si="128"/>
        <v>3.8205829336295523</v>
      </c>
      <c r="Q121" s="27">
        <f t="shared" si="129"/>
        <v>4.5573644052109898</v>
      </c>
      <c r="W121" t="str">
        <f t="shared" si="130"/>
        <v>21 Science, research, engineering and technology professionals</v>
      </c>
      <c r="X121" s="27">
        <f t="shared" si="131"/>
        <v>1.1436075241498838</v>
      </c>
      <c r="Y121" s="27">
        <f t="shared" si="131"/>
        <v>2.2029889227857478</v>
      </c>
      <c r="Z121" s="27">
        <f t="shared" si="131"/>
        <v>1.9944880587453504</v>
      </c>
      <c r="AA121" s="27">
        <f t="shared" si="131"/>
        <v>3.0379779732089389</v>
      </c>
      <c r="AB121" s="27">
        <f t="shared" si="132"/>
        <v>5.0324660319542893</v>
      </c>
    </row>
    <row r="122" spans="1:28" x14ac:dyDescent="0.2">
      <c r="A122" t="str">
        <f t="shared" si="124"/>
        <v>22 Health professionals</v>
      </c>
      <c r="B122" s="27">
        <f t="shared" si="125"/>
        <v>10.877620793004503</v>
      </c>
      <c r="C122" s="27">
        <f t="shared" si="125"/>
        <v>-0.92233356751597029</v>
      </c>
      <c r="D122" s="27">
        <f t="shared" si="125"/>
        <v>4.081541123349119</v>
      </c>
      <c r="E122" s="27">
        <f t="shared" si="125"/>
        <v>5.0853618729812666</v>
      </c>
      <c r="F122" s="27">
        <f t="shared" si="126"/>
        <v>9.1669029963303856</v>
      </c>
      <c r="L122" t="str">
        <f t="shared" si="127"/>
        <v>22 Health professionals</v>
      </c>
      <c r="M122" s="27">
        <f t="shared" si="128"/>
        <v>2.7414791554972489</v>
      </c>
      <c r="N122" s="27">
        <f t="shared" si="128"/>
        <v>0.68798780324862818</v>
      </c>
      <c r="O122" s="27">
        <f t="shared" si="128"/>
        <v>0.84674122438226185</v>
      </c>
      <c r="P122" s="27">
        <f t="shared" si="128"/>
        <v>1.0684755602364113</v>
      </c>
      <c r="Q122" s="27">
        <f t="shared" si="129"/>
        <v>1.9152167846186732</v>
      </c>
      <c r="W122" t="str">
        <f t="shared" si="130"/>
        <v>22 Health professionals</v>
      </c>
      <c r="X122" s="27">
        <f t="shared" si="131"/>
        <v>8.1361416375073219</v>
      </c>
      <c r="Y122" s="27">
        <f t="shared" si="131"/>
        <v>-1.6103213707646375</v>
      </c>
      <c r="Z122" s="27">
        <f t="shared" si="131"/>
        <v>3.2347998989668483</v>
      </c>
      <c r="AA122" s="27">
        <f t="shared" si="131"/>
        <v>4.0168863127448233</v>
      </c>
      <c r="AB122" s="27">
        <f t="shared" si="132"/>
        <v>7.2516862117116716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0.45729740515262307</v>
      </c>
      <c r="C123" s="27">
        <f t="shared" si="125"/>
        <v>2.5610457835783436</v>
      </c>
      <c r="D123" s="27">
        <f t="shared" si="125"/>
        <v>3.0521977023561249</v>
      </c>
      <c r="E123" s="27">
        <f t="shared" si="125"/>
        <v>6.051236631499215</v>
      </c>
      <c r="F123" s="27">
        <f t="shared" si="126"/>
        <v>9.1034343338553398</v>
      </c>
      <c r="L123" t="str">
        <f t="shared" si="127"/>
        <v>23 Teaching and other educational professionals</v>
      </c>
      <c r="M123" s="27">
        <f t="shared" si="128"/>
        <v>-0.56170382757432691</v>
      </c>
      <c r="N123" s="27">
        <f t="shared" si="128"/>
        <v>1.151180908132643</v>
      </c>
      <c r="O123" s="27">
        <f t="shared" si="128"/>
        <v>1.2469261518591441</v>
      </c>
      <c r="P123" s="27">
        <f t="shared" si="128"/>
        <v>1.4161323250957558</v>
      </c>
      <c r="Q123" s="27">
        <f t="shared" si="129"/>
        <v>2.6630584769548999</v>
      </c>
      <c r="W123" t="str">
        <f t="shared" si="130"/>
        <v>23 Teaching and other educational professionals</v>
      </c>
      <c r="X123" s="27">
        <f t="shared" si="131"/>
        <v>1.0190012327269002</v>
      </c>
      <c r="Y123" s="27">
        <f t="shared" si="131"/>
        <v>1.409864875445777</v>
      </c>
      <c r="Z123" s="27">
        <f t="shared" si="131"/>
        <v>1.8052715504969932</v>
      </c>
      <c r="AA123" s="27">
        <f t="shared" si="131"/>
        <v>4.6351043064034947</v>
      </c>
      <c r="AB123" s="27">
        <f t="shared" si="132"/>
        <v>6.4403758569004879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11.475903733553544</v>
      </c>
      <c r="C124" s="27">
        <f t="shared" si="125"/>
        <v>5.7782297603889603</v>
      </c>
      <c r="D124" s="27">
        <f t="shared" si="125"/>
        <v>7.9169486754119873</v>
      </c>
      <c r="E124" s="27">
        <f t="shared" si="125"/>
        <v>9.7541432708841285</v>
      </c>
      <c r="F124" s="27">
        <f t="shared" si="126"/>
        <v>17.671091946296116</v>
      </c>
      <c r="L124" t="str">
        <f t="shared" si="127"/>
        <v>24 Business, media and public service professionals</v>
      </c>
      <c r="M124" s="27">
        <f t="shared" si="128"/>
        <v>5.480036734454405</v>
      </c>
      <c r="N124" s="27">
        <f t="shared" si="128"/>
        <v>3.808526956794104</v>
      </c>
      <c r="O124" s="27">
        <f t="shared" si="128"/>
        <v>4.8704999793147721</v>
      </c>
      <c r="P124" s="27">
        <f t="shared" si="128"/>
        <v>3.957125091364027</v>
      </c>
      <c r="Q124" s="27">
        <f t="shared" si="129"/>
        <v>8.8276250706787991</v>
      </c>
      <c r="W124" t="str">
        <f t="shared" si="130"/>
        <v>24 Business, media and public service professionals</v>
      </c>
      <c r="X124" s="27">
        <f t="shared" si="131"/>
        <v>5.9958669990992775</v>
      </c>
      <c r="Y124" s="27">
        <f t="shared" si="131"/>
        <v>1.9697028035948598</v>
      </c>
      <c r="Z124" s="27">
        <f t="shared" si="131"/>
        <v>3.0464486960972046</v>
      </c>
      <c r="AA124" s="27">
        <f t="shared" si="131"/>
        <v>5.7970181795201832</v>
      </c>
      <c r="AB124" s="27">
        <f t="shared" si="132"/>
        <v>8.8434668756173878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2.777553843602524</v>
      </c>
      <c r="C125" s="27">
        <f t="shared" si="125"/>
        <v>1.5514188393926638</v>
      </c>
      <c r="D125" s="27">
        <f t="shared" si="125"/>
        <v>-2.4632741806383152</v>
      </c>
      <c r="E125" s="27">
        <f t="shared" si="125"/>
        <v>1.0884601221953574</v>
      </c>
      <c r="F125" s="27">
        <f t="shared" si="126"/>
        <v>-1.3748140584429578</v>
      </c>
      <c r="L125" t="str">
        <f t="shared" si="127"/>
        <v>31 Science, engineering and technology associate professionals</v>
      </c>
      <c r="M125" s="27">
        <f t="shared" si="128"/>
        <v>2.6187834928359273</v>
      </c>
      <c r="N125" s="27">
        <f t="shared" si="128"/>
        <v>0.67430592716298676</v>
      </c>
      <c r="O125" s="27">
        <f t="shared" si="128"/>
        <v>-2.6058640198259422</v>
      </c>
      <c r="P125" s="27">
        <f t="shared" si="128"/>
        <v>0.21721175234622159</v>
      </c>
      <c r="Q125" s="27">
        <f t="shared" si="129"/>
        <v>-2.3886522674797206</v>
      </c>
      <c r="W125" t="str">
        <f t="shared" si="130"/>
        <v>31 Science, engineering and technology associate professionals</v>
      </c>
      <c r="X125" s="27">
        <f t="shared" si="131"/>
        <v>0.15877035076656165</v>
      </c>
      <c r="Y125" s="27">
        <f t="shared" si="131"/>
        <v>0.87711291222976273</v>
      </c>
      <c r="Z125" s="27">
        <f t="shared" si="131"/>
        <v>0.14258983918758528</v>
      </c>
      <c r="AA125" s="27">
        <f t="shared" si="131"/>
        <v>0.87124836984910381</v>
      </c>
      <c r="AB125" s="27">
        <f t="shared" si="132"/>
        <v>1.0138382090366891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3.7174804651974291</v>
      </c>
      <c r="C126" s="27">
        <f t="shared" si="125"/>
        <v>0.14897368202236549</v>
      </c>
      <c r="D126" s="27">
        <f t="shared" si="125"/>
        <v>0.42305151965546628</v>
      </c>
      <c r="E126" s="27">
        <f t="shared" si="125"/>
        <v>2.2408240946007716</v>
      </c>
      <c r="F126" s="27">
        <f t="shared" si="126"/>
        <v>2.6638756142562379</v>
      </c>
      <c r="L126" t="str">
        <f t="shared" si="127"/>
        <v>32 Health and social care associate professionals</v>
      </c>
      <c r="M126" s="27">
        <f t="shared" si="128"/>
        <v>0.51798984688208893</v>
      </c>
      <c r="N126" s="27">
        <f t="shared" si="128"/>
        <v>0.27309160946916045</v>
      </c>
      <c r="O126" s="27">
        <f t="shared" si="128"/>
        <v>-0.31523015390068831</v>
      </c>
      <c r="P126" s="27">
        <f t="shared" si="128"/>
        <v>0.23079651771378629</v>
      </c>
      <c r="Q126" s="27">
        <f t="shared" si="129"/>
        <v>-8.4433636186902028E-2</v>
      </c>
      <c r="W126" t="str">
        <f t="shared" si="130"/>
        <v>32 Health and social care associate professionals</v>
      </c>
      <c r="X126" s="27">
        <f t="shared" si="131"/>
        <v>3.1994906183153393</v>
      </c>
      <c r="Y126" s="27">
        <f t="shared" si="131"/>
        <v>-0.12411792744681449</v>
      </c>
      <c r="Z126" s="27">
        <f t="shared" si="131"/>
        <v>0.7382816735561164</v>
      </c>
      <c r="AA126" s="27">
        <f t="shared" si="131"/>
        <v>2.0100275768870262</v>
      </c>
      <c r="AB126" s="27">
        <f t="shared" si="132"/>
        <v>2.7483092504431426</v>
      </c>
    </row>
    <row r="127" spans="1:28" x14ac:dyDescent="0.2">
      <c r="A127" t="str">
        <f t="shared" si="124"/>
        <v>33 Protective service occupations</v>
      </c>
      <c r="B127" s="27">
        <f t="shared" si="125"/>
        <v>0.74725652697594747</v>
      </c>
      <c r="C127" s="27">
        <f t="shared" si="125"/>
        <v>0.67271531630693282</v>
      </c>
      <c r="D127" s="27">
        <f t="shared" si="125"/>
        <v>2.2931778761455597</v>
      </c>
      <c r="E127" s="27">
        <f t="shared" si="125"/>
        <v>2.346405797785172</v>
      </c>
      <c r="F127" s="27">
        <f t="shared" si="126"/>
        <v>4.6395836739307317</v>
      </c>
      <c r="L127" t="str">
        <f t="shared" si="127"/>
        <v>33 Protective service occupations</v>
      </c>
      <c r="M127" s="27">
        <f t="shared" si="128"/>
        <v>0.37925950939870123</v>
      </c>
      <c r="N127" s="27">
        <f t="shared" si="128"/>
        <v>0.33768361371919475</v>
      </c>
      <c r="O127" s="27">
        <f t="shared" si="128"/>
        <v>1.3369024196538373</v>
      </c>
      <c r="P127" s="27">
        <f t="shared" si="128"/>
        <v>0.89633058716951375</v>
      </c>
      <c r="Q127" s="27">
        <f t="shared" si="129"/>
        <v>2.233233006823351</v>
      </c>
      <c r="W127" t="str">
        <f t="shared" si="130"/>
        <v>33 Protective service occupations</v>
      </c>
      <c r="X127" s="27">
        <f t="shared" si="131"/>
        <v>0.36799701757723291</v>
      </c>
      <c r="Y127" s="27">
        <f t="shared" si="131"/>
        <v>0.33503170258773185</v>
      </c>
      <c r="Z127" s="27">
        <f t="shared" si="131"/>
        <v>0.95627545649172685</v>
      </c>
      <c r="AA127" s="27">
        <f t="shared" si="131"/>
        <v>1.4500752106156654</v>
      </c>
      <c r="AB127" s="27">
        <f t="shared" si="132"/>
        <v>2.4063506671073922</v>
      </c>
    </row>
    <row r="128" spans="1:28" x14ac:dyDescent="0.2">
      <c r="A128" t="str">
        <f t="shared" si="124"/>
        <v>34 Culture, media and sports occupations</v>
      </c>
      <c r="B128" s="27">
        <f t="shared" si="125"/>
        <v>1.4894946463516305</v>
      </c>
      <c r="C128" s="27">
        <f t="shared" si="125"/>
        <v>0.55804908762832639</v>
      </c>
      <c r="D128" s="27">
        <f t="shared" si="125"/>
        <v>-0.91278328914249229</v>
      </c>
      <c r="E128" s="27">
        <f t="shared" si="125"/>
        <v>2.0312497092478203</v>
      </c>
      <c r="F128" s="27">
        <f t="shared" si="126"/>
        <v>1.118466420105328</v>
      </c>
      <c r="L128" t="str">
        <f t="shared" si="127"/>
        <v>34 Culture, media and sports occupations</v>
      </c>
      <c r="M128" s="27">
        <f t="shared" si="128"/>
        <v>1.0905358778190486</v>
      </c>
      <c r="N128" s="27">
        <f t="shared" si="128"/>
        <v>0.21100647516973403</v>
      </c>
      <c r="O128" s="27">
        <f t="shared" si="128"/>
        <v>-0.53156017862317206</v>
      </c>
      <c r="P128" s="27">
        <f t="shared" si="128"/>
        <v>0.94320160027772282</v>
      </c>
      <c r="Q128" s="27">
        <f t="shared" si="129"/>
        <v>0.41164142165455075</v>
      </c>
      <c r="W128" t="str">
        <f t="shared" si="130"/>
        <v>34 Culture, media and sports occupations</v>
      </c>
      <c r="X128" s="27">
        <f t="shared" si="131"/>
        <v>0.39895876853256773</v>
      </c>
      <c r="Y128" s="27">
        <f t="shared" si="131"/>
        <v>0.34704261245856305</v>
      </c>
      <c r="Z128" s="27">
        <f t="shared" si="131"/>
        <v>-0.3812231105192927</v>
      </c>
      <c r="AA128" s="27">
        <f t="shared" si="131"/>
        <v>1.0880481089700993</v>
      </c>
      <c r="AB128" s="27">
        <f t="shared" si="132"/>
        <v>0.7068249984508066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7.4132028166464963</v>
      </c>
      <c r="C129" s="27">
        <f t="shared" si="125"/>
        <v>1.5944126451798724</v>
      </c>
      <c r="D129" s="27">
        <f t="shared" si="125"/>
        <v>-2.6157768802572718</v>
      </c>
      <c r="E129" s="27">
        <f t="shared" si="125"/>
        <v>3.1345770738628858</v>
      </c>
      <c r="F129" s="27">
        <f t="shared" si="126"/>
        <v>0.51880019360561391</v>
      </c>
      <c r="L129" t="str">
        <f t="shared" si="127"/>
        <v>35 Business and public service associate professionals</v>
      </c>
      <c r="M129" s="27">
        <f t="shared" si="128"/>
        <v>3.3822484871672103</v>
      </c>
      <c r="N129" s="27">
        <f t="shared" si="128"/>
        <v>1.1509220908533564</v>
      </c>
      <c r="O129" s="27">
        <f t="shared" si="128"/>
        <v>-2.5365246036065585</v>
      </c>
      <c r="P129" s="27">
        <f t="shared" si="128"/>
        <v>-0.36194184217225711</v>
      </c>
      <c r="Q129" s="27">
        <f t="shared" si="129"/>
        <v>-2.8984664457788156</v>
      </c>
      <c r="W129" t="str">
        <f t="shared" si="130"/>
        <v>35 Business and public service associate professionals</v>
      </c>
      <c r="X129" s="27">
        <f t="shared" si="131"/>
        <v>4.0309543294793215</v>
      </c>
      <c r="Y129" s="27">
        <f t="shared" si="131"/>
        <v>0.44349055432660478</v>
      </c>
      <c r="Z129" s="27">
        <f t="shared" si="131"/>
        <v>-7.9252276650660036E-2</v>
      </c>
      <c r="AA129" s="27">
        <f t="shared" si="131"/>
        <v>3.4965189160348977</v>
      </c>
      <c r="AB129" s="27">
        <f t="shared" si="132"/>
        <v>3.4172666393842377</v>
      </c>
    </row>
    <row r="130" spans="1:28" x14ac:dyDescent="0.2">
      <c r="A130" t="str">
        <f t="shared" si="124"/>
        <v>41 Administrative occupations</v>
      </c>
      <c r="B130" s="27">
        <f t="shared" si="125"/>
        <v>1.6777069699258362</v>
      </c>
      <c r="C130" s="27">
        <f t="shared" si="125"/>
        <v>4.3311646240744466</v>
      </c>
      <c r="D130" s="27">
        <f t="shared" si="125"/>
        <v>-7.2234067863020215</v>
      </c>
      <c r="E130" s="27">
        <f t="shared" si="125"/>
        <v>-4.0532968387769586</v>
      </c>
      <c r="F130" s="27">
        <f t="shared" si="126"/>
        <v>-11.27670362507898</v>
      </c>
      <c r="L130" t="str">
        <f t="shared" si="127"/>
        <v>41 Administrative occupations</v>
      </c>
      <c r="M130" s="27">
        <f t="shared" si="128"/>
        <v>-0.3454438316988373</v>
      </c>
      <c r="N130" s="27">
        <f t="shared" si="128"/>
        <v>6.1734020635999514</v>
      </c>
      <c r="O130" s="27">
        <f t="shared" si="128"/>
        <v>-0.86124696838007964</v>
      </c>
      <c r="P130" s="27">
        <f t="shared" si="128"/>
        <v>4.0857312573430846</v>
      </c>
      <c r="Q130" s="27">
        <f t="shared" si="129"/>
        <v>3.224484288963005</v>
      </c>
      <c r="W130" t="str">
        <f t="shared" si="130"/>
        <v>41 Administrative occupations</v>
      </c>
      <c r="X130" s="27">
        <f t="shared" si="131"/>
        <v>2.0231508016245385</v>
      </c>
      <c r="Y130" s="27">
        <f t="shared" si="131"/>
        <v>-1.8422374395255332</v>
      </c>
      <c r="Z130" s="27">
        <f t="shared" si="131"/>
        <v>-6.3621598179219916</v>
      </c>
      <c r="AA130" s="27">
        <f t="shared" si="131"/>
        <v>-8.1390280961201213</v>
      </c>
      <c r="AB130" s="27">
        <f t="shared" si="132"/>
        <v>-14.501187914042113</v>
      </c>
    </row>
    <row r="131" spans="1:28" x14ac:dyDescent="0.2">
      <c r="A131" t="str">
        <f t="shared" si="124"/>
        <v>42 Secretarial and related occupations</v>
      </c>
      <c r="B131" s="27">
        <f t="shared" si="125"/>
        <v>-1.8970482180698376</v>
      </c>
      <c r="C131" s="27">
        <f t="shared" si="125"/>
        <v>-0.56745166631574762</v>
      </c>
      <c r="D131" s="27">
        <f t="shared" si="125"/>
        <v>1.1943480762156646</v>
      </c>
      <c r="E131" s="27">
        <f t="shared" si="125"/>
        <v>-6.9144947917064883</v>
      </c>
      <c r="F131" s="27">
        <f t="shared" si="126"/>
        <v>-5.7201467154908237</v>
      </c>
      <c r="L131" t="str">
        <f t="shared" si="127"/>
        <v>42 Secretarial and related occupations</v>
      </c>
      <c r="M131" s="27">
        <f t="shared" si="128"/>
        <v>-0.47129239391831668</v>
      </c>
      <c r="N131" s="27">
        <f t="shared" si="128"/>
        <v>1.8768065443744097E-2</v>
      </c>
      <c r="O131" s="27">
        <f t="shared" si="128"/>
        <v>0.45354121781643042</v>
      </c>
      <c r="P131" s="27">
        <f t="shared" si="128"/>
        <v>0.46680906657698218</v>
      </c>
      <c r="Q131" s="27">
        <f t="shared" si="129"/>
        <v>0.9203502843934126</v>
      </c>
      <c r="W131" t="str">
        <f t="shared" si="130"/>
        <v>42 Secretarial and related occupations</v>
      </c>
      <c r="X131" s="27">
        <f t="shared" si="131"/>
        <v>-1.4257558241515262</v>
      </c>
      <c r="Y131" s="27">
        <f t="shared" si="131"/>
        <v>-0.58621973175950259</v>
      </c>
      <c r="Z131" s="27">
        <f t="shared" si="131"/>
        <v>0.74080685839922111</v>
      </c>
      <c r="AA131" s="27">
        <f t="shared" si="131"/>
        <v>-7.3813038582834523</v>
      </c>
      <c r="AB131" s="27">
        <f t="shared" si="132"/>
        <v>-6.6404969998842311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-1.0722220112048397</v>
      </c>
      <c r="C132" s="27">
        <f t="shared" si="125"/>
        <v>-1.3070770742284701</v>
      </c>
      <c r="D132" s="27">
        <f t="shared" si="125"/>
        <v>0.28095828714147331</v>
      </c>
      <c r="E132" s="27">
        <f t="shared" si="125"/>
        <v>0.81913298223319764</v>
      </c>
      <c r="F132" s="27">
        <f t="shared" si="126"/>
        <v>1.1000912693746709</v>
      </c>
      <c r="L132" t="str">
        <f t="shared" si="127"/>
        <v>51 Skilled agricultural and related trades</v>
      </c>
      <c r="M132" s="27">
        <f t="shared" si="128"/>
        <v>-1.0264082636169318</v>
      </c>
      <c r="N132" s="27">
        <f t="shared" si="128"/>
        <v>-1.3149084953641967</v>
      </c>
      <c r="O132" s="27">
        <f t="shared" si="128"/>
        <v>0.1016886984517722</v>
      </c>
      <c r="P132" s="27">
        <f t="shared" si="128"/>
        <v>0.5277255067743587</v>
      </c>
      <c r="Q132" s="27">
        <f t="shared" si="129"/>
        <v>0.6294142052261309</v>
      </c>
      <c r="W132" t="str">
        <f t="shared" si="130"/>
        <v>51 Skilled agricultural and related trades</v>
      </c>
      <c r="X132" s="27">
        <f t="shared" si="131"/>
        <v>-4.581374758791501E-2</v>
      </c>
      <c r="Y132" s="27">
        <f t="shared" si="131"/>
        <v>7.8314211357271013E-3</v>
      </c>
      <c r="Z132" s="27">
        <f t="shared" si="131"/>
        <v>0.17926958868969445</v>
      </c>
      <c r="AA132" s="27">
        <f t="shared" si="131"/>
        <v>0.29140747545884382</v>
      </c>
      <c r="AB132" s="27">
        <f t="shared" si="132"/>
        <v>0.47067706414853827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2.0120057998568512</v>
      </c>
      <c r="C133" s="27">
        <f t="shared" si="125"/>
        <v>-8.1940876696435154</v>
      </c>
      <c r="D133" s="27">
        <f t="shared" si="125"/>
        <v>-0.60993272656783404</v>
      </c>
      <c r="E133" s="27">
        <f t="shared" si="125"/>
        <v>-2.4323792607933044</v>
      </c>
      <c r="F133" s="27">
        <f t="shared" si="126"/>
        <v>-3.0423119873611384</v>
      </c>
      <c r="L133" t="str">
        <f t="shared" si="127"/>
        <v>52 Skilled metal, electrical and electronic trades</v>
      </c>
      <c r="M133" s="27">
        <f t="shared" si="128"/>
        <v>1.5704851646294813</v>
      </c>
      <c r="N133" s="27">
        <f t="shared" si="128"/>
        <v>-7.9680186310834245</v>
      </c>
      <c r="O133" s="27">
        <f t="shared" si="128"/>
        <v>-1.6116058697900257</v>
      </c>
      <c r="P133" s="27">
        <f t="shared" si="128"/>
        <v>-2.8736842808533041</v>
      </c>
      <c r="Q133" s="27">
        <f t="shared" si="129"/>
        <v>-4.4852901506433298</v>
      </c>
      <c r="W133" t="str">
        <f t="shared" si="130"/>
        <v>52 Skilled metal, electrical and electronic trades</v>
      </c>
      <c r="X133" s="27">
        <f t="shared" si="131"/>
        <v>0.44152063522740226</v>
      </c>
      <c r="Y133" s="27">
        <f t="shared" si="131"/>
        <v>-0.22606903856013516</v>
      </c>
      <c r="Z133" s="27">
        <f t="shared" si="131"/>
        <v>1.0016731432221164</v>
      </c>
      <c r="AA133" s="27">
        <f t="shared" si="131"/>
        <v>0.44130502005998551</v>
      </c>
      <c r="AB133" s="27">
        <f t="shared" si="132"/>
        <v>1.4429781632821019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4.7315003779026341</v>
      </c>
      <c r="C134" s="27">
        <f t="shared" si="125"/>
        <v>-6.9472957870694358</v>
      </c>
      <c r="D134" s="27">
        <f t="shared" si="125"/>
        <v>0.52820940018976614</v>
      </c>
      <c r="E134" s="27">
        <f t="shared" si="125"/>
        <v>-3.8821011895384459</v>
      </c>
      <c r="F134" s="27">
        <f t="shared" si="126"/>
        <v>-3.3538917893486797</v>
      </c>
      <c r="L134" t="str">
        <f t="shared" si="127"/>
        <v>53 Skilled construction and building trades</v>
      </c>
      <c r="M134" s="27">
        <f t="shared" si="128"/>
        <v>4.7554024939523742</v>
      </c>
      <c r="N134" s="27">
        <f t="shared" si="128"/>
        <v>-7.0364980100198835</v>
      </c>
      <c r="O134" s="27">
        <f t="shared" si="128"/>
        <v>0.50150812396208266</v>
      </c>
      <c r="P134" s="27">
        <f t="shared" si="128"/>
        <v>-3.9635373279700516</v>
      </c>
      <c r="Q134" s="27">
        <f t="shared" si="129"/>
        <v>-3.462029204007969</v>
      </c>
      <c r="W134" t="str">
        <f t="shared" si="130"/>
        <v>53 Skilled construction and building trades</v>
      </c>
      <c r="X134" s="27">
        <f t="shared" si="131"/>
        <v>-2.3902116049783095E-2</v>
      </c>
      <c r="Y134" s="27">
        <f t="shared" si="131"/>
        <v>8.9202222950453824E-2</v>
      </c>
      <c r="Z134" s="27">
        <f t="shared" si="131"/>
        <v>2.6701276227673487E-2</v>
      </c>
      <c r="AA134" s="27">
        <f t="shared" si="131"/>
        <v>8.1436138431607907E-2</v>
      </c>
      <c r="AB134" s="27">
        <f t="shared" si="132"/>
        <v>0.10813741465928139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-2.6682404982788199</v>
      </c>
      <c r="C135" s="27">
        <f t="shared" si="125"/>
        <v>0.15779868188725743</v>
      </c>
      <c r="D135" s="27">
        <f t="shared" si="125"/>
        <v>-0.70272779421534537</v>
      </c>
      <c r="E135" s="27">
        <f t="shared" si="125"/>
        <v>-0.36310581168779876</v>
      </c>
      <c r="F135" s="27">
        <f t="shared" si="126"/>
        <v>-1.0658336059031441</v>
      </c>
      <c r="L135" t="str">
        <f t="shared" si="127"/>
        <v>54 Textiles, printing and other skilled trades</v>
      </c>
      <c r="M135" s="27">
        <f t="shared" si="128"/>
        <v>-1.8411070700062435</v>
      </c>
      <c r="N135" s="27">
        <f t="shared" si="128"/>
        <v>-0.84016530940243683</v>
      </c>
      <c r="O135" s="27">
        <f t="shared" si="128"/>
        <v>-0.67308875603761997</v>
      </c>
      <c r="P135" s="27">
        <f t="shared" si="128"/>
        <v>-0.53967958557776186</v>
      </c>
      <c r="Q135" s="27">
        <f t="shared" si="129"/>
        <v>-1.2127683416153818</v>
      </c>
      <c r="W135" t="str">
        <f t="shared" si="130"/>
        <v>54 Textiles, printing and other skilled trades</v>
      </c>
      <c r="X135" s="27">
        <f t="shared" si="131"/>
        <v>-0.82713342827256042</v>
      </c>
      <c r="Y135" s="27">
        <f t="shared" si="131"/>
        <v>0.99796399128965074</v>
      </c>
      <c r="Z135" s="27">
        <f t="shared" si="131"/>
        <v>-2.9639038177680987E-2</v>
      </c>
      <c r="AA135" s="27">
        <f t="shared" si="131"/>
        <v>0.17657377388994355</v>
      </c>
      <c r="AB135" s="27">
        <f t="shared" si="132"/>
        <v>0.14693473571226257</v>
      </c>
    </row>
    <row r="136" spans="1:28" x14ac:dyDescent="0.2">
      <c r="A136" t="str">
        <f t="shared" si="124"/>
        <v>61 Caring personal service occupations</v>
      </c>
      <c r="B136" s="27">
        <f t="shared" si="125"/>
        <v>4.7203172012365826</v>
      </c>
      <c r="C136" s="27">
        <f t="shared" si="125"/>
        <v>-2.6336956345759717</v>
      </c>
      <c r="D136" s="27">
        <f t="shared" si="125"/>
        <v>6.7593093780591289</v>
      </c>
      <c r="E136" s="27">
        <f t="shared" si="125"/>
        <v>8.8985335303072475</v>
      </c>
      <c r="F136" s="27">
        <f t="shared" si="126"/>
        <v>15.657842908366376</v>
      </c>
      <c r="L136" t="str">
        <f t="shared" si="127"/>
        <v>61 Caring personal service occupations</v>
      </c>
      <c r="M136" s="27">
        <f t="shared" si="128"/>
        <v>0.6931434181221281</v>
      </c>
      <c r="N136" s="27">
        <f t="shared" si="128"/>
        <v>-0.38397332740629153</v>
      </c>
      <c r="O136" s="27">
        <f t="shared" si="128"/>
        <v>2.0030702106512859</v>
      </c>
      <c r="P136" s="27">
        <f t="shared" si="128"/>
        <v>1.5814284475164371</v>
      </c>
      <c r="Q136" s="27">
        <f t="shared" si="129"/>
        <v>3.584498658167723</v>
      </c>
      <c r="W136" t="str">
        <f t="shared" si="130"/>
        <v>61 Caring personal service occupations</v>
      </c>
      <c r="X136" s="27">
        <f t="shared" si="131"/>
        <v>4.0271737831144776</v>
      </c>
      <c r="Y136" s="27">
        <f t="shared" si="131"/>
        <v>-2.249722307169705</v>
      </c>
      <c r="Z136" s="27">
        <f t="shared" si="131"/>
        <v>4.7562391674078839</v>
      </c>
      <c r="AA136" s="27">
        <f t="shared" si="131"/>
        <v>7.3171050827907891</v>
      </c>
      <c r="AB136" s="27">
        <f t="shared" si="132"/>
        <v>12.073344250198673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-3.7141041404279207E-2</v>
      </c>
      <c r="C137" s="27">
        <f t="shared" si="125"/>
        <v>-1.9711241807181672</v>
      </c>
      <c r="D137" s="27">
        <f t="shared" si="125"/>
        <v>0.41435427743120812</v>
      </c>
      <c r="E137" s="27">
        <f t="shared" si="125"/>
        <v>0.77321707683109864</v>
      </c>
      <c r="F137" s="27">
        <f t="shared" si="126"/>
        <v>1.1875713542623068</v>
      </c>
      <c r="L137" t="str">
        <f t="shared" si="127"/>
        <v>62 Leisure, travel and related personal service occupations</v>
      </c>
      <c r="M137" s="27">
        <f t="shared" si="128"/>
        <v>0.5743319745514448</v>
      </c>
      <c r="N137" s="27">
        <f t="shared" si="128"/>
        <v>-0.36133930308870177</v>
      </c>
      <c r="O137" s="27">
        <f t="shared" si="128"/>
        <v>0.21092497510678498</v>
      </c>
      <c r="P137" s="27">
        <f t="shared" si="128"/>
        <v>0.38717054181417687</v>
      </c>
      <c r="Q137" s="27">
        <f t="shared" si="129"/>
        <v>0.59809551692096186</v>
      </c>
      <c r="W137" t="str">
        <f t="shared" si="130"/>
        <v>62 Leisure, travel and related personal service occupations</v>
      </c>
      <c r="X137" s="27">
        <f t="shared" si="131"/>
        <v>-0.61147301595569736</v>
      </c>
      <c r="Y137" s="27">
        <f t="shared" si="131"/>
        <v>-1.6097848776294974</v>
      </c>
      <c r="Z137" s="27">
        <f t="shared" si="131"/>
        <v>0.20342930232442669</v>
      </c>
      <c r="AA137" s="27">
        <f t="shared" si="131"/>
        <v>0.38604653501692532</v>
      </c>
      <c r="AB137" s="27">
        <f t="shared" si="132"/>
        <v>0.589475837341352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-7.884874135231601E-2</v>
      </c>
      <c r="C138" s="27">
        <f t="shared" si="125"/>
        <v>0.22376981088291203</v>
      </c>
      <c r="D138" s="27">
        <f t="shared" si="125"/>
        <v>-0.19251293199324182</v>
      </c>
      <c r="E138" s="27">
        <f t="shared" si="125"/>
        <v>0.10578420807411615</v>
      </c>
      <c r="F138" s="27">
        <f t="shared" si="126"/>
        <v>-8.6728723919125672E-2</v>
      </c>
      <c r="L138" t="str">
        <f t="shared" si="127"/>
        <v>63 Community and civil enforcement occupations</v>
      </c>
      <c r="M138" s="27">
        <f t="shared" si="128"/>
        <v>-0.13913034936864621</v>
      </c>
      <c r="N138" s="27">
        <f t="shared" si="128"/>
        <v>0.25700799341532377</v>
      </c>
      <c r="O138" s="27">
        <f t="shared" si="128"/>
        <v>-0.26973631139748533</v>
      </c>
      <c r="P138" s="27">
        <f t="shared" si="128"/>
        <v>9.9563466551274682E-2</v>
      </c>
      <c r="Q138" s="27">
        <f t="shared" si="129"/>
        <v>-0.17017284484621065</v>
      </c>
      <c r="W138" t="str">
        <f t="shared" si="130"/>
        <v>63 Community and civil enforcement occupations</v>
      </c>
      <c r="X138" s="27">
        <f t="shared" si="131"/>
        <v>6.0281608016331395E-2</v>
      </c>
      <c r="Y138" s="27">
        <f t="shared" si="131"/>
        <v>-3.3238182532412952E-2</v>
      </c>
      <c r="Z138" s="27">
        <f t="shared" si="131"/>
        <v>7.7223379404244175E-2</v>
      </c>
      <c r="AA138" s="27">
        <f t="shared" si="131"/>
        <v>6.2207415228408558E-3</v>
      </c>
      <c r="AB138" s="27">
        <f t="shared" si="132"/>
        <v>8.344412092708503E-2</v>
      </c>
    </row>
    <row r="139" spans="1:28" x14ac:dyDescent="0.2">
      <c r="A139" t="str">
        <f t="shared" si="124"/>
        <v>71 Sales occupations</v>
      </c>
      <c r="B139" s="27">
        <f t="shared" si="125"/>
        <v>-2.6130440333622929</v>
      </c>
      <c r="C139" s="27">
        <f t="shared" si="125"/>
        <v>-1.4908032213221816</v>
      </c>
      <c r="D139" s="27">
        <f t="shared" si="125"/>
        <v>-4.4713249155920352</v>
      </c>
      <c r="E139" s="27">
        <f t="shared" si="125"/>
        <v>-2.662361978692239</v>
      </c>
      <c r="F139" s="27">
        <f t="shared" si="126"/>
        <v>-7.1336868942842742</v>
      </c>
      <c r="L139" t="str">
        <f t="shared" si="127"/>
        <v>71 Sales occupations</v>
      </c>
      <c r="M139" s="27">
        <f t="shared" si="128"/>
        <v>1.0126783846256089</v>
      </c>
      <c r="N139" s="27">
        <f t="shared" si="128"/>
        <v>-0.64227946920529533</v>
      </c>
      <c r="O139" s="27">
        <f t="shared" si="128"/>
        <v>-1.6191740662168286</v>
      </c>
      <c r="P139" s="27">
        <f t="shared" si="128"/>
        <v>-0.986177722219157</v>
      </c>
      <c r="Q139" s="27">
        <f t="shared" si="129"/>
        <v>-2.6053517884359856</v>
      </c>
      <c r="W139" t="str">
        <f t="shared" si="130"/>
        <v>71 Sales occupations</v>
      </c>
      <c r="X139" s="27">
        <f t="shared" si="131"/>
        <v>-3.6257224179879231</v>
      </c>
      <c r="Y139" s="27">
        <f t="shared" si="131"/>
        <v>-0.84852375211696796</v>
      </c>
      <c r="Z139" s="27">
        <f t="shared" si="131"/>
        <v>-2.8521508493751924</v>
      </c>
      <c r="AA139" s="27">
        <f t="shared" si="131"/>
        <v>-1.6761842564730323</v>
      </c>
      <c r="AB139" s="27">
        <f t="shared" si="132"/>
        <v>-4.5283351058482246</v>
      </c>
    </row>
    <row r="140" spans="1:28" x14ac:dyDescent="0.2">
      <c r="A140" t="str">
        <f t="shared" si="124"/>
        <v>72 Customer service occupations</v>
      </c>
      <c r="B140" s="27">
        <f t="shared" si="125"/>
        <v>3.456382762838917</v>
      </c>
      <c r="C140" s="27">
        <f t="shared" si="125"/>
        <v>0.46228932234632936</v>
      </c>
      <c r="D140" s="27">
        <f t="shared" si="125"/>
        <v>7.1256211845689421</v>
      </c>
      <c r="E140" s="27">
        <f t="shared" si="125"/>
        <v>4.8504511103875672</v>
      </c>
      <c r="F140" s="27">
        <f t="shared" si="126"/>
        <v>11.976072294956509</v>
      </c>
      <c r="L140" t="str">
        <f t="shared" si="127"/>
        <v>72 Customer service occupations</v>
      </c>
      <c r="M140" s="27">
        <f t="shared" si="128"/>
        <v>0.46207052794236603</v>
      </c>
      <c r="N140" s="27">
        <f t="shared" si="128"/>
        <v>1.167126708146963</v>
      </c>
      <c r="O140" s="27">
        <f t="shared" si="128"/>
        <v>4.1022403973732224</v>
      </c>
      <c r="P140" s="27">
        <f t="shared" si="128"/>
        <v>2.4422469046581945</v>
      </c>
      <c r="Q140" s="27">
        <f t="shared" si="129"/>
        <v>6.5444873020314169</v>
      </c>
      <c r="W140" t="str">
        <f t="shared" si="130"/>
        <v>72 Customer service occupations</v>
      </c>
      <c r="X140" s="27">
        <f t="shared" si="131"/>
        <v>2.9943122348965847</v>
      </c>
      <c r="Y140" s="27">
        <f t="shared" si="131"/>
        <v>-0.7048373858006407</v>
      </c>
      <c r="Z140" s="27">
        <f t="shared" si="131"/>
        <v>3.0233807871957001</v>
      </c>
      <c r="AA140" s="27">
        <f t="shared" si="131"/>
        <v>2.4082042057293691</v>
      </c>
      <c r="AB140" s="27">
        <f t="shared" si="132"/>
        <v>5.4315849929250692</v>
      </c>
    </row>
    <row r="141" spans="1:28" x14ac:dyDescent="0.2">
      <c r="A141" t="str">
        <f t="shared" si="124"/>
        <v>81 Process, plant and machine operatives</v>
      </c>
      <c r="B141" s="27">
        <f t="shared" si="125"/>
        <v>-1.3537821640670131</v>
      </c>
      <c r="C141" s="27">
        <f t="shared" si="125"/>
        <v>-5.3377146603893628</v>
      </c>
      <c r="D141" s="27">
        <f t="shared" si="125"/>
        <v>6.6353260927521553</v>
      </c>
      <c r="E141" s="27">
        <f t="shared" si="125"/>
        <v>-0.29243299912828036</v>
      </c>
      <c r="F141" s="27">
        <f t="shared" si="126"/>
        <v>6.342893093623875</v>
      </c>
      <c r="L141" t="str">
        <f t="shared" si="127"/>
        <v>81 Process, plant and machine operatives</v>
      </c>
      <c r="M141" s="27">
        <f t="shared" si="128"/>
        <v>-1.8808348097064176</v>
      </c>
      <c r="N141" s="27">
        <f t="shared" si="128"/>
        <v>-4.3071967423635265</v>
      </c>
      <c r="O141" s="27">
        <f t="shared" si="128"/>
        <v>4.6766710982750368</v>
      </c>
      <c r="P141" s="27">
        <f t="shared" si="128"/>
        <v>-0.77478907208013226</v>
      </c>
      <c r="Q141" s="27">
        <f t="shared" si="129"/>
        <v>3.9018820261949045</v>
      </c>
      <c r="W141" t="str">
        <f t="shared" si="130"/>
        <v>81 Process, plant and machine operatives</v>
      </c>
      <c r="X141" s="27">
        <f t="shared" si="131"/>
        <v>0.527052645639424</v>
      </c>
      <c r="Y141" s="27">
        <f t="shared" si="131"/>
        <v>-1.0305179180258452</v>
      </c>
      <c r="Z141" s="27">
        <f t="shared" si="131"/>
        <v>1.9586549944770892</v>
      </c>
      <c r="AA141" s="27">
        <f t="shared" si="131"/>
        <v>0.48235607295189453</v>
      </c>
      <c r="AB141" s="27">
        <f t="shared" si="132"/>
        <v>2.4410110674289838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7.4246153373108328</v>
      </c>
      <c r="C142" s="27">
        <f t="shared" si="125"/>
        <v>-5.6393437098116408</v>
      </c>
      <c r="D142" s="27">
        <f t="shared" si="125"/>
        <v>4.0069038463563942</v>
      </c>
      <c r="E142" s="27">
        <f t="shared" si="125"/>
        <v>0.9395497624214002</v>
      </c>
      <c r="F142" s="27">
        <f t="shared" si="126"/>
        <v>4.9464536087777944</v>
      </c>
      <c r="L142" t="str">
        <f t="shared" si="127"/>
        <v>82 Transport and mobile machine drivers and operatives</v>
      </c>
      <c r="M142" s="27">
        <f t="shared" si="128"/>
        <v>7.1300185374896259</v>
      </c>
      <c r="N142" s="27">
        <f t="shared" si="128"/>
        <v>-5.2787435631247419</v>
      </c>
      <c r="O142" s="27">
        <f t="shared" si="128"/>
        <v>2.9416158678891975</v>
      </c>
      <c r="P142" s="27">
        <f t="shared" si="128"/>
        <v>0.4366713125123951</v>
      </c>
      <c r="Q142" s="27">
        <f t="shared" si="129"/>
        <v>3.3782871804015926</v>
      </c>
      <c r="W142" t="str">
        <f t="shared" si="130"/>
        <v>82 Transport and mobile machine drivers and operatives</v>
      </c>
      <c r="X142" s="27">
        <f t="shared" si="131"/>
        <v>0.29459679982122644</v>
      </c>
      <c r="Y142" s="27">
        <f t="shared" si="131"/>
        <v>-0.36060014668696039</v>
      </c>
      <c r="Z142" s="27">
        <f t="shared" si="131"/>
        <v>1.0652879784671272</v>
      </c>
      <c r="AA142" s="27">
        <f t="shared" si="131"/>
        <v>0.50287844990908637</v>
      </c>
      <c r="AB142" s="27">
        <f t="shared" si="132"/>
        <v>1.5681664283762136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-1.3958582010296752</v>
      </c>
      <c r="C143" s="27">
        <f t="shared" si="125"/>
        <v>-2.4287692033907078</v>
      </c>
      <c r="D143" s="27">
        <f t="shared" si="125"/>
        <v>-2.3681854244300684</v>
      </c>
      <c r="E143" s="27">
        <f t="shared" si="125"/>
        <v>-0.53445340244214279</v>
      </c>
      <c r="F143" s="27">
        <f t="shared" si="126"/>
        <v>-2.9026388268722112</v>
      </c>
      <c r="L143" t="str">
        <f t="shared" si="127"/>
        <v>91 Elementary trades and related occupations</v>
      </c>
      <c r="M143" s="27">
        <f t="shared" si="128"/>
        <v>-0.94669928710700013</v>
      </c>
      <c r="N143" s="27">
        <f t="shared" si="128"/>
        <v>-1.5124222926806326</v>
      </c>
      <c r="O143" s="27">
        <f t="shared" si="128"/>
        <v>-1.9256296070162584</v>
      </c>
      <c r="P143" s="27">
        <f t="shared" si="128"/>
        <v>-0.3963033151530464</v>
      </c>
      <c r="Q143" s="27">
        <f t="shared" si="129"/>
        <v>-2.3219329221693048</v>
      </c>
      <c r="W143" t="str">
        <f t="shared" si="130"/>
        <v>91 Elementary trades and related occupations</v>
      </c>
      <c r="X143" s="27">
        <f t="shared" si="131"/>
        <v>-0.4491589139226182</v>
      </c>
      <c r="Y143" s="27">
        <f t="shared" si="131"/>
        <v>-0.91634691071010987</v>
      </c>
      <c r="Z143" s="27">
        <f t="shared" si="131"/>
        <v>-0.44255581741383887</v>
      </c>
      <c r="AA143" s="27">
        <f t="shared" si="131"/>
        <v>-0.13815008728908573</v>
      </c>
      <c r="AB143" s="27">
        <f t="shared" si="132"/>
        <v>-0.5807059047029246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6.9888251316535985</v>
      </c>
      <c r="C144" s="27">
        <f t="shared" si="125"/>
        <v>-11.140599848641273</v>
      </c>
      <c r="D144" s="27">
        <f t="shared" si="125"/>
        <v>2.7108166574514172</v>
      </c>
      <c r="E144" s="27">
        <f t="shared" si="125"/>
        <v>-3.1227187369363634</v>
      </c>
      <c r="F144" s="27">
        <f t="shared" si="126"/>
        <v>-0.41190207948494617</v>
      </c>
      <c r="L144" t="str">
        <f t="shared" si="127"/>
        <v>92 Elementary administration and service occupations</v>
      </c>
      <c r="M144" s="27">
        <f t="shared" si="128"/>
        <v>1.4676648467248441</v>
      </c>
      <c r="N144" s="27">
        <f t="shared" si="128"/>
        <v>-3.6865051647741822</v>
      </c>
      <c r="O144" s="27">
        <f t="shared" si="128"/>
        <v>3.9397760352986921</v>
      </c>
      <c r="P144" s="27">
        <f t="shared" si="128"/>
        <v>-1.0392217794950369</v>
      </c>
      <c r="Q144" s="27">
        <f t="shared" si="129"/>
        <v>2.9005542558036552</v>
      </c>
      <c r="W144" t="str">
        <f t="shared" si="130"/>
        <v>92 Elementary administration and service occupations</v>
      </c>
      <c r="X144" s="27">
        <f t="shared" si="131"/>
        <v>5.5211602849282997</v>
      </c>
      <c r="Y144" s="27">
        <f t="shared" si="131"/>
        <v>-7.4540946838665931</v>
      </c>
      <c r="Z144" s="27">
        <f t="shared" si="131"/>
        <v>-1.2289593778474739</v>
      </c>
      <c r="AA144" s="27">
        <f t="shared" si="131"/>
        <v>-2.0834969574414259</v>
      </c>
      <c r="AB144" s="27">
        <f t="shared" si="132"/>
        <v>-3.3124563352888998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84.165000000000077</v>
      </c>
      <c r="C146" s="29">
        <f t="shared" ref="C146" si="133">D35-C35</f>
        <v>-24.326999999999998</v>
      </c>
      <c r="D146" s="29">
        <f>E35-D35</f>
        <v>31.467999999999847</v>
      </c>
      <c r="E146" s="29">
        <f>F35-E35</f>
        <v>44.676000000000613</v>
      </c>
      <c r="F146" s="29">
        <f t="shared" ref="F146" si="134">F35-D35</f>
        <v>76.14400000000046</v>
      </c>
      <c r="L146" s="24" t="str">
        <f>L35</f>
        <v>All occupations</v>
      </c>
      <c r="M146" s="29">
        <f>N35-M35</f>
        <v>44.726224262841924</v>
      </c>
      <c r="N146" s="29">
        <f t="shared" ref="N146" si="135">O35-N35</f>
        <v>-16.299812315316217</v>
      </c>
      <c r="O146" s="29">
        <f>P35-O35</f>
        <v>15.296283466790101</v>
      </c>
      <c r="P146" s="29">
        <f>Q35-P35</f>
        <v>17.768172877338088</v>
      </c>
      <c r="Q146" s="29">
        <f t="shared" ref="Q146" si="136">Q35-O35</f>
        <v>33.064456344128189</v>
      </c>
      <c r="W146" s="24" t="str">
        <f>W35</f>
        <v>All occupations</v>
      </c>
      <c r="X146" s="29">
        <f>Y35-X35</f>
        <v>39.438775737157641</v>
      </c>
      <c r="Y146" s="29">
        <f t="shared" ref="Y146" si="137">Z35-Y35</f>
        <v>-8.0271876846835539</v>
      </c>
      <c r="Z146" s="29">
        <f>AA35-Z35</f>
        <v>16.17171653320986</v>
      </c>
      <c r="AA146" s="29">
        <f>AB35-AA35</f>
        <v>26.907827122661956</v>
      </c>
      <c r="AB146" s="29">
        <f t="shared" ref="AB146" si="138">AB35-Z35</f>
        <v>43.079543655871817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58.796138721630591</v>
      </c>
      <c r="C153" s="11">
        <f t="shared" ref="C153:F153" si="143">C8</f>
        <v>72.426950917354219</v>
      </c>
      <c r="D153" s="11">
        <f t="shared" si="143"/>
        <v>74.070186274674256</v>
      </c>
      <c r="E153" s="11">
        <f t="shared" si="143"/>
        <v>69.618253843916051</v>
      </c>
      <c r="F153" s="11">
        <f t="shared" si="143"/>
        <v>76.904663173519737</v>
      </c>
      <c r="H153" s="40">
        <f>IF(D$151-B$151 &lt;&gt; 0,(EXP(LN(D153/B153)/(D$151-B$151))-1)*100,0)</f>
        <v>4.7270634776303222</v>
      </c>
      <c r="I153" s="40">
        <f>IF(F$151-D$151 &lt;&gt; 0,(EXP(LN(F153/D153)/(F$151-D$151))-1)*100,0)</f>
        <v>0.2506697007976566</v>
      </c>
      <c r="L153" s="10" t="str">
        <f>L8</f>
        <v>11 Corporate managers and directors</v>
      </c>
      <c r="M153" s="11">
        <f>M8</f>
        <v>41.716689737495386</v>
      </c>
      <c r="N153" s="11">
        <f t="shared" ref="N153:Q153" si="144">N8</f>
        <v>49.600081998255192</v>
      </c>
      <c r="O153" s="11">
        <f t="shared" si="144"/>
        <v>50.372443207817398</v>
      </c>
      <c r="P153" s="11">
        <f t="shared" si="144"/>
        <v>45.834276832497785</v>
      </c>
      <c r="Q153" s="11">
        <f t="shared" si="144"/>
        <v>48.529755977907776</v>
      </c>
      <c r="S153" s="40">
        <f>IF(O$151-M$151 &lt;&gt; 0,(EXP(LN(O153/M153)/(O$151-M$151))-1)*100,0)</f>
        <v>3.8428586863205716</v>
      </c>
      <c r="T153" s="40">
        <f>IF(Q$151-O$151 &lt;&gt; 0,(EXP(LN(Q153/O153)/(Q$151-O$151))-1)*100,0)</f>
        <v>-0.24813914902485079</v>
      </c>
      <c r="W153" s="10" t="str">
        <f>W8</f>
        <v>11 Corporate managers and directors</v>
      </c>
      <c r="X153" s="11">
        <f>X8</f>
        <v>17.079448984135215</v>
      </c>
      <c r="Y153" s="11">
        <f t="shared" ref="Y153:AB153" si="145">Y8</f>
        <v>22.826868919098956</v>
      </c>
      <c r="Z153" s="11">
        <f t="shared" si="145"/>
        <v>23.697743066856972</v>
      </c>
      <c r="AA153" s="11">
        <f t="shared" si="145"/>
        <v>23.78397701141829</v>
      </c>
      <c r="AB153" s="11">
        <f t="shared" si="145"/>
        <v>28.374907195611886</v>
      </c>
      <c r="AD153" s="40">
        <f>IF(Z$151-X$151 &lt;&gt; 0,(EXP(LN(Z153/X153)/(Z$151-X$151))-1)*100,0)</f>
        <v>6.7693567423983136</v>
      </c>
      <c r="AE153" s="40">
        <f>IF(AB$151-Z$151 &lt;&gt; 0,(EXP(LN(AB153/Z153)/(AB$151-Z$151))-1)*100,0)</f>
        <v>1.2080749204836705</v>
      </c>
    </row>
    <row r="154" spans="1:31" x14ac:dyDescent="0.2">
      <c r="A154" s="10" t="str">
        <f t="shared" si="142"/>
        <v>12 Other managers and proprietors</v>
      </c>
      <c r="B154" s="11">
        <f t="shared" si="142"/>
        <v>26.538939829705761</v>
      </c>
      <c r="C154" s="11">
        <f t="shared" ref="C154:F178" si="146">C9</f>
        <v>28.65284608105458</v>
      </c>
      <c r="D154" s="11">
        <f t="shared" si="146"/>
        <v>29.883869931362778</v>
      </c>
      <c r="E154" s="11">
        <f t="shared" si="146"/>
        <v>37.209693663848739</v>
      </c>
      <c r="F154" s="11">
        <f t="shared" si="146"/>
        <v>43.879141193797601</v>
      </c>
      <c r="H154" s="40">
        <f t="shared" ref="H154:H177" si="147">IF(D$151-B$151 &lt;&gt; 0,(EXP(LN(D154/B154)/(D$151-B$151))-1)*100,0)</f>
        <v>2.4025221961198273</v>
      </c>
      <c r="I154" s="40">
        <f t="shared" ref="I154:I180" si="148">IF(F$151-D$151 &lt;&gt; 0,(EXP(LN(F154/D154)/(F$151-D$151))-1)*100,0)</f>
        <v>2.5938715063325235</v>
      </c>
      <c r="L154" s="10" t="str">
        <f t="shared" ref="L154:Q154" si="149">L9</f>
        <v>12 Other managers and proprietors</v>
      </c>
      <c r="M154" s="11">
        <f t="shared" si="149"/>
        <v>15.706320412001164</v>
      </c>
      <c r="N154" s="11">
        <f t="shared" si="149"/>
        <v>17.45994866865064</v>
      </c>
      <c r="O154" s="11">
        <f t="shared" si="149"/>
        <v>16.672634697610022</v>
      </c>
      <c r="P154" s="11">
        <f t="shared" si="149"/>
        <v>21.487857202898301</v>
      </c>
      <c r="Q154" s="11">
        <f t="shared" si="149"/>
        <v>24.918682988767227</v>
      </c>
      <c r="S154" s="40">
        <f t="shared" ref="S154:S177" si="150">IF(O$151-M$151 &lt;&gt; 0,(EXP(LN(O154/M154)/(O$151-M$151))-1)*100,0)</f>
        <v>1.2012685466790352</v>
      </c>
      <c r="T154" s="40">
        <f t="shared" ref="T154:T177" si="151">IF(Q$151-O$151 &lt;&gt; 0,(EXP(LN(Q154/O154)/(Q$151-O$151))-1)*100,0)</f>
        <v>2.7152017125201322</v>
      </c>
      <c r="W154" s="10" t="str">
        <f t="shared" ref="W154:AB154" si="152">W9</f>
        <v>12 Other managers and proprietors</v>
      </c>
      <c r="X154" s="11">
        <f t="shared" si="152"/>
        <v>10.832619417704555</v>
      </c>
      <c r="Y154" s="11">
        <f t="shared" si="152"/>
        <v>11.192897412403925</v>
      </c>
      <c r="Z154" s="11">
        <f t="shared" si="152"/>
        <v>13.211235233752783</v>
      </c>
      <c r="AA154" s="11">
        <f t="shared" si="152"/>
        <v>15.72183646095043</v>
      </c>
      <c r="AB154" s="11">
        <f t="shared" si="152"/>
        <v>18.960458205030374</v>
      </c>
      <c r="AD154" s="40">
        <f t="shared" ref="AD154:AD177" si="153">IF(Z$151-X$151 &lt;&gt; 0,(EXP(LN(Z154/X154)/(Z$151-X$151))-1)*100,0)</f>
        <v>4.0499768756941057</v>
      </c>
      <c r="AE154" s="40">
        <f t="shared" ref="AE154:AE177" si="154">IF(AB$151-Z$151 &lt;&gt; 0,(EXP(LN(AB154/Z154)/(AB$151-Z$151))-1)*100,0)</f>
        <v>2.4378276918666009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50.047853661205394</v>
      </c>
      <c r="C155" s="11">
        <f t="shared" si="146"/>
        <v>59.617156311692192</v>
      </c>
      <c r="D155" s="11">
        <f t="shared" si="146"/>
        <v>62.956325773997726</v>
      </c>
      <c r="E155" s="11">
        <f t="shared" si="146"/>
        <v>65.687595304324489</v>
      </c>
      <c r="F155" s="11">
        <f t="shared" si="146"/>
        <v>72.54615621116298</v>
      </c>
      <c r="H155" s="40">
        <f t="shared" si="147"/>
        <v>4.6961672945148969</v>
      </c>
      <c r="I155" s="40">
        <f t="shared" si="148"/>
        <v>0.94969291609379169</v>
      </c>
      <c r="L155" s="10" t="str">
        <f t="shared" ref="L155:Q155" si="155">L10</f>
        <v>21 Science, research, engineering and technology professionals</v>
      </c>
      <c r="M155" s="11">
        <f t="shared" si="155"/>
        <v>41.896435006576262</v>
      </c>
      <c r="N155" s="11">
        <f t="shared" si="155"/>
        <v>50.322130132913095</v>
      </c>
      <c r="O155" s="11">
        <f t="shared" si="155"/>
        <v>51.458310672432873</v>
      </c>
      <c r="P155" s="11">
        <f t="shared" si="155"/>
        <v>52.195092144014311</v>
      </c>
      <c r="Q155" s="11">
        <f t="shared" si="155"/>
        <v>56.015675077643863</v>
      </c>
      <c r="S155" s="40">
        <f t="shared" si="150"/>
        <v>4.1971141532611611</v>
      </c>
      <c r="T155" s="40">
        <f t="shared" si="151"/>
        <v>0.56733384621741045</v>
      </c>
      <c r="W155" s="10" t="str">
        <f t="shared" ref="W155:AB155" si="156">W10</f>
        <v>21 Science, research, engineering and technology professionals</v>
      </c>
      <c r="X155" s="11">
        <f t="shared" si="156"/>
        <v>8.1514186546292002</v>
      </c>
      <c r="Y155" s="11">
        <f t="shared" si="156"/>
        <v>9.295026178779084</v>
      </c>
      <c r="Z155" s="11">
        <f t="shared" si="156"/>
        <v>11.498015101564832</v>
      </c>
      <c r="AA155" s="11">
        <f t="shared" si="156"/>
        <v>13.492503160310182</v>
      </c>
      <c r="AB155" s="11">
        <f t="shared" si="156"/>
        <v>16.530481133519121</v>
      </c>
      <c r="AD155" s="40">
        <f t="shared" si="153"/>
        <v>7.1218181305547024</v>
      </c>
      <c r="AE155" s="40">
        <f t="shared" si="154"/>
        <v>2.4497354541895611</v>
      </c>
    </row>
    <row r="156" spans="1:31" x14ac:dyDescent="0.2">
      <c r="A156" s="10" t="str">
        <f t="shared" si="142"/>
        <v>22 Health professionals</v>
      </c>
      <c r="B156" s="11">
        <f t="shared" si="142"/>
        <v>41.212032952974852</v>
      </c>
      <c r="C156" s="11">
        <f t="shared" si="146"/>
        <v>52.089653745979355</v>
      </c>
      <c r="D156" s="11">
        <f t="shared" si="146"/>
        <v>51.167320178463385</v>
      </c>
      <c r="E156" s="11">
        <f t="shared" si="146"/>
        <v>55.248861301812504</v>
      </c>
      <c r="F156" s="11">
        <f t="shared" si="146"/>
        <v>60.33422317479377</v>
      </c>
      <c r="H156" s="40">
        <f t="shared" si="147"/>
        <v>4.4224134841024165</v>
      </c>
      <c r="I156" s="40">
        <f t="shared" si="148"/>
        <v>1.1047136626423981</v>
      </c>
      <c r="L156" s="10" t="str">
        <f t="shared" ref="L156:Q156" si="157">L11</f>
        <v>22 Health professionals</v>
      </c>
      <c r="M156" s="11">
        <f t="shared" si="157"/>
        <v>9.67533813158105</v>
      </c>
      <c r="N156" s="11">
        <f t="shared" si="157"/>
        <v>12.416817287078299</v>
      </c>
      <c r="O156" s="11">
        <f t="shared" si="157"/>
        <v>13.104805090326927</v>
      </c>
      <c r="P156" s="11">
        <f t="shared" si="157"/>
        <v>13.951546314709189</v>
      </c>
      <c r="Q156" s="11">
        <f t="shared" si="157"/>
        <v>15.0200218749456</v>
      </c>
      <c r="S156" s="40">
        <f t="shared" si="150"/>
        <v>6.2558580927279284</v>
      </c>
      <c r="T156" s="40">
        <f t="shared" si="151"/>
        <v>0.91351490220898945</v>
      </c>
      <c r="W156" s="10" t="str">
        <f t="shared" ref="W156:AB156" si="158">W11</f>
        <v>22 Health professionals</v>
      </c>
      <c r="X156" s="11">
        <f t="shared" si="158"/>
        <v>31.536694821393773</v>
      </c>
      <c r="Y156" s="11">
        <f t="shared" si="158"/>
        <v>39.672836458901095</v>
      </c>
      <c r="Z156" s="11">
        <f t="shared" si="158"/>
        <v>38.062515088136458</v>
      </c>
      <c r="AA156" s="11">
        <f t="shared" si="158"/>
        <v>41.297314987103306</v>
      </c>
      <c r="AB156" s="11">
        <f t="shared" si="158"/>
        <v>45.314201299848129</v>
      </c>
      <c r="AD156" s="40">
        <f t="shared" si="153"/>
        <v>3.8332054358364287</v>
      </c>
      <c r="AE156" s="40">
        <f t="shared" si="154"/>
        <v>1.1693880752260188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41.560878286205856</v>
      </c>
      <c r="C157" s="11">
        <f t="shared" si="146"/>
        <v>42.018175691358479</v>
      </c>
      <c r="D157" s="11">
        <f t="shared" si="146"/>
        <v>44.579221474936823</v>
      </c>
      <c r="E157" s="11">
        <f t="shared" si="146"/>
        <v>47.631419177292948</v>
      </c>
      <c r="F157" s="11">
        <f t="shared" si="146"/>
        <v>53.682655808792163</v>
      </c>
      <c r="H157" s="40">
        <f t="shared" si="147"/>
        <v>1.4120478353782717</v>
      </c>
      <c r="I157" s="40">
        <f t="shared" si="148"/>
        <v>1.2465190985700758</v>
      </c>
      <c r="L157" s="10" t="str">
        <f t="shared" ref="L157:Q157" si="159">L12</f>
        <v>23 Teaching and other educational professionals</v>
      </c>
      <c r="M157" s="11">
        <f t="shared" si="159"/>
        <v>13.968581920440311</v>
      </c>
      <c r="N157" s="11">
        <f t="shared" si="159"/>
        <v>13.406878092865984</v>
      </c>
      <c r="O157" s="11">
        <f t="shared" si="159"/>
        <v>14.558059000998627</v>
      </c>
      <c r="P157" s="11">
        <f t="shared" si="159"/>
        <v>15.804985152857771</v>
      </c>
      <c r="Q157" s="11">
        <f t="shared" si="159"/>
        <v>17.221117477953527</v>
      </c>
      <c r="S157" s="40">
        <f t="shared" si="150"/>
        <v>0.83010773137741634</v>
      </c>
      <c r="T157" s="40">
        <f t="shared" si="151"/>
        <v>1.1262393060290643</v>
      </c>
      <c r="W157" s="10" t="str">
        <f t="shared" ref="W157:AB157" si="160">W12</f>
        <v>23 Teaching and other educational professionals</v>
      </c>
      <c r="X157" s="11">
        <f t="shared" si="160"/>
        <v>27.592296365765534</v>
      </c>
      <c r="Y157" s="11">
        <f t="shared" si="160"/>
        <v>28.611297598492435</v>
      </c>
      <c r="Z157" s="11">
        <f t="shared" si="160"/>
        <v>30.021162473938212</v>
      </c>
      <c r="AA157" s="11">
        <f t="shared" si="160"/>
        <v>31.826434024435205</v>
      </c>
      <c r="AB157" s="11">
        <f t="shared" si="160"/>
        <v>36.4615383308387</v>
      </c>
      <c r="AD157" s="40">
        <f t="shared" si="153"/>
        <v>1.7016342682419916</v>
      </c>
      <c r="AE157" s="40">
        <f t="shared" si="154"/>
        <v>1.3041333463700067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50.109633368333661</v>
      </c>
      <c r="C158" s="11">
        <f t="shared" si="146"/>
        <v>61.585537101887205</v>
      </c>
      <c r="D158" s="11">
        <f t="shared" si="146"/>
        <v>67.363766862276165</v>
      </c>
      <c r="E158" s="11">
        <f t="shared" si="146"/>
        <v>75.280715537688152</v>
      </c>
      <c r="F158" s="11">
        <f t="shared" si="146"/>
        <v>85.034858808572281</v>
      </c>
      <c r="H158" s="40">
        <f t="shared" si="147"/>
        <v>6.0964927984464845</v>
      </c>
      <c r="I158" s="40">
        <f t="shared" si="148"/>
        <v>1.5651487052445567</v>
      </c>
      <c r="L158" s="10" t="str">
        <f t="shared" ref="L158:Q158" si="161">L13</f>
        <v>24 Business, media and public service professionals</v>
      </c>
      <c r="M158" s="11">
        <f t="shared" si="161"/>
        <v>30.526523730761621</v>
      </c>
      <c r="N158" s="11">
        <f t="shared" si="161"/>
        <v>36.006560465216026</v>
      </c>
      <c r="O158" s="11">
        <f t="shared" si="161"/>
        <v>39.81508742201013</v>
      </c>
      <c r="P158" s="11">
        <f t="shared" si="161"/>
        <v>44.685587401324902</v>
      </c>
      <c r="Q158" s="11">
        <f t="shared" si="161"/>
        <v>48.642712492688929</v>
      </c>
      <c r="S158" s="40">
        <f t="shared" si="150"/>
        <v>5.4566726760288287</v>
      </c>
      <c r="T158" s="40">
        <f t="shared" si="151"/>
        <v>1.3439919997481509</v>
      </c>
      <c r="W158" s="10" t="str">
        <f t="shared" ref="W158:AB158" si="162">W13</f>
        <v>24 Business, media and public service professionals</v>
      </c>
      <c r="X158" s="11">
        <f t="shared" si="162"/>
        <v>19.583109637571962</v>
      </c>
      <c r="Y158" s="11">
        <f t="shared" si="162"/>
        <v>25.578976636671239</v>
      </c>
      <c r="Z158" s="11">
        <f t="shared" si="162"/>
        <v>27.548679440266099</v>
      </c>
      <c r="AA158" s="11">
        <f t="shared" si="162"/>
        <v>30.595128136363304</v>
      </c>
      <c r="AB158" s="11">
        <f t="shared" si="162"/>
        <v>36.392146315883487</v>
      </c>
      <c r="AD158" s="40">
        <f t="shared" si="153"/>
        <v>7.06408901709068</v>
      </c>
      <c r="AE158" s="40">
        <f t="shared" si="154"/>
        <v>1.8733197960615566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15.82065140295577</v>
      </c>
      <c r="C159" s="11">
        <f t="shared" si="146"/>
        <v>18.598205246558294</v>
      </c>
      <c r="D159" s="11">
        <f t="shared" si="146"/>
        <v>20.149624085950958</v>
      </c>
      <c r="E159" s="11">
        <f t="shared" si="146"/>
        <v>17.686349905312643</v>
      </c>
      <c r="F159" s="11">
        <f t="shared" si="146"/>
        <v>18.774810027508</v>
      </c>
      <c r="H159" s="40">
        <f t="shared" si="147"/>
        <v>4.9563012535831952</v>
      </c>
      <c r="I159" s="40">
        <f t="shared" si="148"/>
        <v>-0.47002227652924722</v>
      </c>
      <c r="L159" s="10" t="str">
        <f t="shared" ref="L159:Q159" si="163">L14</f>
        <v>31 Science, engineering and technology associate professionals</v>
      </c>
      <c r="M159" s="11">
        <f t="shared" si="163"/>
        <v>12.247243204799981</v>
      </c>
      <c r="N159" s="11">
        <f t="shared" si="163"/>
        <v>14.866026697635908</v>
      </c>
      <c r="O159" s="11">
        <f t="shared" si="163"/>
        <v>15.540332624798895</v>
      </c>
      <c r="P159" s="11">
        <f t="shared" si="163"/>
        <v>12.934468604972952</v>
      </c>
      <c r="Q159" s="11">
        <f t="shared" si="163"/>
        <v>13.151680357319174</v>
      </c>
      <c r="S159" s="40">
        <f t="shared" si="150"/>
        <v>4.8779992158273888</v>
      </c>
      <c r="T159" s="40">
        <f t="shared" si="151"/>
        <v>-1.1064283204799907</v>
      </c>
      <c r="W159" s="10" t="str">
        <f t="shared" ref="W159:AB159" si="164">W14</f>
        <v>31 Science, engineering and technology associate professionals</v>
      </c>
      <c r="X159" s="11">
        <f t="shared" si="164"/>
        <v>3.5734081981557813</v>
      </c>
      <c r="Y159" s="11">
        <f t="shared" si="164"/>
        <v>3.7321785489223429</v>
      </c>
      <c r="Z159" s="11">
        <f t="shared" si="164"/>
        <v>4.6092914611521056</v>
      </c>
      <c r="AA159" s="11">
        <f t="shared" si="164"/>
        <v>4.7518813003396909</v>
      </c>
      <c r="AB159" s="11">
        <f t="shared" si="164"/>
        <v>5.6231296701887947</v>
      </c>
      <c r="AD159" s="40">
        <f t="shared" si="153"/>
        <v>5.2229100009670182</v>
      </c>
      <c r="AE159" s="40">
        <f t="shared" si="154"/>
        <v>1.3342510076800762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17.573819505003208</v>
      </c>
      <c r="C160" s="11">
        <f t="shared" si="146"/>
        <v>21.291299970200637</v>
      </c>
      <c r="D160" s="11">
        <f t="shared" si="146"/>
        <v>21.440273652223002</v>
      </c>
      <c r="E160" s="11">
        <f t="shared" si="146"/>
        <v>21.863325171878468</v>
      </c>
      <c r="F160" s="11">
        <f t="shared" si="146"/>
        <v>24.10414926647924</v>
      </c>
      <c r="H160" s="40">
        <f t="shared" si="147"/>
        <v>4.0573669808567692</v>
      </c>
      <c r="I160" s="40">
        <f t="shared" si="148"/>
        <v>0.78380845204448768</v>
      </c>
      <c r="L160" s="10" t="str">
        <f t="shared" ref="L160:Q160" si="165">L15</f>
        <v>32 Health and social care associate professionals</v>
      </c>
      <c r="M160" s="11">
        <f t="shared" si="165"/>
        <v>4.0247560863623724</v>
      </c>
      <c r="N160" s="11">
        <f t="shared" si="165"/>
        <v>4.5427459332444613</v>
      </c>
      <c r="O160" s="11">
        <f t="shared" si="165"/>
        <v>4.8158375427136217</v>
      </c>
      <c r="P160" s="11">
        <f t="shared" si="165"/>
        <v>4.5006073888129334</v>
      </c>
      <c r="Q160" s="11">
        <f t="shared" si="165"/>
        <v>4.7314039065267197</v>
      </c>
      <c r="S160" s="40">
        <f t="shared" si="150"/>
        <v>3.6540921987637365</v>
      </c>
      <c r="T160" s="40">
        <f>IF(Q$151-O$151 &lt;&gt; 0,(EXP(LN(Q160/O160)/(Q$151-O$151))-1)*100,0)</f>
        <v>-0.11785054934322359</v>
      </c>
      <c r="W160" s="10" t="str">
        <f t="shared" ref="W160:AB160" si="166">W15</f>
        <v>32 Health and social care associate professionals</v>
      </c>
      <c r="X160" s="11">
        <f t="shared" si="166"/>
        <v>13.54906341864085</v>
      </c>
      <c r="Y160" s="11">
        <f t="shared" si="166"/>
        <v>16.74855403695619</v>
      </c>
      <c r="Z160" s="11">
        <f t="shared" si="166"/>
        <v>16.624436109509375</v>
      </c>
      <c r="AA160" s="11">
        <f t="shared" si="166"/>
        <v>17.362717783065492</v>
      </c>
      <c r="AB160" s="11">
        <f t="shared" si="166"/>
        <v>19.372745359952518</v>
      </c>
      <c r="AD160" s="40">
        <f t="shared" si="153"/>
        <v>4.1759643857389062</v>
      </c>
      <c r="AE160" s="40">
        <f t="shared" si="154"/>
        <v>1.0251761713277352</v>
      </c>
    </row>
    <row r="161" spans="1:31" x14ac:dyDescent="0.2">
      <c r="A161" s="10" t="str">
        <f t="shared" si="142"/>
        <v>33 Protective service occupations</v>
      </c>
      <c r="B161" s="11">
        <f t="shared" si="142"/>
        <v>10.10639175524768</v>
      </c>
      <c r="C161" s="11">
        <f t="shared" si="146"/>
        <v>10.853648282223627</v>
      </c>
      <c r="D161" s="11">
        <f t="shared" si="146"/>
        <v>11.52636359853056</v>
      </c>
      <c r="E161" s="11">
        <f t="shared" si="146"/>
        <v>13.81954147467612</v>
      </c>
      <c r="F161" s="11">
        <f t="shared" si="146"/>
        <v>16.165947272461292</v>
      </c>
      <c r="H161" s="40">
        <f t="shared" si="147"/>
        <v>2.664249637072591</v>
      </c>
      <c r="I161" s="40">
        <f t="shared" si="148"/>
        <v>2.280754452055711</v>
      </c>
      <c r="L161" s="10" t="str">
        <f t="shared" ref="L161:Q161" si="167">L16</f>
        <v>33 Protective service occupations</v>
      </c>
      <c r="M161" s="11">
        <f t="shared" si="167"/>
        <v>7.8290016050681315</v>
      </c>
      <c r="N161" s="11">
        <f t="shared" si="167"/>
        <v>8.2082611144668327</v>
      </c>
      <c r="O161" s="11">
        <f t="shared" si="167"/>
        <v>8.5459447281860275</v>
      </c>
      <c r="P161" s="11">
        <f t="shared" si="167"/>
        <v>9.8828471478398647</v>
      </c>
      <c r="Q161" s="11">
        <f t="shared" si="167"/>
        <v>10.779177735009378</v>
      </c>
      <c r="S161" s="40">
        <f t="shared" si="150"/>
        <v>1.7678828114664036</v>
      </c>
      <c r="T161" s="40">
        <f t="shared" si="151"/>
        <v>1.5597688044041158</v>
      </c>
      <c r="W161" s="10" t="str">
        <f t="shared" ref="W161:AB161" si="168">W16</f>
        <v>33 Protective service occupations</v>
      </c>
      <c r="X161" s="11">
        <f t="shared" si="168"/>
        <v>2.2773901501795617</v>
      </c>
      <c r="Y161" s="11">
        <f t="shared" si="168"/>
        <v>2.6453871677567946</v>
      </c>
      <c r="Z161" s="11">
        <f t="shared" si="168"/>
        <v>2.9804188703445265</v>
      </c>
      <c r="AA161" s="11">
        <f t="shared" si="168"/>
        <v>3.9366943268362533</v>
      </c>
      <c r="AB161" s="11">
        <f t="shared" si="168"/>
        <v>5.3867695374519187</v>
      </c>
      <c r="AD161" s="40">
        <f t="shared" si="153"/>
        <v>5.5280646255567056</v>
      </c>
      <c r="AE161" s="40">
        <f t="shared" si="154"/>
        <v>4.0247640519423644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16.455833438445406</v>
      </c>
      <c r="C162" s="11">
        <f t="shared" si="146"/>
        <v>17.945328084797037</v>
      </c>
      <c r="D162" s="11">
        <f t="shared" si="146"/>
        <v>18.503377172425363</v>
      </c>
      <c r="E162" s="11">
        <f t="shared" si="146"/>
        <v>17.590593883282871</v>
      </c>
      <c r="F162" s="11">
        <f t="shared" si="146"/>
        <v>19.621843592530691</v>
      </c>
      <c r="H162" s="40">
        <f t="shared" si="147"/>
        <v>2.3731870303653091</v>
      </c>
      <c r="I162" s="40">
        <f t="shared" si="148"/>
        <v>0.39203411387620513</v>
      </c>
      <c r="L162" s="10" t="str">
        <f t="shared" ref="L162:Q162" si="169">L17</f>
        <v>34 Culture, media and sports occupations</v>
      </c>
      <c r="M162" s="11">
        <f t="shared" si="169"/>
        <v>9.962092983172143</v>
      </c>
      <c r="N162" s="11">
        <f t="shared" si="169"/>
        <v>11.052628860991192</v>
      </c>
      <c r="O162" s="11">
        <f t="shared" si="169"/>
        <v>11.263635336160926</v>
      </c>
      <c r="P162" s="11">
        <f t="shared" si="169"/>
        <v>10.732075157537754</v>
      </c>
      <c r="Q162" s="11">
        <f t="shared" si="169"/>
        <v>11.675276757815476</v>
      </c>
      <c r="S162" s="40">
        <f t="shared" si="150"/>
        <v>2.4862489745348215</v>
      </c>
      <c r="T162" s="40">
        <f t="shared" si="151"/>
        <v>0.23958042850362737</v>
      </c>
      <c r="W162" s="10" t="str">
        <f t="shared" ref="W162:AB162" si="170">W17</f>
        <v>34 Culture, media and sports occupations</v>
      </c>
      <c r="X162" s="11">
        <f t="shared" si="170"/>
        <v>6.4937404552732731</v>
      </c>
      <c r="Y162" s="11">
        <f t="shared" si="170"/>
        <v>6.8926992238058409</v>
      </c>
      <c r="Z162" s="11">
        <f t="shared" si="170"/>
        <v>7.2397418362644039</v>
      </c>
      <c r="AA162" s="11">
        <f t="shared" si="170"/>
        <v>6.8585187257451112</v>
      </c>
      <c r="AB162" s="11">
        <f t="shared" si="170"/>
        <v>7.9465668347152105</v>
      </c>
      <c r="AD162" s="40">
        <f t="shared" si="153"/>
        <v>2.1987609929287055</v>
      </c>
      <c r="AE162" s="40">
        <f t="shared" si="154"/>
        <v>0.62296200655032052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57.758194042394415</v>
      </c>
      <c r="C163" s="11">
        <f t="shared" si="146"/>
        <v>65.171396859040911</v>
      </c>
      <c r="D163" s="11">
        <f t="shared" si="146"/>
        <v>66.765809504220783</v>
      </c>
      <c r="E163" s="11">
        <f t="shared" si="146"/>
        <v>64.150032623963511</v>
      </c>
      <c r="F163" s="11">
        <f t="shared" si="146"/>
        <v>67.284609697826397</v>
      </c>
      <c r="H163" s="40">
        <f t="shared" si="147"/>
        <v>2.9409336091452687</v>
      </c>
      <c r="I163" s="40">
        <f t="shared" si="148"/>
        <v>5.1616067870341453E-2</v>
      </c>
      <c r="L163" s="10" t="str">
        <f t="shared" ref="L163:Q163" si="171">L18</f>
        <v>35 Business and public service associate professionals</v>
      </c>
      <c r="M163" s="11">
        <f t="shared" si="171"/>
        <v>31.982036549017131</v>
      </c>
      <c r="N163" s="11">
        <f t="shared" si="171"/>
        <v>35.364285036184341</v>
      </c>
      <c r="O163" s="11">
        <f t="shared" si="171"/>
        <v>36.515207127037698</v>
      </c>
      <c r="P163" s="11">
        <f t="shared" si="171"/>
        <v>33.978682523431139</v>
      </c>
      <c r="Q163" s="11">
        <f t="shared" si="171"/>
        <v>33.616740681258882</v>
      </c>
      <c r="S163" s="40">
        <f t="shared" si="150"/>
        <v>2.6865423625083817</v>
      </c>
      <c r="T163" s="40">
        <f t="shared" si="151"/>
        <v>-0.54984697725307674</v>
      </c>
      <c r="W163" s="10" t="str">
        <f t="shared" ref="W163:AB163" si="172">W18</f>
        <v>35 Business and public service associate professionals</v>
      </c>
      <c r="X163" s="11">
        <f t="shared" si="172"/>
        <v>25.776157493377202</v>
      </c>
      <c r="Y163" s="11">
        <f t="shared" si="172"/>
        <v>29.807111822856523</v>
      </c>
      <c r="Z163" s="11">
        <f t="shared" si="172"/>
        <v>30.250602377183128</v>
      </c>
      <c r="AA163" s="11">
        <f t="shared" si="172"/>
        <v>30.171350100532468</v>
      </c>
      <c r="AB163" s="11">
        <f t="shared" si="172"/>
        <v>33.667869016567366</v>
      </c>
      <c r="AD163" s="40">
        <f t="shared" si="153"/>
        <v>3.2531167890099688</v>
      </c>
      <c r="AE163" s="40">
        <f t="shared" si="154"/>
        <v>0.71607056713289818</v>
      </c>
    </row>
    <row r="164" spans="1:31" x14ac:dyDescent="0.2">
      <c r="A164" s="10" t="str">
        <f t="shared" si="142"/>
        <v>41 Administrative occupations</v>
      </c>
      <c r="B164" s="11">
        <f t="shared" si="142"/>
        <v>104.1347692349171</v>
      </c>
      <c r="C164" s="11">
        <f t="shared" si="146"/>
        <v>105.81247620484294</v>
      </c>
      <c r="D164" s="11">
        <f t="shared" si="146"/>
        <v>110.14364082891738</v>
      </c>
      <c r="E164" s="11">
        <f t="shared" si="146"/>
        <v>102.92023404261536</v>
      </c>
      <c r="F164" s="11">
        <f t="shared" si="146"/>
        <v>98.866937203838404</v>
      </c>
      <c r="H164" s="40">
        <f t="shared" si="147"/>
        <v>1.1283063245594471</v>
      </c>
      <c r="I164" s="40">
        <f t="shared" si="148"/>
        <v>-0.71748345750959341</v>
      </c>
      <c r="L164" s="10" t="str">
        <f t="shared" ref="L164:Q164" si="173">L19</f>
        <v>41 Administrative occupations</v>
      </c>
      <c r="M164" s="11">
        <f t="shared" si="173"/>
        <v>32.953977127917753</v>
      </c>
      <c r="N164" s="11">
        <f t="shared" si="173"/>
        <v>32.608533296218916</v>
      </c>
      <c r="O164" s="11">
        <f t="shared" si="173"/>
        <v>38.781935359818867</v>
      </c>
      <c r="P164" s="11">
        <f t="shared" si="173"/>
        <v>37.920688391438787</v>
      </c>
      <c r="Q164" s="11">
        <f t="shared" si="173"/>
        <v>42.006419648781872</v>
      </c>
      <c r="S164" s="40">
        <f t="shared" si="150"/>
        <v>3.3104678871178628</v>
      </c>
      <c r="T164" s="40">
        <f t="shared" si="151"/>
        <v>0.53387271969176364</v>
      </c>
      <c r="W164" s="10" t="str">
        <f t="shared" ref="W164:AB164" si="174">W19</f>
        <v>41 Administrative occupations</v>
      </c>
      <c r="X164" s="11">
        <f t="shared" si="174"/>
        <v>71.180792106999448</v>
      </c>
      <c r="Y164" s="11">
        <f t="shared" si="174"/>
        <v>73.203942908623986</v>
      </c>
      <c r="Z164" s="11">
        <f t="shared" si="174"/>
        <v>71.361705469098453</v>
      </c>
      <c r="AA164" s="11">
        <f t="shared" si="174"/>
        <v>64.999545651176462</v>
      </c>
      <c r="AB164" s="11">
        <f t="shared" si="174"/>
        <v>56.86051755505634</v>
      </c>
      <c r="AD164" s="40">
        <f t="shared" si="153"/>
        <v>5.0780473974154638E-2</v>
      </c>
      <c r="AE164" s="40">
        <f t="shared" si="154"/>
        <v>-1.5029918060081804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23.865015802512549</v>
      </c>
      <c r="C165" s="11">
        <f t="shared" si="146"/>
        <v>21.967967584442711</v>
      </c>
      <c r="D165" s="11">
        <f t="shared" si="146"/>
        <v>21.400515918126963</v>
      </c>
      <c r="E165" s="11">
        <f t="shared" si="146"/>
        <v>22.594863994342628</v>
      </c>
      <c r="F165" s="11">
        <f t="shared" si="146"/>
        <v>15.68036920263614</v>
      </c>
      <c r="H165" s="40">
        <f t="shared" si="147"/>
        <v>-2.156381996068335</v>
      </c>
      <c r="I165" s="40">
        <f t="shared" si="148"/>
        <v>-2.0520232693446938</v>
      </c>
      <c r="L165" s="10" t="str">
        <f t="shared" ref="L165:Q165" si="175">L20</f>
        <v>42 Secretarial and related occupations</v>
      </c>
      <c r="M165" s="11">
        <f t="shared" si="175"/>
        <v>2.1114081299434537</v>
      </c>
      <c r="N165" s="11">
        <f t="shared" si="175"/>
        <v>1.640115736025137</v>
      </c>
      <c r="O165" s="11">
        <f t="shared" si="175"/>
        <v>1.6588838014688811</v>
      </c>
      <c r="P165" s="11">
        <f t="shared" si="175"/>
        <v>2.1124250192853116</v>
      </c>
      <c r="Q165" s="11">
        <f t="shared" si="175"/>
        <v>2.5792340858622937</v>
      </c>
      <c r="S165" s="40">
        <f>IF(O$151-M$151 &lt;&gt; 0,(EXP(LN(O165/M165)/(O$151-M$151))-1)*100,0)</f>
        <v>-4.7096865807338855</v>
      </c>
      <c r="T165" s="40">
        <f t="shared" si="151"/>
        <v>2.9860306305888207</v>
      </c>
      <c r="W165" s="10" t="str">
        <f t="shared" ref="W165:AB165" si="176">W20</f>
        <v>42 Secretarial and related occupations</v>
      </c>
      <c r="X165" s="11">
        <f t="shared" si="176"/>
        <v>21.75360767256911</v>
      </c>
      <c r="Y165" s="11">
        <f t="shared" si="176"/>
        <v>20.327851848417584</v>
      </c>
      <c r="Z165" s="11">
        <f t="shared" si="176"/>
        <v>19.741632116658081</v>
      </c>
      <c r="AA165" s="11">
        <f t="shared" si="176"/>
        <v>20.482438975057303</v>
      </c>
      <c r="AB165" s="11">
        <f t="shared" si="176"/>
        <v>13.10113511677385</v>
      </c>
      <c r="AD165" s="40">
        <f t="shared" si="153"/>
        <v>-1.9222819716393946</v>
      </c>
      <c r="AE165" s="40">
        <f t="shared" si="154"/>
        <v>-2.6965158369849807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9.2706366696121076</v>
      </c>
      <c r="C166" s="11">
        <f t="shared" si="146"/>
        <v>8.1984146584072679</v>
      </c>
      <c r="D166" s="11">
        <f t="shared" si="146"/>
        <v>6.8913375841787978</v>
      </c>
      <c r="E166" s="11">
        <f t="shared" si="146"/>
        <v>7.1722958713202711</v>
      </c>
      <c r="F166" s="11">
        <f t="shared" si="146"/>
        <v>7.9914288535534688</v>
      </c>
      <c r="H166" s="40">
        <f t="shared" si="147"/>
        <v>-5.7592371641930544</v>
      </c>
      <c r="I166" s="40">
        <f t="shared" si="148"/>
        <v>0.99225299723209037</v>
      </c>
      <c r="L166" s="10" t="str">
        <f t="shared" ref="L166:Q166" si="177">L21</f>
        <v>51 Skilled agricultural and related trades</v>
      </c>
      <c r="M166" s="11">
        <f t="shared" si="177"/>
        <v>7.9364178652147368</v>
      </c>
      <c r="N166" s="11">
        <f t="shared" si="177"/>
        <v>6.910009601597805</v>
      </c>
      <c r="O166" s="11">
        <f t="shared" si="177"/>
        <v>5.5951011062336082</v>
      </c>
      <c r="P166" s="11">
        <f t="shared" si="177"/>
        <v>5.6967898046853804</v>
      </c>
      <c r="Q166" s="11">
        <f t="shared" si="177"/>
        <v>6.2245153114597391</v>
      </c>
      <c r="S166" s="40">
        <f t="shared" si="150"/>
        <v>-6.7526104644354934</v>
      </c>
      <c r="T166" s="40">
        <f t="shared" si="151"/>
        <v>0.71322586149433764</v>
      </c>
      <c r="W166" s="10" t="str">
        <f t="shared" ref="W166:AB166" si="178">W21</f>
        <v>51 Skilled agricultural and related trades</v>
      </c>
      <c r="X166" s="11">
        <f t="shared" si="178"/>
        <v>1.3342188043973857</v>
      </c>
      <c r="Y166" s="11">
        <f t="shared" si="178"/>
        <v>1.2884050568094707</v>
      </c>
      <c r="Z166" s="11">
        <f t="shared" si="178"/>
        <v>1.2962364779451978</v>
      </c>
      <c r="AA166" s="11">
        <f t="shared" si="178"/>
        <v>1.4755060666348923</v>
      </c>
      <c r="AB166" s="11">
        <f t="shared" si="178"/>
        <v>1.7669135420937361</v>
      </c>
      <c r="AD166" s="40">
        <f t="shared" si="153"/>
        <v>-0.57595312372693552</v>
      </c>
      <c r="AE166" s="40">
        <f t="shared" si="154"/>
        <v>2.0865994129237508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46.787342069119539</v>
      </c>
      <c r="C167" s="11">
        <f t="shared" si="146"/>
        <v>48.79934786897639</v>
      </c>
      <c r="D167" s="11">
        <f t="shared" si="146"/>
        <v>40.605260199332875</v>
      </c>
      <c r="E167" s="11">
        <f t="shared" si="146"/>
        <v>39.995327472765041</v>
      </c>
      <c r="F167" s="11">
        <f t="shared" si="146"/>
        <v>37.562948211971737</v>
      </c>
      <c r="H167" s="40">
        <f t="shared" si="147"/>
        <v>-2.7945120370460264</v>
      </c>
      <c r="I167" s="40">
        <f t="shared" si="148"/>
        <v>-0.51785100535763906</v>
      </c>
      <c r="L167" s="10" t="str">
        <f t="shared" ref="L167:Q167" si="179">L22</f>
        <v>52 Skilled metal, electrical and electronic trades</v>
      </c>
      <c r="M167" s="11">
        <f t="shared" si="179"/>
        <v>46.150876614842929</v>
      </c>
      <c r="N167" s="11">
        <f t="shared" si="179"/>
        <v>47.72136177947241</v>
      </c>
      <c r="O167" s="11">
        <f t="shared" si="179"/>
        <v>39.753343148388986</v>
      </c>
      <c r="P167" s="11">
        <f t="shared" si="179"/>
        <v>38.14173727859896</v>
      </c>
      <c r="Q167" s="11">
        <f t="shared" si="179"/>
        <v>35.268052997745656</v>
      </c>
      <c r="S167" s="40">
        <f t="shared" si="150"/>
        <v>-2.9403456046558363</v>
      </c>
      <c r="T167" s="40">
        <f t="shared" si="151"/>
        <v>-0.79493291003283062</v>
      </c>
      <c r="W167" s="10" t="str">
        <f t="shared" ref="W167:AB167" si="180">W22</f>
        <v>52 Skilled metal, electrical and electronic trades</v>
      </c>
      <c r="X167" s="11">
        <f t="shared" si="180"/>
        <v>0.63646545427667045</v>
      </c>
      <c r="Y167" s="11">
        <f t="shared" si="180"/>
        <v>1.0779860895040727</v>
      </c>
      <c r="Z167" s="11">
        <f t="shared" si="180"/>
        <v>0.85191705094393755</v>
      </c>
      <c r="AA167" s="11">
        <f t="shared" si="180"/>
        <v>1.853590194166054</v>
      </c>
      <c r="AB167" s="11">
        <f t="shared" si="180"/>
        <v>2.2948952142260395</v>
      </c>
      <c r="AD167" s="40">
        <f t="shared" si="153"/>
        <v>6.0045471033053355</v>
      </c>
      <c r="AE167" s="40">
        <f t="shared" si="154"/>
        <v>6.8294608629314801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35.089469355038794</v>
      </c>
      <c r="C168" s="11">
        <f t="shared" si="146"/>
        <v>39.820969732941428</v>
      </c>
      <c r="D168" s="11">
        <f t="shared" si="146"/>
        <v>32.873673945871992</v>
      </c>
      <c r="E168" s="11">
        <f t="shared" si="146"/>
        <v>33.401883346061759</v>
      </c>
      <c r="F168" s="11">
        <f t="shared" si="146"/>
        <v>29.519782156523313</v>
      </c>
      <c r="H168" s="40">
        <f t="shared" si="147"/>
        <v>-1.2961055350724671</v>
      </c>
      <c r="I168" s="40">
        <f t="shared" si="148"/>
        <v>-0.71484297745302294</v>
      </c>
      <c r="L168" s="10" t="str">
        <f t="shared" ref="L168:Q168" si="181">L23</f>
        <v>53 Skilled construction and building trades</v>
      </c>
      <c r="M168" s="11">
        <f t="shared" si="181"/>
        <v>34.628787678344516</v>
      </c>
      <c r="N168" s="11">
        <f t="shared" si="181"/>
        <v>39.38419017229689</v>
      </c>
      <c r="O168" s="11">
        <f t="shared" si="181"/>
        <v>32.347692162277006</v>
      </c>
      <c r="P168" s="11">
        <f t="shared" si="181"/>
        <v>32.849200286239089</v>
      </c>
      <c r="Q168" s="11">
        <f t="shared" si="181"/>
        <v>28.885662958269037</v>
      </c>
      <c r="S168" s="40">
        <f t="shared" si="150"/>
        <v>-1.3536086222018517</v>
      </c>
      <c r="T168" s="40">
        <f t="shared" si="151"/>
        <v>-0.75180833059396157</v>
      </c>
      <c r="W168" s="10" t="str">
        <f t="shared" ref="W168:AB168" si="182">W23</f>
        <v>53 Skilled construction and building trades</v>
      </c>
      <c r="X168" s="11">
        <f t="shared" si="182"/>
        <v>0.46068167669429044</v>
      </c>
      <c r="Y168" s="11">
        <f t="shared" si="182"/>
        <v>0.43677956064450735</v>
      </c>
      <c r="Z168" s="11">
        <f t="shared" si="182"/>
        <v>0.52598178359496117</v>
      </c>
      <c r="AA168" s="11">
        <f t="shared" si="182"/>
        <v>0.55268305982263466</v>
      </c>
      <c r="AB168" s="11">
        <f t="shared" si="182"/>
        <v>0.63411919825424257</v>
      </c>
      <c r="AD168" s="40">
        <f t="shared" si="153"/>
        <v>2.6866422084991459</v>
      </c>
      <c r="AE168" s="40">
        <f t="shared" si="154"/>
        <v>1.2542699136560476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19.711469229925719</v>
      </c>
      <c r="C169" s="11">
        <f t="shared" si="146"/>
        <v>17.043228731646899</v>
      </c>
      <c r="D169" s="11">
        <f t="shared" si="146"/>
        <v>17.201027413534156</v>
      </c>
      <c r="E169" s="11">
        <f t="shared" si="146"/>
        <v>16.498299619318811</v>
      </c>
      <c r="F169" s="11">
        <f t="shared" si="146"/>
        <v>16.135193807631012</v>
      </c>
      <c r="H169" s="40">
        <f t="shared" si="147"/>
        <v>-2.68784766574649</v>
      </c>
      <c r="I169" s="40">
        <f t="shared" si="148"/>
        <v>-0.42553388330147657</v>
      </c>
      <c r="L169" s="10" t="str">
        <f t="shared" ref="L169:Q169" si="183">L24</f>
        <v>54 Textiles, printing and other skilled trades</v>
      </c>
      <c r="M169" s="11">
        <f t="shared" si="183"/>
        <v>12.606708900116182</v>
      </c>
      <c r="N169" s="11">
        <f t="shared" si="183"/>
        <v>10.765601830109938</v>
      </c>
      <c r="O169" s="11">
        <f t="shared" si="183"/>
        <v>9.9254365207075015</v>
      </c>
      <c r="P169" s="11">
        <f t="shared" si="183"/>
        <v>9.2523477646698815</v>
      </c>
      <c r="Q169" s="11">
        <f t="shared" si="183"/>
        <v>8.7126681790921197</v>
      </c>
      <c r="S169" s="40">
        <f t="shared" si="150"/>
        <v>-4.6700032353240601</v>
      </c>
      <c r="T169" s="40">
        <f t="shared" si="151"/>
        <v>-0.86505487108747836</v>
      </c>
      <c r="W169" s="10" t="str">
        <f t="shared" ref="W169:AB169" si="184">W24</f>
        <v>54 Textiles, printing and other skilled trades</v>
      </c>
      <c r="X169" s="11">
        <f t="shared" si="184"/>
        <v>7.1047603298095332</v>
      </c>
      <c r="Y169" s="11">
        <f t="shared" si="184"/>
        <v>6.2776269015369728</v>
      </c>
      <c r="Z169" s="11">
        <f t="shared" si="184"/>
        <v>7.2755908928266235</v>
      </c>
      <c r="AA169" s="11">
        <f t="shared" si="184"/>
        <v>7.2459518546489425</v>
      </c>
      <c r="AB169" s="11">
        <f t="shared" si="184"/>
        <v>7.4225256285388861</v>
      </c>
      <c r="AD169" s="40">
        <f t="shared" si="153"/>
        <v>0.47633094154604372</v>
      </c>
      <c r="AE169" s="40">
        <f t="shared" si="154"/>
        <v>0.13338453365532299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76.861052980682018</v>
      </c>
      <c r="C170" s="11">
        <f t="shared" si="146"/>
        <v>81.581370181918601</v>
      </c>
      <c r="D170" s="11">
        <f t="shared" si="146"/>
        <v>78.947674547342629</v>
      </c>
      <c r="E170" s="11">
        <f t="shared" si="146"/>
        <v>85.706983925401758</v>
      </c>
      <c r="F170" s="11">
        <f t="shared" si="146"/>
        <v>94.605517455709006</v>
      </c>
      <c r="H170" s="40">
        <f t="shared" si="147"/>
        <v>0.53715755537739884</v>
      </c>
      <c r="I170" s="40">
        <f t="shared" si="148"/>
        <v>1.2135073901309967</v>
      </c>
      <c r="L170" s="10" t="str">
        <f t="shared" ref="L170:Q170" si="185">L25</f>
        <v>61 Caring personal service occupations</v>
      </c>
      <c r="M170" s="11">
        <f t="shared" si="185"/>
        <v>8.3864190712272677</v>
      </c>
      <c r="N170" s="11">
        <f t="shared" si="185"/>
        <v>9.0795624893493958</v>
      </c>
      <c r="O170" s="11">
        <f t="shared" si="185"/>
        <v>8.6955891619431043</v>
      </c>
      <c r="P170" s="11">
        <f t="shared" si="185"/>
        <v>10.69865937259439</v>
      </c>
      <c r="Q170" s="11">
        <f t="shared" si="185"/>
        <v>12.280087820110827</v>
      </c>
      <c r="S170" s="40">
        <f t="shared" si="150"/>
        <v>0.72667322838388948</v>
      </c>
      <c r="T170" s="40">
        <f t="shared" si="151"/>
        <v>2.32776706979132</v>
      </c>
      <c r="W170" s="10" t="str">
        <f t="shared" ref="W170:AB170" si="186">W25</f>
        <v>61 Caring personal service occupations</v>
      </c>
      <c r="X170" s="11">
        <f t="shared" si="186"/>
        <v>68.474633909454724</v>
      </c>
      <c r="Y170" s="11">
        <f t="shared" si="186"/>
        <v>72.501807692569201</v>
      </c>
      <c r="Z170" s="11">
        <f t="shared" si="186"/>
        <v>70.252085385399496</v>
      </c>
      <c r="AA170" s="11">
        <f t="shared" si="186"/>
        <v>75.00832455280738</v>
      </c>
      <c r="AB170" s="11">
        <f t="shared" si="186"/>
        <v>82.325429635598169</v>
      </c>
      <c r="AD170" s="40">
        <f t="shared" si="153"/>
        <v>0.51384817813184824</v>
      </c>
      <c r="AE170" s="40">
        <f t="shared" si="154"/>
        <v>1.0628758441185271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22.284331845722232</v>
      </c>
      <c r="C171" s="11">
        <f t="shared" si="146"/>
        <v>22.247190804317952</v>
      </c>
      <c r="D171" s="11">
        <f t="shared" si="146"/>
        <v>20.276066623599785</v>
      </c>
      <c r="E171" s="11">
        <f t="shared" si="146"/>
        <v>20.690420901030993</v>
      </c>
      <c r="F171" s="11">
        <f t="shared" si="146"/>
        <v>21.463637977862092</v>
      </c>
      <c r="H171" s="40">
        <f t="shared" si="147"/>
        <v>-1.8711253173347209</v>
      </c>
      <c r="I171" s="40">
        <f t="shared" si="148"/>
        <v>0.38018112904725232</v>
      </c>
      <c r="L171" s="10" t="str">
        <f t="shared" ref="L171:Q171" si="187">L26</f>
        <v>62 Leisure, travel and related personal service occupations</v>
      </c>
      <c r="M171" s="11">
        <f t="shared" si="187"/>
        <v>5.9952579748298458</v>
      </c>
      <c r="N171" s="11">
        <f t="shared" si="187"/>
        <v>6.5695899493812906</v>
      </c>
      <c r="O171" s="11">
        <f t="shared" si="187"/>
        <v>6.2082506462925888</v>
      </c>
      <c r="P171" s="11">
        <f t="shared" si="187"/>
        <v>6.4191756213993738</v>
      </c>
      <c r="Q171" s="11">
        <f t="shared" si="187"/>
        <v>6.8063461632135507</v>
      </c>
      <c r="S171" s="40">
        <f t="shared" si="150"/>
        <v>0.70064989754945461</v>
      </c>
      <c r="T171" s="40">
        <f t="shared" si="151"/>
        <v>0.6150589638820092</v>
      </c>
      <c r="W171" s="10" t="str">
        <f t="shared" ref="W171:AB171" si="188">W26</f>
        <v>62 Leisure, travel and related personal service occupations</v>
      </c>
      <c r="X171" s="11">
        <f t="shared" si="188"/>
        <v>16.289073870892377</v>
      </c>
      <c r="Y171" s="11">
        <f t="shared" si="188"/>
        <v>15.67760085493668</v>
      </c>
      <c r="Z171" s="11">
        <f t="shared" si="188"/>
        <v>14.067815977307182</v>
      </c>
      <c r="AA171" s="11">
        <f t="shared" si="188"/>
        <v>14.271245279631609</v>
      </c>
      <c r="AB171" s="11">
        <f t="shared" si="188"/>
        <v>14.657291814648534</v>
      </c>
      <c r="AD171" s="40">
        <f t="shared" si="153"/>
        <v>-2.8895297512405049</v>
      </c>
      <c r="AE171" s="40">
        <f t="shared" si="154"/>
        <v>0.27403019715301902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0.98052844721121279</v>
      </c>
      <c r="C172" s="11">
        <f t="shared" si="146"/>
        <v>0.90167970585889679</v>
      </c>
      <c r="D172" s="11">
        <f t="shared" si="146"/>
        <v>1.1254495167418088</v>
      </c>
      <c r="E172" s="11">
        <f t="shared" si="146"/>
        <v>0.932936584748567</v>
      </c>
      <c r="F172" s="11">
        <f t="shared" si="146"/>
        <v>1.0387207928226831</v>
      </c>
      <c r="H172" s="40">
        <f t="shared" si="147"/>
        <v>2.7952777216287972</v>
      </c>
      <c r="I172" s="40">
        <f t="shared" si="148"/>
        <v>-0.5331906464074887</v>
      </c>
      <c r="L172" s="10" t="str">
        <f t="shared" ref="L172:Q172" si="189">L27</f>
        <v>63 Community and civil enforcement occupations</v>
      </c>
      <c r="M172" s="11">
        <f t="shared" si="189"/>
        <v>0.75722132459448832</v>
      </c>
      <c r="N172" s="11">
        <f t="shared" si="189"/>
        <v>0.61809097522584211</v>
      </c>
      <c r="O172" s="11">
        <f t="shared" si="189"/>
        <v>0.87509896864116588</v>
      </c>
      <c r="P172" s="11">
        <f t="shared" si="189"/>
        <v>0.60536265724368055</v>
      </c>
      <c r="Q172" s="11">
        <f t="shared" si="189"/>
        <v>0.70492612379495523</v>
      </c>
      <c r="S172" s="40">
        <f t="shared" si="150"/>
        <v>2.9359002784324018</v>
      </c>
      <c r="T172" s="40">
        <f t="shared" si="151"/>
        <v>-1.431284844614511</v>
      </c>
      <c r="W172" s="10" t="str">
        <f t="shared" ref="W172:AB172" si="190">W27</f>
        <v>63 Community and civil enforcement occupations</v>
      </c>
      <c r="X172" s="11">
        <f t="shared" si="190"/>
        <v>0.22330712261672439</v>
      </c>
      <c r="Y172" s="11">
        <f t="shared" si="190"/>
        <v>0.28358873063305579</v>
      </c>
      <c r="Z172" s="11">
        <f t="shared" si="190"/>
        <v>0.25035054810064283</v>
      </c>
      <c r="AA172" s="11">
        <f t="shared" si="190"/>
        <v>0.32757392750488701</v>
      </c>
      <c r="AB172" s="11">
        <f t="shared" si="190"/>
        <v>0.33379466902772786</v>
      </c>
      <c r="AD172" s="40">
        <f t="shared" si="153"/>
        <v>2.3126171884543911</v>
      </c>
      <c r="AE172" s="40">
        <f t="shared" si="154"/>
        <v>1.9362665401581935</v>
      </c>
    </row>
    <row r="173" spans="1:31" x14ac:dyDescent="0.2">
      <c r="A173" s="10" t="str">
        <f t="shared" si="142"/>
        <v>71 Sales occupations</v>
      </c>
      <c r="B173" s="11">
        <f t="shared" si="142"/>
        <v>63.108013741309826</v>
      </c>
      <c r="C173" s="11">
        <f t="shared" si="146"/>
        <v>60.494969707947533</v>
      </c>
      <c r="D173" s="11">
        <f t="shared" si="146"/>
        <v>59.004166486625351</v>
      </c>
      <c r="E173" s="11">
        <f t="shared" si="146"/>
        <v>54.532841571033316</v>
      </c>
      <c r="F173" s="11">
        <f t="shared" si="146"/>
        <v>51.870479592341077</v>
      </c>
      <c r="H173" s="40">
        <f t="shared" si="147"/>
        <v>-1.3357920888076302</v>
      </c>
      <c r="I173" s="40">
        <f t="shared" si="148"/>
        <v>-0.85537550373606663</v>
      </c>
      <c r="L173" s="10" t="str">
        <f t="shared" ref="L173:Q173" si="191">L28</f>
        <v>71 Sales occupations</v>
      </c>
      <c r="M173" s="11">
        <f t="shared" si="191"/>
        <v>25.551258974864737</v>
      </c>
      <c r="N173" s="11">
        <f t="shared" si="191"/>
        <v>26.563937359490346</v>
      </c>
      <c r="O173" s="11">
        <f t="shared" si="191"/>
        <v>25.921657890285051</v>
      </c>
      <c r="P173" s="11">
        <f t="shared" si="191"/>
        <v>24.302483824068222</v>
      </c>
      <c r="Q173" s="11">
        <f t="shared" si="191"/>
        <v>23.316306101849065</v>
      </c>
      <c r="S173" s="40">
        <f t="shared" si="150"/>
        <v>0.28825948844153348</v>
      </c>
      <c r="T173" s="40">
        <f t="shared" si="151"/>
        <v>-0.70368501221950153</v>
      </c>
      <c r="W173" s="10" t="str">
        <f t="shared" ref="W173:AB173" si="192">W28</f>
        <v>71 Sales occupations</v>
      </c>
      <c r="X173" s="11">
        <f t="shared" si="192"/>
        <v>37.556754766445096</v>
      </c>
      <c r="Y173" s="11">
        <f t="shared" si="192"/>
        <v>33.931032348457173</v>
      </c>
      <c r="Z173" s="11">
        <f t="shared" si="192"/>
        <v>33.082508596340205</v>
      </c>
      <c r="AA173" s="11">
        <f t="shared" si="192"/>
        <v>30.230357746965012</v>
      </c>
      <c r="AB173" s="11">
        <f t="shared" si="192"/>
        <v>28.55417349049198</v>
      </c>
      <c r="AD173" s="40">
        <f t="shared" si="153"/>
        <v>-2.505060271870363</v>
      </c>
      <c r="AE173" s="40">
        <f t="shared" si="154"/>
        <v>-0.9765444946567392</v>
      </c>
    </row>
    <row r="174" spans="1:31" x14ac:dyDescent="0.2">
      <c r="A174" s="10" t="str">
        <f t="shared" si="142"/>
        <v>72 Customer service occupations</v>
      </c>
      <c r="B174" s="11">
        <f t="shared" si="142"/>
        <v>18.718188892063733</v>
      </c>
      <c r="C174" s="11">
        <f t="shared" si="146"/>
        <v>22.17457165490265</v>
      </c>
      <c r="D174" s="11">
        <f t="shared" si="146"/>
        <v>22.636860977248979</v>
      </c>
      <c r="E174" s="11">
        <f t="shared" si="146"/>
        <v>29.762482161817921</v>
      </c>
      <c r="F174" s="11">
        <f t="shared" si="146"/>
        <v>34.612933272205488</v>
      </c>
      <c r="H174" s="40">
        <f t="shared" si="147"/>
        <v>3.8748657773728157</v>
      </c>
      <c r="I174" s="40">
        <f t="shared" si="148"/>
        <v>2.8714386441588857</v>
      </c>
      <c r="L174" s="10" t="str">
        <f t="shared" ref="L174:Q174" si="193">L29</f>
        <v>72 Customer service occupations</v>
      </c>
      <c r="M174" s="11">
        <f t="shared" si="193"/>
        <v>8.2390413749385623</v>
      </c>
      <c r="N174" s="11">
        <f t="shared" si="193"/>
        <v>8.7011119028809283</v>
      </c>
      <c r="O174" s="11">
        <f t="shared" si="193"/>
        <v>9.8682386110278912</v>
      </c>
      <c r="P174" s="11">
        <f t="shared" si="193"/>
        <v>13.970479008401114</v>
      </c>
      <c r="Q174" s="11">
        <f t="shared" si="193"/>
        <v>16.412725913059308</v>
      </c>
      <c r="S174" s="40">
        <f t="shared" si="150"/>
        <v>3.6746532859757153</v>
      </c>
      <c r="T174" s="40">
        <f t="shared" si="151"/>
        <v>3.449740358206399</v>
      </c>
      <c r="W174" s="10" t="str">
        <f t="shared" ref="W174:AB174" si="194">W29</f>
        <v>72 Customer service occupations</v>
      </c>
      <c r="X174" s="11">
        <f t="shared" si="194"/>
        <v>10.479147517125149</v>
      </c>
      <c r="Y174" s="11">
        <f t="shared" si="194"/>
        <v>13.473459752021734</v>
      </c>
      <c r="Z174" s="11">
        <f t="shared" si="194"/>
        <v>12.768622366221093</v>
      </c>
      <c r="AA174" s="11">
        <f t="shared" si="194"/>
        <v>15.792003153416793</v>
      </c>
      <c r="AB174" s="11">
        <f t="shared" si="194"/>
        <v>18.200207359146162</v>
      </c>
      <c r="AD174" s="40">
        <f t="shared" si="153"/>
        <v>4.0312023122209828</v>
      </c>
      <c r="AE174" s="40">
        <f>IF(AB$151-Z$151 &lt;&gt; 0,(EXP(LN(AB174/Z174)/(AB$151-Z$151))-1)*100,0)</f>
        <v>2.3910868391465057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36.892134460926073</v>
      </c>
      <c r="C175" s="11">
        <f t="shared" si="146"/>
        <v>35.53835229685906</v>
      </c>
      <c r="D175" s="11">
        <f t="shared" si="146"/>
        <v>30.200637636469697</v>
      </c>
      <c r="E175" s="11">
        <f t="shared" si="146"/>
        <v>36.835963729221852</v>
      </c>
      <c r="F175" s="11">
        <f t="shared" si="146"/>
        <v>36.543530730093572</v>
      </c>
      <c r="H175" s="40">
        <f t="shared" si="147"/>
        <v>-3.9236565633200549</v>
      </c>
      <c r="I175" s="40">
        <f t="shared" si="148"/>
        <v>1.2790516769666471</v>
      </c>
      <c r="L175" s="10" t="str">
        <f t="shared" ref="L175:Q175" si="195">L30</f>
        <v>81 Process, plant and machine operatives</v>
      </c>
      <c r="M175" s="11">
        <f t="shared" si="195"/>
        <v>29.648567738847053</v>
      </c>
      <c r="N175" s="11">
        <f t="shared" si="195"/>
        <v>27.767732929140635</v>
      </c>
      <c r="O175" s="11">
        <f t="shared" si="195"/>
        <v>23.460536186777109</v>
      </c>
      <c r="P175" s="11">
        <f t="shared" si="195"/>
        <v>28.137207285052146</v>
      </c>
      <c r="Q175" s="11">
        <f t="shared" si="195"/>
        <v>27.362418212972013</v>
      </c>
      <c r="S175" s="40">
        <f t="shared" si="150"/>
        <v>-4.573972907785584</v>
      </c>
      <c r="T175" s="40">
        <f t="shared" si="151"/>
        <v>1.0309498799508487</v>
      </c>
      <c r="W175" s="10" t="str">
        <f t="shared" ref="W175:AB175" si="196">W30</f>
        <v>81 Process, plant and machine operatives</v>
      </c>
      <c r="X175" s="11">
        <f t="shared" si="196"/>
        <v>7.2435667220790121</v>
      </c>
      <c r="Y175" s="11">
        <f t="shared" si="196"/>
        <v>7.7706193677184361</v>
      </c>
      <c r="Z175" s="11">
        <f t="shared" si="196"/>
        <v>6.7401014496925908</v>
      </c>
      <c r="AA175" s="11">
        <f t="shared" si="196"/>
        <v>8.6987564441696801</v>
      </c>
      <c r="AB175" s="11">
        <f t="shared" si="196"/>
        <v>9.1811125171215746</v>
      </c>
      <c r="AD175" s="40">
        <f t="shared" si="153"/>
        <v>-1.4304454962236535</v>
      </c>
      <c r="AE175" s="40">
        <f t="shared" si="154"/>
        <v>2.0818640365996233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42.115605381971015</v>
      </c>
      <c r="C176" s="11">
        <f t="shared" si="146"/>
        <v>49.540220719281848</v>
      </c>
      <c r="D176" s="11">
        <f t="shared" si="146"/>
        <v>43.900877009470207</v>
      </c>
      <c r="E176" s="11">
        <f t="shared" si="146"/>
        <v>47.907780855826601</v>
      </c>
      <c r="F176" s="11">
        <f t="shared" si="146"/>
        <v>48.847330618248002</v>
      </c>
      <c r="H176" s="40">
        <f t="shared" si="147"/>
        <v>0.83377573214551415</v>
      </c>
      <c r="I176" s="40">
        <f t="shared" si="148"/>
        <v>0.71430866832926654</v>
      </c>
      <c r="L176" s="10" t="str">
        <f t="shared" ref="L176:Q176" si="197">L31</f>
        <v>82 Transport and mobile machine drivers and operatives</v>
      </c>
      <c r="M176" s="11">
        <f t="shared" si="197"/>
        <v>40.088678541586255</v>
      </c>
      <c r="N176" s="11">
        <f t="shared" si="197"/>
        <v>47.218697079075881</v>
      </c>
      <c r="O176" s="11">
        <f t="shared" si="197"/>
        <v>41.939953515951139</v>
      </c>
      <c r="P176" s="11">
        <f t="shared" si="197"/>
        <v>44.881569383840336</v>
      </c>
      <c r="Q176" s="11">
        <f t="shared" si="197"/>
        <v>45.318240696352731</v>
      </c>
      <c r="S176" s="40">
        <f t="shared" si="150"/>
        <v>0.90698749536661794</v>
      </c>
      <c r="T176" s="40">
        <f t="shared" si="151"/>
        <v>0.51780733681783264</v>
      </c>
      <c r="W176" s="10" t="str">
        <f t="shared" ref="W176:AB176" si="198">W31</f>
        <v>82 Transport and mobile machine drivers and operatives</v>
      </c>
      <c r="X176" s="11">
        <f t="shared" si="198"/>
        <v>2.026926840384768</v>
      </c>
      <c r="Y176" s="11">
        <f t="shared" si="198"/>
        <v>2.3215236402059944</v>
      </c>
      <c r="Z176" s="11">
        <f t="shared" si="198"/>
        <v>1.9609234935190341</v>
      </c>
      <c r="AA176" s="11">
        <f t="shared" si="198"/>
        <v>3.0262114719861612</v>
      </c>
      <c r="AB176" s="11">
        <f t="shared" si="198"/>
        <v>3.5290899218952476</v>
      </c>
      <c r="AD176" s="40">
        <f t="shared" si="153"/>
        <v>-0.65991775194149671</v>
      </c>
      <c r="AE176" s="40">
        <f t="shared" si="154"/>
        <v>3.9952424241024742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20.586198522498126</v>
      </c>
      <c r="C177" s="11">
        <f t="shared" si="146"/>
        <v>19.190340321468451</v>
      </c>
      <c r="D177" s="11">
        <f t="shared" si="146"/>
        <v>16.761571118077743</v>
      </c>
      <c r="E177" s="11">
        <f t="shared" si="146"/>
        <v>14.393385693647675</v>
      </c>
      <c r="F177" s="11">
        <f t="shared" si="146"/>
        <v>13.858932291205532</v>
      </c>
      <c r="H177" s="40">
        <f t="shared" si="147"/>
        <v>-4.0272998853048803</v>
      </c>
      <c r="I177" s="40">
        <f t="shared" si="148"/>
        <v>-1.2597240535741627</v>
      </c>
      <c r="L177" s="10" t="str">
        <f t="shared" ref="L177:Q178" si="199">L32</f>
        <v>91 Elementary trades and related occupations</v>
      </c>
      <c r="M177" s="11">
        <f t="shared" si="199"/>
        <v>15.641280248772855</v>
      </c>
      <c r="N177" s="11">
        <f t="shared" si="199"/>
        <v>14.694580961665855</v>
      </c>
      <c r="O177" s="11">
        <f t="shared" si="199"/>
        <v>13.182158668985222</v>
      </c>
      <c r="P177" s="11">
        <f t="shared" si="199"/>
        <v>11.256529061968964</v>
      </c>
      <c r="Q177" s="11">
        <f t="shared" si="199"/>
        <v>10.860225746815917</v>
      </c>
      <c r="S177" s="40">
        <f t="shared" si="150"/>
        <v>-3.3631316795534438</v>
      </c>
      <c r="T177" s="40">
        <f t="shared" si="151"/>
        <v>-1.2834078253085468</v>
      </c>
      <c r="W177" s="10" t="str">
        <f t="shared" ref="W177:AB178" si="200">W32</f>
        <v>91 Elementary trades and related occupations</v>
      </c>
      <c r="X177" s="11">
        <f t="shared" si="200"/>
        <v>4.9449182737252544</v>
      </c>
      <c r="Y177" s="11">
        <f t="shared" si="200"/>
        <v>4.4957593598026362</v>
      </c>
      <c r="Z177" s="11">
        <f t="shared" si="200"/>
        <v>3.5794124490925263</v>
      </c>
      <c r="AA177" s="11">
        <f t="shared" si="200"/>
        <v>3.1368566316786874</v>
      </c>
      <c r="AB177" s="11">
        <f t="shared" si="200"/>
        <v>2.9987065443896017</v>
      </c>
      <c r="AD177" s="40">
        <f t="shared" si="153"/>
        <v>-6.2587964426612182</v>
      </c>
      <c r="AE177" s="40">
        <f t="shared" si="154"/>
        <v>-1.173181410049573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98.9998764023874</v>
      </c>
      <c r="C178" s="11">
        <f t="shared" si="146"/>
        <v>105.988701534041</v>
      </c>
      <c r="D178" s="11">
        <f t="shared" si="146"/>
        <v>94.848101685399726</v>
      </c>
      <c r="E178" s="11">
        <f t="shared" si="146"/>
        <v>97.558918342851143</v>
      </c>
      <c r="F178" s="11">
        <f t="shared" si="146"/>
        <v>94.43619960591478</v>
      </c>
      <c r="H178" s="40">
        <f>IF(D$151-B$151 &lt;&gt; 0,(EXP(LN(D178/B178)/(D$151-B$151))-1)*100,0)</f>
        <v>-0.85317798896068497</v>
      </c>
      <c r="I178" s="40">
        <f t="shared" ref="I178" si="201">IF(F$151-D$151 &lt;&gt; 0,(EXP(LN(F178/D178)/(F$151-D$151))-1)*100,0)</f>
        <v>-2.9010539621265874E-2</v>
      </c>
      <c r="L178" s="10" t="str">
        <f t="shared" si="199"/>
        <v>92 Elementary administration and service occupations</v>
      </c>
      <c r="M178" s="11">
        <f t="shared" si="199"/>
        <v>49.462143238546901</v>
      </c>
      <c r="N178" s="11">
        <f t="shared" si="199"/>
        <v>50.929808085271745</v>
      </c>
      <c r="O178" s="11">
        <f t="shared" si="199"/>
        <v>47.243302920497563</v>
      </c>
      <c r="P178" s="11">
        <f t="shared" si="199"/>
        <v>51.183078955796255</v>
      </c>
      <c r="Q178" s="11">
        <f t="shared" si="199"/>
        <v>50.143857176301218</v>
      </c>
      <c r="S178" s="40">
        <f t="shared" ref="S178" si="202">IF(O$151-M$151 &lt;&gt; 0,(EXP(LN(O178/M178)/(O$151-M$151))-1)*100,0)</f>
        <v>-0.91373359272255428</v>
      </c>
      <c r="T178" s="40">
        <f t="shared" ref="T178" si="203">IF(Q$151-O$151 &lt;&gt; 0,(EXP(LN(Q178/O178)/(Q$151-O$151))-1)*100,0)</f>
        <v>0.39802409452445175</v>
      </c>
      <c r="W178" s="10" t="str">
        <f t="shared" si="200"/>
        <v>92 Elementary administration and service occupations</v>
      </c>
      <c r="X178" s="11">
        <f t="shared" si="200"/>
        <v>49.537733163840606</v>
      </c>
      <c r="Y178" s="11">
        <f t="shared" si="200"/>
        <v>55.058893448768906</v>
      </c>
      <c r="Z178" s="11">
        <f t="shared" si="200"/>
        <v>47.604798764902313</v>
      </c>
      <c r="AA178" s="11">
        <f t="shared" si="200"/>
        <v>46.375839387054839</v>
      </c>
      <c r="AB178" s="11">
        <f t="shared" si="200"/>
        <v>44.292342429613413</v>
      </c>
      <c r="AD178" s="40">
        <f t="shared" ref="AD178" si="204">IF(Z$151-X$151 &lt;&gt; 0,(EXP(LN(Z178/X178)/(Z$151-X$151))-1)*100,0)</f>
        <v>-0.79286203118567045</v>
      </c>
      <c r="AE178" s="40">
        <f t="shared" ref="AE178" si="205">IF(AB$151-Z$151 &lt;&gt; 0,(EXP(LN(AB178/Z178)/(AB$151-Z$151))-1)*100,0)</f>
        <v>-0.47965772091285164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1005.3849999999999</v>
      </c>
      <c r="C180" s="34">
        <f t="shared" si="206"/>
        <v>1089.55</v>
      </c>
      <c r="D180" s="34">
        <f t="shared" si="206"/>
        <v>1065.223</v>
      </c>
      <c r="E180" s="34">
        <f t="shared" si="206"/>
        <v>1096.6909999999998</v>
      </c>
      <c r="F180" s="34">
        <f t="shared" si="206"/>
        <v>1141.3670000000004</v>
      </c>
      <c r="H180" s="43">
        <f>IF(D$151-B$151 &lt;&gt; 0,(EXP(LN(D180/B180)/(D$151-B$151))-1)*100,0)</f>
        <v>1.1629829512344703</v>
      </c>
      <c r="I180" s="43">
        <f t="shared" si="148"/>
        <v>0.46134426371120529</v>
      </c>
      <c r="L180" s="231" t="str">
        <f t="shared" ref="L180:Q180" si="207">L35</f>
        <v>All occupations</v>
      </c>
      <c r="M180" s="34">
        <f t="shared" si="207"/>
        <v>539.69306417186306</v>
      </c>
      <c r="N180" s="34">
        <f t="shared" si="207"/>
        <v>584.41928843470498</v>
      </c>
      <c r="O180" s="34">
        <f t="shared" si="207"/>
        <v>568.11947611938876</v>
      </c>
      <c r="P180" s="34">
        <f t="shared" si="207"/>
        <v>583.41575958617886</v>
      </c>
      <c r="Q180" s="34">
        <f t="shared" si="207"/>
        <v>601.18393246351695</v>
      </c>
      <c r="S180" s="43">
        <f t="shared" ref="S180" si="208">IF(O$151-M$151 &lt;&gt; 0,(EXP(LN(O180/M180)/(O$151-M$151))-1)*100,0)</f>
        <v>1.0319111287994787</v>
      </c>
      <c r="T180" s="43">
        <f t="shared" ref="T180" si="209">IF(Q$151-O$151 &lt;&gt; 0,(EXP(LN(Q180/O180)/(Q$151-O$151))-1)*100,0)</f>
        <v>0.37783995460696218</v>
      </c>
      <c r="W180" s="231" t="str">
        <f t="shared" ref="W180:AB180" si="210">W35</f>
        <v>All occupations</v>
      </c>
      <c r="X180" s="34">
        <f t="shared" si="210"/>
        <v>465.6919358281371</v>
      </c>
      <c r="Y180" s="34">
        <f t="shared" si="210"/>
        <v>505.13071156529475</v>
      </c>
      <c r="Z180" s="34">
        <f t="shared" si="210"/>
        <v>497.10352388061119</v>
      </c>
      <c r="AA180" s="34">
        <f t="shared" si="210"/>
        <v>513.27524041382105</v>
      </c>
      <c r="AB180" s="34">
        <f t="shared" si="210"/>
        <v>540.18306753648301</v>
      </c>
      <c r="AD180" s="43">
        <f t="shared" ref="AD180" si="211">IF(Z$151-X$151 &lt;&gt; 0,(EXP(LN(Z180/X180)/(Z$151-X$151))-1)*100,0)</f>
        <v>1.3140379518846945</v>
      </c>
      <c r="AE180" s="43">
        <f t="shared" ref="AE180" si="212">IF(AB$151-Z$151 &lt;&gt; 0,(EXP(LN(AB180/Z180)/(AB$151-Z$151))-1)*100,0)</f>
        <v>0.5556030746101559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Greater Birmingham and Solihull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85.335078551336352</v>
      </c>
      <c r="C7" s="31">
        <f>'Occ T1'!C8</f>
        <v>101.0797969984088</v>
      </c>
      <c r="D7" s="31">
        <f>'Occ T1'!D8</f>
        <v>103.95405620603704</v>
      </c>
      <c r="E7" s="31">
        <f>'Occ T1'!E8</f>
        <v>106.82794750776479</v>
      </c>
      <c r="F7" s="31">
        <f>'Occ T1'!F8</f>
        <v>120.78380436731734</v>
      </c>
      <c r="H7" s="31">
        <f>C7-B7</f>
        <v>15.744718447072444</v>
      </c>
      <c r="I7" s="31">
        <f>D7-C7</f>
        <v>2.8742592076282421</v>
      </c>
      <c r="J7" s="31">
        <f>E7-D7</f>
        <v>2.8738913017277525</v>
      </c>
      <c r="K7" s="31">
        <f>F7-E7</f>
        <v>13.955856859552554</v>
      </c>
      <c r="L7" s="31">
        <f>F7-D7</f>
        <v>16.829748161280307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58.796138721630591</v>
      </c>
      <c r="C8" s="32">
        <f>'Occ T2'!C8</f>
        <v>72.426950917354219</v>
      </c>
      <c r="D8" s="32">
        <f>'Occ T2'!D8</f>
        <v>74.070186274674256</v>
      </c>
      <c r="E8" s="32">
        <f>'Occ T2'!E8</f>
        <v>69.618253843916051</v>
      </c>
      <c r="F8" s="32">
        <f>'Occ T2'!F8</f>
        <v>76.904663173519737</v>
      </c>
      <c r="H8" s="31">
        <f t="shared" ref="H8:H9" si="0">C8-B8</f>
        <v>13.630812195723628</v>
      </c>
      <c r="I8" s="31">
        <f t="shared" ref="I8:I9" si="1">D8-C8</f>
        <v>1.6432353573200373</v>
      </c>
      <c r="J8" s="31">
        <f t="shared" ref="J8:J9" si="2">E8-D8</f>
        <v>-4.4519324307582053</v>
      </c>
      <c r="K8" s="31">
        <f t="shared" ref="K8:K9" si="3">F8-E8</f>
        <v>7.2864093296036856</v>
      </c>
      <c r="L8" s="31">
        <f t="shared" ref="L8:L49" si="4">F8-D8</f>
        <v>2.8344768988454803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26.538939829705761</v>
      </c>
      <c r="C9" s="32">
        <f>'Occ T2'!C9</f>
        <v>28.65284608105458</v>
      </c>
      <c r="D9" s="32">
        <f>'Occ T2'!D9</f>
        <v>29.883869931362778</v>
      </c>
      <c r="E9" s="32">
        <f>'Occ T2'!E9</f>
        <v>37.209693663848739</v>
      </c>
      <c r="F9" s="32">
        <f>'Occ T2'!F9</f>
        <v>43.879141193797601</v>
      </c>
      <c r="H9" s="31">
        <f t="shared" si="0"/>
        <v>2.1139062513488192</v>
      </c>
      <c r="I9" s="31">
        <f t="shared" si="1"/>
        <v>1.2310238503081976</v>
      </c>
      <c r="J9" s="31">
        <f t="shared" si="2"/>
        <v>7.3258237324859614</v>
      </c>
      <c r="K9" s="31">
        <f t="shared" si="3"/>
        <v>6.6694475299488616</v>
      </c>
      <c r="L9" s="31">
        <f t="shared" si="4"/>
        <v>13.995271262434823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182.93039826871978</v>
      </c>
      <c r="C11" s="31">
        <f>'Occ T1'!C9</f>
        <v>215.31052285091724</v>
      </c>
      <c r="D11" s="31">
        <f>'Occ T1'!D9</f>
        <v>226.06663428967408</v>
      </c>
      <c r="E11" s="31">
        <f>'Occ T1'!E9</f>
        <v>243.84859132111808</v>
      </c>
      <c r="F11" s="31">
        <f>'Occ T1'!F9</f>
        <v>271.59789400332119</v>
      </c>
      <c r="H11" s="31">
        <f>C11-B11</f>
        <v>32.380124582197453</v>
      </c>
      <c r="I11" s="31">
        <f t="shared" ref="I11:I49" si="5">D11-C11</f>
        <v>10.756111438756847</v>
      </c>
      <c r="J11" s="31">
        <f>E11-D11</f>
        <v>17.781957031443994</v>
      </c>
      <c r="K11" s="31">
        <f>F11-E11</f>
        <v>27.749302682203108</v>
      </c>
      <c r="L11" s="31">
        <f t="shared" si="4"/>
        <v>45.531259713647103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50.047853661205394</v>
      </c>
      <c r="C12" s="10">
        <f>'Occ T2'!C10</f>
        <v>59.617156311692192</v>
      </c>
      <c r="D12" s="10">
        <f>'Occ T2'!D10</f>
        <v>62.956325773997726</v>
      </c>
      <c r="E12" s="10">
        <f>'Occ T2'!E10</f>
        <v>65.687595304324489</v>
      </c>
      <c r="F12" s="10">
        <f>'Occ T2'!F10</f>
        <v>72.54615621116298</v>
      </c>
      <c r="H12" s="11">
        <f t="shared" ref="H12:K14" si="6">C12-B12</f>
        <v>9.5693026504867973</v>
      </c>
      <c r="I12" s="31">
        <f t="shared" si="5"/>
        <v>3.3391694623055344</v>
      </c>
      <c r="J12" s="11">
        <f t="shared" si="6"/>
        <v>2.7312695303267631</v>
      </c>
      <c r="K12" s="11">
        <f t="shared" si="6"/>
        <v>6.8585609068384912</v>
      </c>
      <c r="L12" s="31">
        <f t="shared" si="4"/>
        <v>9.5898304371652543</v>
      </c>
    </row>
    <row r="13" spans="1:12" x14ac:dyDescent="0.2">
      <c r="A13" s="10" t="str">
        <f>'Occ T2'!A11</f>
        <v>22 Health professionals</v>
      </c>
      <c r="B13" s="10">
        <f>'Occ T2'!B11</f>
        <v>41.212032952974852</v>
      </c>
      <c r="C13" s="10">
        <f>'Occ T2'!C11</f>
        <v>52.089653745979355</v>
      </c>
      <c r="D13" s="10">
        <f>'Occ T2'!D11</f>
        <v>51.167320178463385</v>
      </c>
      <c r="E13" s="10">
        <f>'Occ T2'!E11</f>
        <v>55.248861301812504</v>
      </c>
      <c r="F13" s="10">
        <f>'Occ T2'!F11</f>
        <v>60.33422317479377</v>
      </c>
      <c r="H13" s="11">
        <f t="shared" si="6"/>
        <v>10.877620793004503</v>
      </c>
      <c r="I13" s="31">
        <f t="shared" si="5"/>
        <v>-0.92233356751597029</v>
      </c>
      <c r="J13" s="11">
        <f t="shared" si="6"/>
        <v>4.081541123349119</v>
      </c>
      <c r="K13" s="11">
        <f t="shared" si="6"/>
        <v>5.0853618729812666</v>
      </c>
      <c r="L13" s="31">
        <f t="shared" si="4"/>
        <v>9.1669029963303856</v>
      </c>
    </row>
    <row r="14" spans="1:12" x14ac:dyDescent="0.2">
      <c r="A14" s="10" t="str">
        <f>'Occ T2'!A12</f>
        <v>23 Teaching and other educational professionals</v>
      </c>
      <c r="B14" s="10">
        <f>'Occ T2'!B12</f>
        <v>41.560878286205856</v>
      </c>
      <c r="C14" s="10">
        <f>'Occ T2'!C12</f>
        <v>42.018175691358479</v>
      </c>
      <c r="D14" s="10">
        <f>'Occ T2'!D12</f>
        <v>44.579221474936823</v>
      </c>
      <c r="E14" s="10">
        <f>'Occ T2'!E12</f>
        <v>47.631419177292948</v>
      </c>
      <c r="F14" s="10">
        <f>'Occ T2'!F12</f>
        <v>53.682655808792163</v>
      </c>
      <c r="H14" s="11">
        <f t="shared" si="6"/>
        <v>0.45729740515262307</v>
      </c>
      <c r="I14" s="31">
        <f t="shared" si="5"/>
        <v>2.5610457835783436</v>
      </c>
      <c r="J14" s="11">
        <f t="shared" si="6"/>
        <v>3.0521977023561249</v>
      </c>
      <c r="K14" s="11">
        <f t="shared" si="6"/>
        <v>6.051236631499215</v>
      </c>
      <c r="L14" s="31">
        <f t="shared" si="4"/>
        <v>9.1034343338553398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50.109633368333661</v>
      </c>
      <c r="C15" s="10">
        <f>'Occ T2'!C13</f>
        <v>61.585537101887205</v>
      </c>
      <c r="D15" s="10">
        <f>'Occ T2'!D13</f>
        <v>67.363766862276165</v>
      </c>
      <c r="E15" s="10">
        <f>'Occ T2'!E13</f>
        <v>75.280715537688152</v>
      </c>
      <c r="F15" s="10">
        <f>'Occ T2'!F13</f>
        <v>85.034858808572281</v>
      </c>
      <c r="H15" s="11">
        <f t="shared" ref="H15" si="7">C15-B15</f>
        <v>11.475903733553544</v>
      </c>
      <c r="I15" s="31">
        <f t="shared" si="5"/>
        <v>5.7782297603889603</v>
      </c>
      <c r="J15" s="11">
        <f t="shared" ref="J15" si="8">E15-D15</f>
        <v>7.9169486754119873</v>
      </c>
      <c r="K15" s="11">
        <f t="shared" ref="K15" si="9">F15-E15</f>
        <v>9.7541432708841285</v>
      </c>
      <c r="L15" s="31">
        <f t="shared" si="4"/>
        <v>17.671091946296116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117.71489014404648</v>
      </c>
      <c r="C17" s="31">
        <f>'Occ T1'!C10</f>
        <v>133.8598784428205</v>
      </c>
      <c r="D17" s="31">
        <f>'Occ T1'!D10</f>
        <v>138.38544801335067</v>
      </c>
      <c r="E17" s="31">
        <f>'Occ T1'!E10</f>
        <v>135.10984305911362</v>
      </c>
      <c r="F17" s="31">
        <f>'Occ T1'!F10</f>
        <v>145.95135985680562</v>
      </c>
      <c r="H17" s="31">
        <f t="shared" ref="H17:K21" si="10">C17-B17</f>
        <v>16.144988298774024</v>
      </c>
      <c r="I17" s="31">
        <f t="shared" si="5"/>
        <v>4.5255695705301662</v>
      </c>
      <c r="J17" s="31">
        <f t="shared" si="10"/>
        <v>-3.2756049542370533</v>
      </c>
      <c r="K17" s="31">
        <f t="shared" si="10"/>
        <v>10.841516797692009</v>
      </c>
      <c r="L17" s="31">
        <f t="shared" si="4"/>
        <v>7.5659118434549555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15.82065140295577</v>
      </c>
      <c r="C18" s="10">
        <f>'Occ T2'!C14</f>
        <v>18.598205246558294</v>
      </c>
      <c r="D18" s="10">
        <f>'Occ T2'!D14</f>
        <v>20.149624085950958</v>
      </c>
      <c r="E18" s="10">
        <f>'Occ T2'!E14</f>
        <v>17.686349905312643</v>
      </c>
      <c r="F18" s="10">
        <f>'Occ T2'!F14</f>
        <v>18.774810027508</v>
      </c>
      <c r="H18" s="11">
        <f t="shared" si="10"/>
        <v>2.777553843602524</v>
      </c>
      <c r="I18" s="31">
        <f t="shared" si="5"/>
        <v>1.5514188393926638</v>
      </c>
      <c r="J18" s="11">
        <f t="shared" si="10"/>
        <v>-2.4632741806383152</v>
      </c>
      <c r="K18" s="11">
        <f t="shared" si="10"/>
        <v>1.0884601221953574</v>
      </c>
      <c r="L18" s="31">
        <f t="shared" si="4"/>
        <v>-1.3748140584429578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17.573819505003208</v>
      </c>
      <c r="C19" s="10">
        <f>'Occ T2'!C15</f>
        <v>21.291299970200637</v>
      </c>
      <c r="D19" s="10">
        <f>'Occ T2'!D15</f>
        <v>21.440273652223002</v>
      </c>
      <c r="E19" s="10">
        <f>'Occ T2'!E15</f>
        <v>21.863325171878468</v>
      </c>
      <c r="F19" s="10">
        <f>'Occ T2'!F15</f>
        <v>24.10414926647924</v>
      </c>
      <c r="H19" s="11">
        <f t="shared" si="10"/>
        <v>3.7174804651974291</v>
      </c>
      <c r="I19" s="31">
        <f t="shared" si="5"/>
        <v>0.14897368202236549</v>
      </c>
      <c r="J19" s="11">
        <f t="shared" si="10"/>
        <v>0.42305151965546628</v>
      </c>
      <c r="K19" s="11">
        <f t="shared" si="10"/>
        <v>2.2408240946007716</v>
      </c>
      <c r="L19" s="31">
        <f t="shared" si="4"/>
        <v>2.6638756142562379</v>
      </c>
    </row>
    <row r="20" spans="1:12" x14ac:dyDescent="0.2">
      <c r="A20" s="10" t="str">
        <f>'Occ T2'!A16</f>
        <v>33 Protective service occupations</v>
      </c>
      <c r="B20" s="10">
        <f>'Occ T2'!B16</f>
        <v>10.10639175524768</v>
      </c>
      <c r="C20" s="10">
        <f>'Occ T2'!C16</f>
        <v>10.853648282223627</v>
      </c>
      <c r="D20" s="10">
        <f>'Occ T2'!D16</f>
        <v>11.52636359853056</v>
      </c>
      <c r="E20" s="10">
        <f>'Occ T2'!E16</f>
        <v>13.81954147467612</v>
      </c>
      <c r="F20" s="10">
        <f>'Occ T2'!F16</f>
        <v>16.165947272461292</v>
      </c>
      <c r="H20" s="11">
        <f t="shared" si="10"/>
        <v>0.74725652697594747</v>
      </c>
      <c r="I20" s="31">
        <f t="shared" si="5"/>
        <v>0.67271531630693282</v>
      </c>
      <c r="J20" s="11">
        <f t="shared" si="10"/>
        <v>2.2931778761455597</v>
      </c>
      <c r="K20" s="11">
        <f t="shared" si="10"/>
        <v>2.346405797785172</v>
      </c>
      <c r="L20" s="31">
        <f t="shared" si="4"/>
        <v>4.6395836739307317</v>
      </c>
    </row>
    <row r="21" spans="1:12" x14ac:dyDescent="0.2">
      <c r="A21" s="10" t="str">
        <f>'Occ T2'!A17</f>
        <v>34 Culture, media and sports occupations</v>
      </c>
      <c r="B21" s="10">
        <f>'Occ T2'!B17</f>
        <v>16.455833438445406</v>
      </c>
      <c r="C21" s="10">
        <f>'Occ T2'!C17</f>
        <v>17.945328084797037</v>
      </c>
      <c r="D21" s="10">
        <f>'Occ T2'!D17</f>
        <v>18.503377172425363</v>
      </c>
      <c r="E21" s="10">
        <f>'Occ T2'!E17</f>
        <v>17.590593883282871</v>
      </c>
      <c r="F21" s="10">
        <f>'Occ T2'!F17</f>
        <v>19.621843592530691</v>
      </c>
      <c r="H21" s="11">
        <f t="shared" si="10"/>
        <v>1.4894946463516305</v>
      </c>
      <c r="I21" s="31">
        <f t="shared" si="5"/>
        <v>0.55804908762832639</v>
      </c>
      <c r="J21" s="11">
        <f t="shared" si="10"/>
        <v>-0.91278328914249229</v>
      </c>
      <c r="K21" s="11">
        <f t="shared" si="10"/>
        <v>2.0312497092478203</v>
      </c>
      <c r="L21" s="31">
        <f t="shared" si="4"/>
        <v>1.118466420105328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57.758194042394415</v>
      </c>
      <c r="C22" s="10">
        <f>'Occ T2'!C18</f>
        <v>65.171396859040911</v>
      </c>
      <c r="D22" s="10">
        <f>'Occ T2'!D18</f>
        <v>66.765809504220783</v>
      </c>
      <c r="E22" s="10">
        <f>'Occ T2'!E18</f>
        <v>64.150032623963511</v>
      </c>
      <c r="F22" s="10">
        <f>'Occ T2'!F18</f>
        <v>67.284609697826397</v>
      </c>
      <c r="H22" s="11">
        <f t="shared" ref="H22" si="11">C22-B22</f>
        <v>7.4132028166464963</v>
      </c>
      <c r="I22" s="31">
        <f t="shared" si="5"/>
        <v>1.5944126451798724</v>
      </c>
      <c r="J22" s="11">
        <f t="shared" ref="J22" si="12">E22-D22</f>
        <v>-2.6157768802572718</v>
      </c>
      <c r="K22" s="11">
        <f t="shared" ref="K22" si="13">F22-E22</f>
        <v>3.1345770738628858</v>
      </c>
      <c r="L22" s="31">
        <f t="shared" si="4"/>
        <v>0.51880019360561391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127.99978503742965</v>
      </c>
      <c r="C24" s="31">
        <f>'Occ T1'!C11</f>
        <v>127.78044378928564</v>
      </c>
      <c r="D24" s="31">
        <f>'Occ T1'!D11</f>
        <v>131.54415674704435</v>
      </c>
      <c r="E24" s="31">
        <f>'Occ T1'!E11</f>
        <v>125.51509803695799</v>
      </c>
      <c r="F24" s="31">
        <f>'Occ T1'!F11</f>
        <v>114.54730640647455</v>
      </c>
      <c r="H24" s="31">
        <f t="shared" ref="H24:K26" si="14">C24-B24</f>
        <v>-0.21934124814400491</v>
      </c>
      <c r="I24" s="31">
        <f t="shared" si="5"/>
        <v>3.7637129577587132</v>
      </c>
      <c r="J24" s="31">
        <f t="shared" si="14"/>
        <v>-6.0290587100863604</v>
      </c>
      <c r="K24" s="31">
        <f t="shared" si="14"/>
        <v>-10.967791630483447</v>
      </c>
      <c r="L24" s="31">
        <f t="shared" si="4"/>
        <v>-16.996850340569807</v>
      </c>
    </row>
    <row r="25" spans="1:12" x14ac:dyDescent="0.2">
      <c r="A25" t="str">
        <f>'Occ T2'!A19</f>
        <v>41 Administrative occupations</v>
      </c>
      <c r="B25" s="32">
        <f>'Occ T2'!B19</f>
        <v>104.1347692349171</v>
      </c>
      <c r="C25" s="32">
        <f>'Occ T2'!C19</f>
        <v>105.81247620484294</v>
      </c>
      <c r="D25" s="32">
        <f>'Occ T2'!D19</f>
        <v>110.14364082891738</v>
      </c>
      <c r="E25" s="32">
        <f>'Occ T2'!E19</f>
        <v>102.92023404261536</v>
      </c>
      <c r="F25" s="32">
        <f>'Occ T2'!F19</f>
        <v>98.866937203838404</v>
      </c>
      <c r="H25" s="11">
        <f t="shared" si="14"/>
        <v>1.6777069699258362</v>
      </c>
      <c r="I25" s="31">
        <f t="shared" si="5"/>
        <v>4.3311646240744466</v>
      </c>
      <c r="J25" s="11">
        <f t="shared" si="14"/>
        <v>-7.2234067863020215</v>
      </c>
      <c r="K25" s="11">
        <f t="shared" si="14"/>
        <v>-4.0532968387769586</v>
      </c>
      <c r="L25" s="31">
        <f t="shared" si="4"/>
        <v>-11.27670362507898</v>
      </c>
    </row>
    <row r="26" spans="1:12" x14ac:dyDescent="0.2">
      <c r="A26" t="str">
        <f>'Occ T2'!A20</f>
        <v>42 Secretarial and related occupations</v>
      </c>
      <c r="B26" s="32">
        <f>'Occ T2'!B20</f>
        <v>23.865015802512549</v>
      </c>
      <c r="C26" s="32">
        <f>'Occ T2'!C20</f>
        <v>21.967967584442711</v>
      </c>
      <c r="D26" s="32">
        <f>'Occ T2'!D20</f>
        <v>21.400515918126963</v>
      </c>
      <c r="E26" s="32">
        <f>'Occ T2'!E20</f>
        <v>22.594863994342628</v>
      </c>
      <c r="F26" s="32">
        <f>'Occ T2'!F20</f>
        <v>15.68036920263614</v>
      </c>
      <c r="H26" s="11">
        <f t="shared" si="14"/>
        <v>-1.8970482180698376</v>
      </c>
      <c r="I26" s="31">
        <f t="shared" si="5"/>
        <v>-0.56745166631574762</v>
      </c>
      <c r="J26" s="11">
        <f t="shared" si="14"/>
        <v>1.1943480762156646</v>
      </c>
      <c r="K26" s="11">
        <f t="shared" si="14"/>
        <v>-6.9144947917064883</v>
      </c>
      <c r="L26" s="31">
        <f t="shared" si="4"/>
        <v>-5.7201467154908237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110.85891732369615</v>
      </c>
      <c r="C28" s="31">
        <f>'Occ T1'!C12</f>
        <v>113.86196099197198</v>
      </c>
      <c r="D28" s="31">
        <f>'Occ T1'!D12</f>
        <v>97.571299142917809</v>
      </c>
      <c r="E28" s="31">
        <f>'Occ T1'!E12</f>
        <v>97.067806309465894</v>
      </c>
      <c r="F28" s="31">
        <f>'Occ T1'!F12</f>
        <v>91.209353029679519</v>
      </c>
      <c r="H28" s="31">
        <f t="shared" ref="H28:K30" si="15">C28-B28</f>
        <v>3.0030436682758364</v>
      </c>
      <c r="I28" s="31">
        <f t="shared" si="5"/>
        <v>-16.290661849054175</v>
      </c>
      <c r="J28" s="31">
        <f t="shared" si="15"/>
        <v>-0.50349283345191509</v>
      </c>
      <c r="K28" s="31">
        <f t="shared" si="15"/>
        <v>-5.8584532797863744</v>
      </c>
      <c r="L28" s="31">
        <f t="shared" si="4"/>
        <v>-6.3619461132382895</v>
      </c>
    </row>
    <row r="29" spans="1:12" x14ac:dyDescent="0.2">
      <c r="A29" s="10" t="str">
        <f>'Occ T2'!A21</f>
        <v>51 Skilled agricultural and related trades</v>
      </c>
      <c r="B29" s="10">
        <f>'Occ T2'!B21</f>
        <v>9.2706366696121076</v>
      </c>
      <c r="C29" s="10">
        <f>'Occ T2'!C21</f>
        <v>8.1984146584072679</v>
      </c>
      <c r="D29" s="10">
        <f>'Occ T2'!D21</f>
        <v>6.8913375841787978</v>
      </c>
      <c r="E29" s="10">
        <f>'Occ T2'!E21</f>
        <v>7.1722958713202711</v>
      </c>
      <c r="F29" s="10">
        <f>'Occ T2'!F21</f>
        <v>7.9914288535534688</v>
      </c>
      <c r="H29" s="11">
        <f t="shared" si="15"/>
        <v>-1.0722220112048397</v>
      </c>
      <c r="I29" s="31">
        <f t="shared" si="5"/>
        <v>-1.3070770742284701</v>
      </c>
      <c r="J29" s="11">
        <f t="shared" si="15"/>
        <v>0.28095828714147331</v>
      </c>
      <c r="K29" s="11">
        <f t="shared" si="15"/>
        <v>0.81913298223319764</v>
      </c>
      <c r="L29" s="31">
        <f t="shared" si="4"/>
        <v>1.1000912693746709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46.787342069119539</v>
      </c>
      <c r="C30" s="10">
        <f>'Occ T2'!C22</f>
        <v>48.79934786897639</v>
      </c>
      <c r="D30" s="10">
        <f>'Occ T2'!D22</f>
        <v>40.605260199332875</v>
      </c>
      <c r="E30" s="10">
        <f>'Occ T2'!E22</f>
        <v>39.995327472765041</v>
      </c>
      <c r="F30" s="10">
        <f>'Occ T2'!F22</f>
        <v>37.562948211971737</v>
      </c>
      <c r="H30" s="11">
        <f t="shared" si="15"/>
        <v>2.0120057998568512</v>
      </c>
      <c r="I30" s="31">
        <f t="shared" si="5"/>
        <v>-8.1940876696435154</v>
      </c>
      <c r="J30" s="11">
        <f t="shared" si="15"/>
        <v>-0.60993272656783404</v>
      </c>
      <c r="K30" s="11">
        <f t="shared" si="15"/>
        <v>-2.4323792607933044</v>
      </c>
      <c r="L30" s="31">
        <f t="shared" si="4"/>
        <v>-3.0423119873611384</v>
      </c>
    </row>
    <row r="31" spans="1:12" x14ac:dyDescent="0.2">
      <c r="A31" s="10" t="str">
        <f>'Occ T2'!A23</f>
        <v>53 Skilled construction and building trades</v>
      </c>
      <c r="B31" s="10">
        <f>'Occ T2'!B23</f>
        <v>35.089469355038794</v>
      </c>
      <c r="C31" s="10">
        <f>'Occ T2'!C23</f>
        <v>39.820969732941428</v>
      </c>
      <c r="D31" s="10">
        <f>'Occ T2'!D23</f>
        <v>32.873673945871992</v>
      </c>
      <c r="E31" s="10">
        <f>'Occ T2'!E23</f>
        <v>33.401883346061759</v>
      </c>
      <c r="F31" s="10">
        <f>'Occ T2'!F23</f>
        <v>29.519782156523313</v>
      </c>
      <c r="H31" s="11">
        <f t="shared" ref="H31:H32" si="16">C31-B31</f>
        <v>4.7315003779026341</v>
      </c>
      <c r="I31" s="31">
        <f t="shared" si="5"/>
        <v>-6.9472957870694358</v>
      </c>
      <c r="J31" s="11">
        <f t="shared" ref="J31:J32" si="17">E31-D31</f>
        <v>0.52820940018976614</v>
      </c>
      <c r="K31" s="11">
        <f t="shared" ref="K31:K32" si="18">F31-E31</f>
        <v>-3.8821011895384459</v>
      </c>
      <c r="L31" s="31">
        <f t="shared" si="4"/>
        <v>-3.3538917893486797</v>
      </c>
    </row>
    <row r="32" spans="1:12" x14ac:dyDescent="0.2">
      <c r="A32" s="10" t="str">
        <f>'Occ T2'!A24</f>
        <v>54 Textiles, printing and other skilled trades</v>
      </c>
      <c r="B32" s="10">
        <f>'Occ T2'!B24</f>
        <v>19.711469229925719</v>
      </c>
      <c r="C32" s="10">
        <f>'Occ T2'!C24</f>
        <v>17.043228731646899</v>
      </c>
      <c r="D32" s="10">
        <f>'Occ T2'!D24</f>
        <v>17.201027413534156</v>
      </c>
      <c r="E32" s="10">
        <f>'Occ T2'!E24</f>
        <v>16.498299619318811</v>
      </c>
      <c r="F32" s="10">
        <f>'Occ T2'!F24</f>
        <v>16.135193807631012</v>
      </c>
      <c r="H32" s="11">
        <f t="shared" si="16"/>
        <v>-2.6682404982788199</v>
      </c>
      <c r="I32" s="31">
        <f t="shared" si="5"/>
        <v>0.15779868188725743</v>
      </c>
      <c r="J32" s="11">
        <f t="shared" si="17"/>
        <v>-0.70272779421534537</v>
      </c>
      <c r="K32" s="11">
        <f t="shared" si="18"/>
        <v>-0.36310581168779876</v>
      </c>
      <c r="L32" s="31">
        <f t="shared" si="4"/>
        <v>-1.0658336059031441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100.12591327361547</v>
      </c>
      <c r="C34" s="31">
        <f>'Occ T1'!C13</f>
        <v>104.73024069209545</v>
      </c>
      <c r="D34" s="31">
        <f>'Occ T1'!D13</f>
        <v>100.34919068768423</v>
      </c>
      <c r="E34" s="31">
        <f>'Occ T1'!E13</f>
        <v>107.33034141118131</v>
      </c>
      <c r="F34" s="31">
        <f>'Occ T1'!F13</f>
        <v>117.10787622639378</v>
      </c>
      <c r="H34" s="31">
        <f t="shared" ref="H34:K36" si="19">C34-B34</f>
        <v>4.6043274184799827</v>
      </c>
      <c r="I34" s="31">
        <f t="shared" si="5"/>
        <v>-4.3810500044112217</v>
      </c>
      <c r="J34" s="31">
        <f t="shared" si="19"/>
        <v>6.9811507234970804</v>
      </c>
      <c r="K34" s="31">
        <f t="shared" si="19"/>
        <v>9.7775348152124764</v>
      </c>
      <c r="L34" s="31">
        <f t="shared" si="4"/>
        <v>16.758685538709557</v>
      </c>
    </row>
    <row r="35" spans="1:12" x14ac:dyDescent="0.2">
      <c r="A35" s="10" t="str">
        <f>'Occ T2'!A25</f>
        <v>61 Caring personal service occupations</v>
      </c>
      <c r="B35" s="10">
        <f>'Occ T2'!B25</f>
        <v>76.861052980682018</v>
      </c>
      <c r="C35" s="10">
        <f>'Occ T2'!C25</f>
        <v>81.581370181918601</v>
      </c>
      <c r="D35" s="10">
        <f>'Occ T2'!D25</f>
        <v>78.947674547342629</v>
      </c>
      <c r="E35" s="10">
        <f>'Occ T2'!E25</f>
        <v>85.706983925401758</v>
      </c>
      <c r="F35" s="10">
        <f>'Occ T2'!F25</f>
        <v>94.605517455709006</v>
      </c>
      <c r="G35" s="10"/>
      <c r="H35" s="11">
        <f t="shared" si="19"/>
        <v>4.7203172012365826</v>
      </c>
      <c r="I35" s="31">
        <f t="shared" si="5"/>
        <v>-2.6336956345759717</v>
      </c>
      <c r="J35" s="11">
        <f t="shared" si="19"/>
        <v>6.7593093780591289</v>
      </c>
      <c r="K35" s="11">
        <f t="shared" si="19"/>
        <v>8.8985335303072475</v>
      </c>
      <c r="L35" s="31">
        <f t="shared" si="4"/>
        <v>15.657842908366376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22.284331845722232</v>
      </c>
      <c r="C36" s="10">
        <f>'Occ T2'!C26</f>
        <v>22.247190804317952</v>
      </c>
      <c r="D36" s="10">
        <f>'Occ T2'!D26</f>
        <v>20.276066623599785</v>
      </c>
      <c r="E36" s="10">
        <f>'Occ T2'!E26</f>
        <v>20.690420901030993</v>
      </c>
      <c r="F36" s="10">
        <f>'Occ T2'!F26</f>
        <v>21.463637977862092</v>
      </c>
      <c r="G36" s="10"/>
      <c r="H36" s="11">
        <f t="shared" si="19"/>
        <v>-3.7141041404279207E-2</v>
      </c>
      <c r="I36" s="31">
        <f t="shared" si="5"/>
        <v>-1.9711241807181672</v>
      </c>
      <c r="J36" s="11">
        <f t="shared" si="19"/>
        <v>0.41435427743120812</v>
      </c>
      <c r="K36" s="11">
        <f t="shared" si="19"/>
        <v>0.77321707683109864</v>
      </c>
      <c r="L36" s="31">
        <f t="shared" si="4"/>
        <v>1.1875713542623068</v>
      </c>
    </row>
    <row r="37" spans="1:12" x14ac:dyDescent="0.2">
      <c r="A37" s="10" t="str">
        <f>'Occ T2'!A27</f>
        <v>63 Community and civil enforcement occupations</v>
      </c>
      <c r="B37" s="10">
        <f>'Occ T2'!B27</f>
        <v>0.98052844721121279</v>
      </c>
      <c r="C37" s="10">
        <f>'Occ T2'!C27</f>
        <v>0.90167970585889679</v>
      </c>
      <c r="D37" s="10">
        <f>'Occ T2'!D27</f>
        <v>1.1254495167418088</v>
      </c>
      <c r="E37" s="10">
        <f>'Occ T2'!E27</f>
        <v>0.932936584748567</v>
      </c>
      <c r="F37" s="10">
        <f>'Occ T2'!F27</f>
        <v>1.0387207928226831</v>
      </c>
      <c r="G37" s="10"/>
      <c r="H37" s="11">
        <f t="shared" ref="H37" si="20">C37-B37</f>
        <v>-7.884874135231601E-2</v>
      </c>
      <c r="I37" s="31">
        <f t="shared" ref="I37" si="21">D37-C37</f>
        <v>0.22376981088291203</v>
      </c>
      <c r="J37" s="11">
        <f t="shared" ref="J37" si="22">E37-D37</f>
        <v>-0.19251293199324182</v>
      </c>
      <c r="K37" s="11">
        <f t="shared" ref="K37" si="23">F37-E37</f>
        <v>0.10578420807411615</v>
      </c>
      <c r="L37" s="31">
        <f t="shared" ref="L37" si="24">F37-D37</f>
        <v>-8.6728723919125672E-2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81.826202633373555</v>
      </c>
      <c r="C39" s="31">
        <f>'Occ T1'!C14</f>
        <v>82.669541362850183</v>
      </c>
      <c r="D39" s="31">
        <f>'Occ T1'!D14</f>
        <v>81.641027463874337</v>
      </c>
      <c r="E39" s="31">
        <f>'Occ T1'!E14</f>
        <v>84.295323732851244</v>
      </c>
      <c r="F39" s="31">
        <f>'Occ T1'!F14</f>
        <v>86.483412864546565</v>
      </c>
      <c r="H39" s="31">
        <f>C39-B39</f>
        <v>0.84333872947662769</v>
      </c>
      <c r="I39" s="31">
        <f t="shared" si="5"/>
        <v>-1.0285138989758451</v>
      </c>
      <c r="J39" s="31">
        <f>E39-D39</f>
        <v>2.654296268976907</v>
      </c>
      <c r="K39" s="31">
        <f>F39-E39</f>
        <v>2.188089131695321</v>
      </c>
      <c r="L39" s="31">
        <f t="shared" si="4"/>
        <v>4.842385400672228</v>
      </c>
    </row>
    <row r="40" spans="1:12" s="30" customFormat="1" x14ac:dyDescent="0.2">
      <c r="A40" s="126" t="str">
        <f>'Occ T2'!A28</f>
        <v>71 Sales occupations</v>
      </c>
      <c r="B40" s="126">
        <f>'Occ T2'!B28</f>
        <v>63.108013741309826</v>
      </c>
      <c r="C40" s="126">
        <f>'Occ T2'!C28</f>
        <v>60.494969707947533</v>
      </c>
      <c r="D40" s="126">
        <f>'Occ T2'!D28</f>
        <v>59.004166486625351</v>
      </c>
      <c r="E40" s="126">
        <f>'Occ T2'!E28</f>
        <v>54.532841571033316</v>
      </c>
      <c r="F40" s="126">
        <f>'Occ T2'!F28</f>
        <v>51.870479592341077</v>
      </c>
      <c r="G40"/>
      <c r="H40" s="11">
        <f>C40-B40</f>
        <v>-2.6130440333622929</v>
      </c>
      <c r="I40" s="31">
        <f t="shared" si="5"/>
        <v>-1.4908032213221816</v>
      </c>
      <c r="J40" s="11">
        <f t="shared" ref="J40" si="25">E40-D40</f>
        <v>-4.4713249155920352</v>
      </c>
      <c r="K40" s="11">
        <f t="shared" ref="K40" si="26">F40-E40</f>
        <v>-2.662361978692239</v>
      </c>
      <c r="L40" s="31">
        <f t="shared" si="4"/>
        <v>-7.1336868942842742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18.718188892063733</v>
      </c>
      <c r="C41" s="126">
        <f>'Occ T2'!C29</f>
        <v>22.17457165490265</v>
      </c>
      <c r="D41" s="126">
        <f>'Occ T2'!D29</f>
        <v>22.636860977248979</v>
      </c>
      <c r="E41" s="126">
        <f>'Occ T2'!E29</f>
        <v>29.762482161817921</v>
      </c>
      <c r="F41" s="126">
        <f>'Occ T2'!F29</f>
        <v>34.612933272205488</v>
      </c>
      <c r="G41"/>
      <c r="H41" s="11">
        <f t="shared" ref="H41" si="27">C41-B41</f>
        <v>3.456382762838917</v>
      </c>
      <c r="I41" s="31">
        <f t="shared" si="5"/>
        <v>0.46228932234632936</v>
      </c>
      <c r="J41" s="11">
        <f t="shared" ref="J41" si="28">E41-D41</f>
        <v>7.1256211845689421</v>
      </c>
      <c r="K41" s="11">
        <f t="shared" ref="K41" si="29">F41-E41</f>
        <v>4.8504511103875672</v>
      </c>
      <c r="L41" s="31">
        <f t="shared" si="4"/>
        <v>11.976072294956509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79.007739842897081</v>
      </c>
      <c r="C43" s="31">
        <f>'Occ T1'!C15</f>
        <v>85.078573016140908</v>
      </c>
      <c r="D43" s="31">
        <f>'Occ T1'!D15</f>
        <v>74.101514645939901</v>
      </c>
      <c r="E43" s="31">
        <f>'Occ T1'!E15</f>
        <v>84.743744585048461</v>
      </c>
      <c r="F43" s="31">
        <f>'Occ T1'!F15</f>
        <v>85.390861348341573</v>
      </c>
      <c r="H43" s="31">
        <f t="shared" ref="H43:K45" si="30">C43-B43</f>
        <v>6.0708331732438268</v>
      </c>
      <c r="I43" s="31">
        <f t="shared" si="5"/>
        <v>-10.977058370201007</v>
      </c>
      <c r="J43" s="31">
        <f t="shared" si="30"/>
        <v>10.64222993910856</v>
      </c>
      <c r="K43" s="31">
        <f t="shared" si="30"/>
        <v>0.64711676329311274</v>
      </c>
      <c r="L43" s="31">
        <f t="shared" si="4"/>
        <v>11.289346702401673</v>
      </c>
    </row>
    <row r="44" spans="1:12" x14ac:dyDescent="0.2">
      <c r="A44" s="10" t="str">
        <f>'Occ T2'!A30</f>
        <v>81 Process, plant and machine operatives</v>
      </c>
      <c r="B44" s="10">
        <f>'Occ T2'!B30</f>
        <v>36.892134460926073</v>
      </c>
      <c r="C44" s="10">
        <f>'Occ T2'!C30</f>
        <v>35.53835229685906</v>
      </c>
      <c r="D44" s="10">
        <f>'Occ T2'!D30</f>
        <v>30.200637636469697</v>
      </c>
      <c r="E44" s="10">
        <f>'Occ T2'!E30</f>
        <v>36.835963729221852</v>
      </c>
      <c r="F44" s="10">
        <f>'Occ T2'!F30</f>
        <v>36.543530730093572</v>
      </c>
      <c r="H44" s="11">
        <f t="shared" si="30"/>
        <v>-1.3537821640670131</v>
      </c>
      <c r="I44" s="31">
        <f t="shared" si="5"/>
        <v>-5.3377146603893628</v>
      </c>
      <c r="J44" s="11">
        <f t="shared" si="30"/>
        <v>6.6353260927521553</v>
      </c>
      <c r="K44" s="11">
        <f t="shared" si="30"/>
        <v>-0.29243299912828036</v>
      </c>
      <c r="L44" s="31">
        <f t="shared" si="4"/>
        <v>6.342893093623875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42.115605381971015</v>
      </c>
      <c r="C45" s="10">
        <f>'Occ T2'!C31</f>
        <v>49.540220719281848</v>
      </c>
      <c r="D45" s="10">
        <f>'Occ T2'!D31</f>
        <v>43.900877009470207</v>
      </c>
      <c r="E45" s="10">
        <f>'Occ T2'!E31</f>
        <v>47.907780855826601</v>
      </c>
      <c r="F45" s="10">
        <f>'Occ T2'!F31</f>
        <v>48.847330618248002</v>
      </c>
      <c r="H45" s="11">
        <f t="shared" si="30"/>
        <v>7.4246153373108328</v>
      </c>
      <c r="I45" s="31">
        <f t="shared" si="5"/>
        <v>-5.6393437098116408</v>
      </c>
      <c r="J45" s="11">
        <f t="shared" si="30"/>
        <v>4.0069038463563942</v>
      </c>
      <c r="K45" s="11">
        <f t="shared" si="30"/>
        <v>0.9395497624214002</v>
      </c>
      <c r="L45" s="31">
        <f t="shared" si="4"/>
        <v>4.9464536087777944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119.58607492488552</v>
      </c>
      <c r="C47" s="31">
        <f>'Occ T1'!C16</f>
        <v>125.17904185550945</v>
      </c>
      <c r="D47" s="31">
        <f>'Occ T1'!D16</f>
        <v>111.60967280347747</v>
      </c>
      <c r="E47" s="31">
        <f>'Occ T1'!E16</f>
        <v>111.95230403649882</v>
      </c>
      <c r="F47" s="31">
        <f>'Occ T1'!F16</f>
        <v>108.29513189712031</v>
      </c>
      <c r="H47" s="31">
        <f t="shared" ref="H47:K49" si="31">C47-B47</f>
        <v>5.5929669306239305</v>
      </c>
      <c r="I47" s="31">
        <f t="shared" si="5"/>
        <v>-13.569369052031988</v>
      </c>
      <c r="J47" s="31">
        <f t="shared" si="31"/>
        <v>0.34263123302135057</v>
      </c>
      <c r="K47" s="31">
        <f t="shared" si="31"/>
        <v>-3.6571721393785026</v>
      </c>
      <c r="L47" s="31">
        <f t="shared" si="4"/>
        <v>-3.314540906357152</v>
      </c>
    </row>
    <row r="48" spans="1:12" x14ac:dyDescent="0.2">
      <c r="A48" s="10" t="str">
        <f>'Occ T2'!A32</f>
        <v>91 Elementary trades and related occupations</v>
      </c>
      <c r="B48" s="10">
        <f>'Occ T2'!B32</f>
        <v>20.586198522498126</v>
      </c>
      <c r="C48" s="10">
        <f>'Occ T2'!C32</f>
        <v>19.190340321468451</v>
      </c>
      <c r="D48" s="10">
        <f>'Occ T2'!D32</f>
        <v>16.761571118077743</v>
      </c>
      <c r="E48" s="10">
        <f>'Occ T2'!E32</f>
        <v>14.393385693647675</v>
      </c>
      <c r="F48" s="10">
        <f>'Occ T2'!F32</f>
        <v>13.858932291205532</v>
      </c>
      <c r="H48" s="11">
        <f t="shared" si="31"/>
        <v>-1.3958582010296752</v>
      </c>
      <c r="I48" s="31">
        <f t="shared" si="5"/>
        <v>-2.4287692033907078</v>
      </c>
      <c r="J48" s="11">
        <f t="shared" si="31"/>
        <v>-2.3681854244300684</v>
      </c>
      <c r="K48" s="11">
        <f t="shared" si="31"/>
        <v>-0.53445340244214279</v>
      </c>
      <c r="L48" s="31">
        <f t="shared" si="4"/>
        <v>-2.9026388268722112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98.9998764023874</v>
      </c>
      <c r="C49" s="10">
        <f>'Occ T2'!C33</f>
        <v>105.988701534041</v>
      </c>
      <c r="D49" s="10">
        <f>'Occ T2'!D33</f>
        <v>94.848101685399726</v>
      </c>
      <c r="E49" s="10">
        <f>'Occ T2'!E33</f>
        <v>97.558918342851143</v>
      </c>
      <c r="F49" s="10">
        <f>'Occ T2'!F33</f>
        <v>94.43619960591478</v>
      </c>
      <c r="H49" s="11">
        <f t="shared" si="31"/>
        <v>6.9888251316535985</v>
      </c>
      <c r="I49" s="31">
        <f t="shared" si="5"/>
        <v>-11.140599848641273</v>
      </c>
      <c r="J49" s="11">
        <f t="shared" si="31"/>
        <v>2.7108166574514172</v>
      </c>
      <c r="K49" s="11">
        <f t="shared" si="31"/>
        <v>-3.1227187369363634</v>
      </c>
      <c r="L49" s="31">
        <f t="shared" si="4"/>
        <v>-0.41190207948494617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1005.385</v>
      </c>
      <c r="C51" s="34">
        <f>'Occ T1'!C18</f>
        <v>1089.5500000000002</v>
      </c>
      <c r="D51" s="34">
        <f>'Occ T1'!D18</f>
        <v>1065.223</v>
      </c>
      <c r="E51" s="34">
        <f>'Occ T1'!E18</f>
        <v>1096.6910000000003</v>
      </c>
      <c r="F51" s="34">
        <f>'Occ T1'!F18</f>
        <v>1141.3670000000006</v>
      </c>
      <c r="G51" s="24"/>
      <c r="H51" s="34">
        <f>C51-B51</f>
        <v>84.165000000000191</v>
      </c>
      <c r="I51" s="205">
        <f>D51-C51</f>
        <v>-24.327000000000226</v>
      </c>
      <c r="J51" s="34">
        <f>E51-D51</f>
        <v>31.468000000000302</v>
      </c>
      <c r="K51" s="34">
        <f>F51-E51</f>
        <v>44.676000000000386</v>
      </c>
      <c r="L51" s="205">
        <f>F51-D51</f>
        <v>76.144000000000688</v>
      </c>
    </row>
    <row r="53" spans="1:12" ht="15.75" x14ac:dyDescent="0.25">
      <c r="A53" s="19" t="str">
        <f>CONCATENATE(A1," (Continued)")</f>
        <v>Occupation Table 3  Employment Change by Occupation in Occupation Group (SOC 2020), 2015-2035, Greater Birmingham and Solihull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4.3239907872116401</v>
      </c>
      <c r="C59" s="44">
        <f>IF(AND(D$5-C$5 &lt;&gt; 0,D7 &lt;&gt; 0,C7 &lt;&gt; 0),(EXP(LN(D7/C7)/(D$5-C$5))-1)*100,0)</f>
        <v>2.8435545905117765</v>
      </c>
      <c r="D59" s="44">
        <f>IF(AND(E$5-D$5 &lt;&gt; 0,E7 &lt;&gt; 0,D7 &lt;&gt; 0),(EXP(LN(E7/D7)/(E$5-D$5))-1)*100,0)</f>
        <v>0.54690084822828222</v>
      </c>
      <c r="E59" s="44">
        <f>IF(AND(F$5-E$5 &lt;&gt; 0,F7 &lt;&gt; 0,E7 &lt;&gt; 0),(EXP(LN(F7/E7)/(F$5-E$5))-1)*100,0)</f>
        <v>1.2353950690801252</v>
      </c>
      <c r="F59" s="44">
        <f>IF(AND(F$5-D$5 &lt;&gt; 0,F7 &lt;&gt; 0,D7 &lt;&gt; 0),(EXP(LN(F7/D7)/(F$5-D$5))-1)*100,0)</f>
        <v>1.0053747544745528</v>
      </c>
      <c r="H59" s="44">
        <f>(B7/B$51)*100</f>
        <v>8.487801046498241</v>
      </c>
      <c r="I59" s="44">
        <f>(C7/C$51)*100</f>
        <v>9.2772059105510323</v>
      </c>
      <c r="J59" s="44">
        <f>(D7/D$51)*100</f>
        <v>9.7589008316603234</v>
      </c>
      <c r="K59" s="44">
        <f>(E7/E$51)*100</f>
        <v>9.7409340924439753</v>
      </c>
      <c r="L59" s="44">
        <f>(F7/F$51)*100</f>
        <v>10.582380984145965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5.3508027322941798</v>
      </c>
      <c r="C60" s="44">
        <f t="shared" si="32"/>
        <v>2.2688175278773315</v>
      </c>
      <c r="D60" s="44">
        <f t="shared" si="32"/>
        <v>-1.2320731744022595</v>
      </c>
      <c r="E60" s="44">
        <f t="shared" si="32"/>
        <v>1.0003676887703872</v>
      </c>
      <c r="F60" s="44">
        <f>IF(AND(F$5-D$5 &lt;&gt; 0,F8 &lt;&gt; 0,D8 &lt;&gt; 0),(EXP(LN(F8/D8)/(F$5-D$5))-1)*100,0)</f>
        <v>0.2506697007976566</v>
      </c>
      <c r="H60" s="44">
        <f t="shared" ref="H60:L60" si="33">(B8/B$51)*100</f>
        <v>5.8481217366114064</v>
      </c>
      <c r="I60" s="44">
        <f t="shared" si="33"/>
        <v>6.6474187432751322</v>
      </c>
      <c r="J60" s="44">
        <f t="shared" si="33"/>
        <v>6.9534910788327204</v>
      </c>
      <c r="K60" s="44">
        <f t="shared" si="33"/>
        <v>6.3480281906130376</v>
      </c>
      <c r="L60" s="44">
        <f t="shared" si="33"/>
        <v>6.7379434637167268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1.9344653232674425</v>
      </c>
      <c r="C61" s="44">
        <f>IF(AND(D$5-C$5 &lt;&gt; 0,D9 &lt;&gt; 0,C9 &lt;&gt; 0),(EXP(LN(D9/C9)/(D$5-C$5))-1)*100,0)</f>
        <v>4.2963405688419831</v>
      </c>
      <c r="D61" s="44">
        <f t="shared" si="34"/>
        <v>4.4825711661950374</v>
      </c>
      <c r="E61" s="44">
        <f t="shared" si="34"/>
        <v>1.662363556536417</v>
      </c>
      <c r="F61" s="44">
        <f>IF(AND(F$5-D$5 &lt;&gt; 0,F9 &lt;&gt; 0,D9 &lt;&gt; 0),(EXP(LN(F9/D9)/(F$5-D$5))-1)*100,0)</f>
        <v>2.5938715063325235</v>
      </c>
      <c r="H61" s="44">
        <f t="shared" ref="H61:L61" si="35">(B9/B$51)*100</f>
        <v>2.6396793098868354</v>
      </c>
      <c r="I61" s="44">
        <f t="shared" si="35"/>
        <v>2.6297871672759006</v>
      </c>
      <c r="J61" s="44">
        <f t="shared" si="35"/>
        <v>2.805409752827603</v>
      </c>
      <c r="K61" s="44">
        <f t="shared" si="35"/>
        <v>3.3929059018309378</v>
      </c>
      <c r="L61" s="44">
        <f t="shared" si="35"/>
        <v>3.8444375204292376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4.1585304538099166</v>
      </c>
      <c r="C63" s="44">
        <f t="shared" si="36"/>
        <v>4.9956273833418052</v>
      </c>
      <c r="D63" s="44">
        <f t="shared" si="36"/>
        <v>1.5258785927850571</v>
      </c>
      <c r="E63" s="44">
        <f t="shared" si="36"/>
        <v>1.0835800236995929</v>
      </c>
      <c r="F63" s="44">
        <f>IF(AND(F$5-D$5 &lt;&gt; 0,F11 &lt;&gt; 0,D11 &lt;&gt; 0),(EXP(LN(F11/D11)/(F$5-D$5))-1)*100,0)</f>
        <v>1.2307983668614408</v>
      </c>
      <c r="H63" s="44">
        <f>(B11/B$51)*100</f>
        <v>18.195059431831563</v>
      </c>
      <c r="I63" s="44">
        <f>(C11/C$51)*100</f>
        <v>19.761417360462318</v>
      </c>
      <c r="J63" s="44">
        <f>(D11/D$51)*100</f>
        <v>21.222470251738283</v>
      </c>
      <c r="K63" s="44">
        <f>(E11/E$51)*100</f>
        <v>22.234940500206349</v>
      </c>
      <c r="L63" s="44">
        <f>(F11/F$51)*100</f>
        <v>23.795842529468704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4.4711679245055924</v>
      </c>
      <c r="C64" s="44">
        <f t="shared" si="36"/>
        <v>5.6010210296639995</v>
      </c>
      <c r="D64" s="49">
        <f t="shared" si="36"/>
        <v>0.85299454607683511</v>
      </c>
      <c r="E64" s="49">
        <f t="shared" si="36"/>
        <v>0.9980768636337789</v>
      </c>
      <c r="F64" s="44">
        <f>IF(AND(F$5-D$5 &lt;&gt; 0,F12 &lt;&gt; 0,D12 &lt;&gt; 0),(EXP(LN(F12/D12)/(F$5-D$5))-1)*100,0)</f>
        <v>0.94969291609379169</v>
      </c>
      <c r="H64" s="40">
        <f t="shared" ref="H64:L67" si="37">(B12/B$11)*100</f>
        <v>27.358959546836196</v>
      </c>
      <c r="I64" s="40">
        <f t="shared" si="37"/>
        <v>27.68891901905398</v>
      </c>
      <c r="J64" s="40">
        <f t="shared" si="37"/>
        <v>27.848570388024456</v>
      </c>
      <c r="K64" s="40">
        <f t="shared" si="37"/>
        <v>26.937861296816823</v>
      </c>
      <c r="L64" s="40">
        <f t="shared" si="37"/>
        <v>26.710868461401198</v>
      </c>
    </row>
    <row r="65" spans="1:12" x14ac:dyDescent="0.2">
      <c r="A65" t="str">
        <f>A13</f>
        <v>22 Health professionals</v>
      </c>
      <c r="B65" s="49">
        <f t="shared" si="36"/>
        <v>6.0307560239271307</v>
      </c>
      <c r="C65" s="44">
        <f t="shared" si="36"/>
        <v>-1.7706655759583745</v>
      </c>
      <c r="D65" s="49">
        <f t="shared" si="36"/>
        <v>1.5467742053428379</v>
      </c>
      <c r="E65" s="49">
        <f t="shared" si="36"/>
        <v>0.88440556910549528</v>
      </c>
      <c r="F65" s="44">
        <f>IF(AND(F$5-D$5 &lt;&gt; 0,F13 &lt;&gt; 0,D13 &lt;&gt; 0),(EXP(LN(F13/D13)/(F$5-D$5))-1)*100,0)</f>
        <v>1.1047136626423981</v>
      </c>
      <c r="H65" s="40">
        <f t="shared" si="37"/>
        <v>22.5288051319035</v>
      </c>
      <c r="I65" s="40">
        <f t="shared" si="37"/>
        <v>24.192804446462961</v>
      </c>
      <c r="J65" s="40">
        <f t="shared" si="37"/>
        <v>22.633733783508859</v>
      </c>
      <c r="K65" s="40">
        <f t="shared" si="37"/>
        <v>22.657035253919787</v>
      </c>
      <c r="L65" s="40">
        <f t="shared" si="37"/>
        <v>22.214540137066006</v>
      </c>
    </row>
    <row r="66" spans="1:12" x14ac:dyDescent="0.2">
      <c r="A66" t="str">
        <f>A14</f>
        <v>23 Teaching and other educational professionals</v>
      </c>
      <c r="B66" s="49">
        <f t="shared" si="36"/>
        <v>0.27394906281841269</v>
      </c>
      <c r="C66" s="44">
        <f t="shared" si="36"/>
        <v>6.0950903780076615</v>
      </c>
      <c r="D66" s="49">
        <f t="shared" si="36"/>
        <v>1.3333052079410379</v>
      </c>
      <c r="E66" s="49">
        <f t="shared" si="36"/>
        <v>1.2031539205938024</v>
      </c>
      <c r="F66" s="44">
        <f>IF(AND(F$5-D$5 &lt;&gt; 0,F14 &lt;&gt; 0,D14 &lt;&gt; 0),(EXP(LN(F14/D14)/(F$5-D$5))-1)*100,0)</f>
        <v>1.2465190985700758</v>
      </c>
      <c r="H66" s="40">
        <f t="shared" si="37"/>
        <v>22.719503526775277</v>
      </c>
      <c r="I66" s="40">
        <f t="shared" si="37"/>
        <v>19.515151946592134</v>
      </c>
      <c r="J66" s="40">
        <f t="shared" si="37"/>
        <v>19.719505098578381</v>
      </c>
      <c r="K66" s="40">
        <f t="shared" si="37"/>
        <v>19.533194315060992</v>
      </c>
      <c r="L66" s="40">
        <f t="shared" si="37"/>
        <v>19.765490452637941</v>
      </c>
    </row>
    <row r="67" spans="1:12" x14ac:dyDescent="0.2">
      <c r="A67" t="str">
        <f>A15</f>
        <v>24 Business, media and public service professionals</v>
      </c>
      <c r="B67" s="49">
        <f t="shared" si="36"/>
        <v>5.2905458178089004</v>
      </c>
      <c r="C67" s="44">
        <f t="shared" si="36"/>
        <v>9.3824459967434279</v>
      </c>
      <c r="D67" s="49">
        <f t="shared" si="36"/>
        <v>2.2472120046906907</v>
      </c>
      <c r="E67" s="49">
        <f t="shared" si="36"/>
        <v>1.2258251541412246</v>
      </c>
      <c r="F67" s="44">
        <f>IF(AND(F$5-D$5 &lt;&gt; 0,F15 &lt;&gt; 0,D15 &lt;&gt; 0),(EXP(LN(F15/D15)/(F$5-D$5))-1)*100,0)</f>
        <v>1.5651487052445567</v>
      </c>
      <c r="H67" s="40">
        <f t="shared" si="37"/>
        <v>27.392731794485009</v>
      </c>
      <c r="I67" s="40">
        <f t="shared" si="37"/>
        <v>28.603124587890921</v>
      </c>
      <c r="J67" s="40">
        <f t="shared" si="37"/>
        <v>29.798190729888308</v>
      </c>
      <c r="K67" s="40">
        <f t="shared" si="37"/>
        <v>30.871909134202408</v>
      </c>
      <c r="L67" s="40">
        <f t="shared" si="37"/>
        <v>31.309100948894859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3.2653820557595692</v>
      </c>
      <c r="C69" s="44">
        <f t="shared" si="39"/>
        <v>3.3808259974352994</v>
      </c>
      <c r="D69" s="44">
        <f t="shared" si="39"/>
        <v>-0.47795003337635089</v>
      </c>
      <c r="E69" s="44">
        <f t="shared" si="39"/>
        <v>0.77483961158886228</v>
      </c>
      <c r="F69" s="44">
        <f t="shared" ref="F69:F74" si="40">IF(AND(F$5-D$5 &lt;&gt; 0,F17 &lt;&gt; 0,D17 &lt;&gt; 0),(EXP(LN(F17/D17)/(F$5-D$5))-1)*100,0)</f>
        <v>0.35550055152593352</v>
      </c>
      <c r="H69" s="44">
        <f>(B17/B$51)*100</f>
        <v>11.708439070012631</v>
      </c>
      <c r="I69" s="44">
        <f>(C17/C$51)*100</f>
        <v>12.285794910084023</v>
      </c>
      <c r="J69" s="44">
        <f>(D17/D$51)*100</f>
        <v>12.991218553612782</v>
      </c>
      <c r="K69" s="44">
        <f>(E17/E$51)*100</f>
        <v>12.319773122886355</v>
      </c>
      <c r="L69" s="44">
        <f>(F17/F$51)*100</f>
        <v>12.787417181047422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4.1265954295748086</v>
      </c>
      <c r="C70" s="44">
        <f t="shared" si="39"/>
        <v>8.3417664168415442</v>
      </c>
      <c r="D70" s="49">
        <f t="shared" si="39"/>
        <v>-2.5741389218912336</v>
      </c>
      <c r="E70" s="49">
        <f t="shared" si="39"/>
        <v>0.5990162593435544</v>
      </c>
      <c r="F70" s="44">
        <f t="shared" si="40"/>
        <v>-0.47002227652924722</v>
      </c>
      <c r="H70" s="40">
        <f t="shared" ref="H70:L74" si="41">(B18/B$17)*100</f>
        <v>13.43980475502819</v>
      </c>
      <c r="I70" s="40">
        <f t="shared" si="41"/>
        <v>13.893786146311712</v>
      </c>
      <c r="J70" s="40">
        <f t="shared" si="41"/>
        <v>14.560507896760239</v>
      </c>
      <c r="K70" s="40">
        <f t="shared" si="41"/>
        <v>13.090348937474868</v>
      </c>
      <c r="L70" s="40">
        <f t="shared" si="41"/>
        <v>12.863744500858477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4.9141349963777614</v>
      </c>
      <c r="C71" s="44">
        <f t="shared" si="39"/>
        <v>0.69969274882637489</v>
      </c>
      <c r="D71" s="49">
        <f t="shared" si="39"/>
        <v>0.39155425032513236</v>
      </c>
      <c r="E71" s="49">
        <f t="shared" si="39"/>
        <v>0.98050991636600138</v>
      </c>
      <c r="F71" s="44">
        <f t="shared" si="40"/>
        <v>0.78380845204448768</v>
      </c>
      <c r="H71" s="40">
        <f t="shared" si="41"/>
        <v>14.929138941979481</v>
      </c>
      <c r="I71" s="40">
        <f t="shared" si="41"/>
        <v>15.905662113159183</v>
      </c>
      <c r="J71" s="40">
        <f t="shared" si="41"/>
        <v>15.493156224167848</v>
      </c>
      <c r="K71" s="40">
        <f t="shared" si="41"/>
        <v>16.181889251631183</v>
      </c>
      <c r="L71" s="40">
        <f t="shared" si="41"/>
        <v>16.515193342582123</v>
      </c>
    </row>
    <row r="72" spans="1:12" x14ac:dyDescent="0.2">
      <c r="A72" t="str">
        <f t="shared" si="38"/>
        <v>33 Protective service occupations</v>
      </c>
      <c r="B72" s="49">
        <f t="shared" si="39"/>
        <v>1.7993262752232786</v>
      </c>
      <c r="C72" s="44">
        <f t="shared" si="39"/>
        <v>6.1980570847198324</v>
      </c>
      <c r="D72" s="49">
        <f t="shared" si="39"/>
        <v>3.6955844381890035</v>
      </c>
      <c r="E72" s="49">
        <f t="shared" si="39"/>
        <v>1.5805950210529662</v>
      </c>
      <c r="F72" s="44">
        <f t="shared" si="40"/>
        <v>2.280754452055711</v>
      </c>
      <c r="H72" s="40">
        <f t="shared" si="41"/>
        <v>8.5854828925045883</v>
      </c>
      <c r="I72" s="40">
        <f t="shared" si="41"/>
        <v>8.1082161499645053</v>
      </c>
      <c r="J72" s="40">
        <f t="shared" si="41"/>
        <v>8.3291731637986679</v>
      </c>
      <c r="K72" s="40">
        <f t="shared" si="41"/>
        <v>10.228375047871054</v>
      </c>
      <c r="L72" s="40">
        <f t="shared" si="41"/>
        <v>11.076256698342426</v>
      </c>
    </row>
    <row r="73" spans="1:12" x14ac:dyDescent="0.2">
      <c r="A73" t="str">
        <f t="shared" si="38"/>
        <v>34 Culture, media and sports occupations</v>
      </c>
      <c r="B73" s="49">
        <f t="shared" si="39"/>
        <v>2.1898778323588663</v>
      </c>
      <c r="C73" s="44">
        <f t="shared" si="39"/>
        <v>3.1097179443662304</v>
      </c>
      <c r="D73" s="49">
        <f t="shared" si="39"/>
        <v>-1.0066776274523459</v>
      </c>
      <c r="E73" s="49">
        <f t="shared" si="39"/>
        <v>1.0987837092999442</v>
      </c>
      <c r="F73" s="44">
        <f t="shared" si="40"/>
        <v>0.39203411387620513</v>
      </c>
      <c r="H73" s="40">
        <f t="shared" si="41"/>
        <v>13.979398373738935</v>
      </c>
      <c r="I73" s="40">
        <f t="shared" si="41"/>
        <v>13.406054370849105</v>
      </c>
      <c r="J73" s="40">
        <f t="shared" si="41"/>
        <v>13.370898051824248</v>
      </c>
      <c r="K73" s="40">
        <f t="shared" si="41"/>
        <v>13.01947621653782</v>
      </c>
      <c r="L73" s="40">
        <f t="shared" si="41"/>
        <v>13.44409782257725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3.0649165695954883</v>
      </c>
      <c r="C74" s="44">
        <f t="shared" si="39"/>
        <v>2.446491439532017</v>
      </c>
      <c r="D74" s="49">
        <f t="shared" si="39"/>
        <v>-0.79614417257354297</v>
      </c>
      <c r="E74" s="49">
        <f t="shared" si="39"/>
        <v>0.47820907560174319</v>
      </c>
      <c r="F74" s="44">
        <f t="shared" si="40"/>
        <v>5.1616067870341453E-2</v>
      </c>
      <c r="H74" s="40">
        <f t="shared" si="41"/>
        <v>49.066175036748803</v>
      </c>
      <c r="I74" s="40">
        <f t="shared" si="41"/>
        <v>48.686281219715497</v>
      </c>
      <c r="J74" s="40">
        <f t="shared" si="41"/>
        <v>48.246264663448997</v>
      </c>
      <c r="K74" s="40">
        <f t="shared" si="41"/>
        <v>47.479910546485073</v>
      </c>
      <c r="L74" s="40">
        <f t="shared" si="41"/>
        <v>46.100707635639722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-4.2867716213379481E-2</v>
      </c>
      <c r="C76" s="44">
        <f t="shared" si="42"/>
        <v>2.9454530334588558</v>
      </c>
      <c r="D76" s="44">
        <f t="shared" si="42"/>
        <v>-0.93394208667710865</v>
      </c>
      <c r="E76" s="44">
        <f t="shared" si="42"/>
        <v>-0.91021384777482117</v>
      </c>
      <c r="F76" s="44">
        <f>IF(AND(F$5-D$5 &lt;&gt; 0,F24 &lt;&gt; 0,D24 &lt;&gt; 0),(EXP(LN(F24/D24)/(F$5-D$5))-1)*100,0)</f>
        <v>-0.91812389216088253</v>
      </c>
      <c r="H76" s="44">
        <f>(B24/B$51)*100</f>
        <v>12.731419808076472</v>
      </c>
      <c r="I76" s="44">
        <f>(C24/C$51)*100</f>
        <v>11.727818254259613</v>
      </c>
      <c r="J76" s="44">
        <f>(D24/D$51)*100</f>
        <v>12.348978265306359</v>
      </c>
      <c r="K76" s="44">
        <f>(E24/E$51)*100</f>
        <v>11.444891773248616</v>
      </c>
      <c r="L76" s="44">
        <f>(F24/F$51)*100</f>
        <v>10.035974967427173</v>
      </c>
    </row>
    <row r="77" spans="1:12" x14ac:dyDescent="0.2">
      <c r="A77" t="str">
        <f>A25</f>
        <v>41 Administrative occupations</v>
      </c>
      <c r="B77" s="49">
        <f t="shared" si="42"/>
        <v>0.40036223543800098</v>
      </c>
      <c r="C77" s="44">
        <f t="shared" si="42"/>
        <v>4.0932456922090354</v>
      </c>
      <c r="D77" s="49">
        <f t="shared" si="42"/>
        <v>-1.3474609260156867</v>
      </c>
      <c r="E77" s="49">
        <f t="shared" si="42"/>
        <v>-0.4009877287421304</v>
      </c>
      <c r="F77" s="44">
        <f>IF(AND(F$5-D$5 &lt;&gt; 0,F25 &lt;&gt; 0,D25 &lt;&gt; 0),(EXP(LN(F25/D25)/(F$5-D$5))-1)*100,0)</f>
        <v>-0.71748345750959341</v>
      </c>
      <c r="H77" s="40">
        <f t="shared" ref="H77:L78" si="43">(B25/B$24)*100</f>
        <v>81.355425092679695</v>
      </c>
      <c r="I77" s="40">
        <f t="shared" si="43"/>
        <v>82.808036243270024</v>
      </c>
      <c r="J77" s="40">
        <f t="shared" si="43"/>
        <v>83.731306317710832</v>
      </c>
      <c r="K77" s="40">
        <f t="shared" si="43"/>
        <v>81.998289968518719</v>
      </c>
      <c r="L77" s="40">
        <f t="shared" si="43"/>
        <v>86.31101010180555</v>
      </c>
    </row>
    <row r="78" spans="1:12" x14ac:dyDescent="0.2">
      <c r="A78" t="str">
        <f>A26</f>
        <v>42 Secretarial and related occupations</v>
      </c>
      <c r="B78" s="49">
        <f t="shared" si="42"/>
        <v>-2.0494140806034955</v>
      </c>
      <c r="C78" s="44">
        <f t="shared" si="42"/>
        <v>-2.5830867791229117</v>
      </c>
      <c r="D78" s="49">
        <f t="shared" si="42"/>
        <v>1.0920719136265467</v>
      </c>
      <c r="E78" s="49">
        <f t="shared" si="42"/>
        <v>-3.5872089837582832</v>
      </c>
      <c r="F78" s="44">
        <f>IF(AND(F$5-D$5 &lt;&gt; 0,F26 &lt;&gt; 0,D26 &lt;&gt; 0),(EXP(LN(F26/D26)/(F$5-D$5))-1)*100,0)</f>
        <v>-2.0520232693446938</v>
      </c>
      <c r="H78" s="40">
        <f t="shared" si="43"/>
        <v>18.644574907320312</v>
      </c>
      <c r="I78" s="40">
        <f t="shared" si="43"/>
        <v>17.191963756729976</v>
      </c>
      <c r="J78" s="40">
        <f t="shared" si="43"/>
        <v>16.268693682289168</v>
      </c>
      <c r="K78" s="40">
        <f t="shared" si="43"/>
        <v>18.001710031481277</v>
      </c>
      <c r="L78" s="40">
        <f t="shared" si="43"/>
        <v>13.688989898194444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0.67044922604759805</v>
      </c>
      <c r="C80" s="44">
        <f t="shared" si="44"/>
        <v>-14.307378607507715</v>
      </c>
      <c r="D80" s="44">
        <f t="shared" si="44"/>
        <v>-0.10341879793114295</v>
      </c>
      <c r="E80" s="44">
        <f t="shared" si="44"/>
        <v>-0.62058955320679621</v>
      </c>
      <c r="F80" s="44">
        <f>IF(AND(F$5-D$5 &lt;&gt; 0,F28 &lt;&gt; 0,D28 &lt;&gt; 0),(EXP(LN(F28/D28)/(F$5-D$5))-1)*100,0)</f>
        <v>-0.44849747967725673</v>
      </c>
      <c r="H80" s="44">
        <f>(B28/B$51)*100</f>
        <v>11.026513954723431</v>
      </c>
      <c r="I80" s="44">
        <f>(C28/C$51)*100</f>
        <v>10.450365838371066</v>
      </c>
      <c r="J80" s="44">
        <f>(D28/D$51)*100</f>
        <v>9.1597063847586675</v>
      </c>
      <c r="K80" s="44">
        <f>(E28/E$51)*100</f>
        <v>8.850971359249403</v>
      </c>
      <c r="L80" s="44">
        <f>(F28/F$51)*100</f>
        <v>7.9912379654992192</v>
      </c>
    </row>
    <row r="81" spans="1:12" x14ac:dyDescent="0.2">
      <c r="A81" t="str">
        <f>A29</f>
        <v>51 Skilled agricultural and related trades</v>
      </c>
      <c r="B81" s="49">
        <f t="shared" si="44"/>
        <v>-3.0260513483156615</v>
      </c>
      <c r="C81" s="44">
        <f t="shared" si="44"/>
        <v>-15.943046658271854</v>
      </c>
      <c r="D81" s="49">
        <f t="shared" si="44"/>
        <v>0.80241439048702734</v>
      </c>
      <c r="E81" s="49">
        <f t="shared" si="44"/>
        <v>1.0873063278735273</v>
      </c>
      <c r="F81" s="44">
        <f>IF(AND(F$5-D$5 &lt;&gt; 0,F29 &lt;&gt; 0,D29 &lt;&gt; 0),(EXP(LN(F29/D29)/(F$5-D$5))-1)*100,0)</f>
        <v>0.99225299723209037</v>
      </c>
      <c r="H81" s="40">
        <f t="shared" ref="H81:L84" si="45">(B29/B$28)*100</f>
        <v>8.3625538598242333</v>
      </c>
      <c r="I81" s="40">
        <f t="shared" si="45"/>
        <v>7.2003104346545639</v>
      </c>
      <c r="J81" s="40">
        <f t="shared" si="45"/>
        <v>7.0628736572264899</v>
      </c>
      <c r="K81" s="40">
        <f t="shared" si="45"/>
        <v>7.3889543237991573</v>
      </c>
      <c r="L81" s="40">
        <f t="shared" si="45"/>
        <v>8.7616330870728341</v>
      </c>
    </row>
    <row r="82" spans="1:12" x14ac:dyDescent="0.2">
      <c r="A82" t="str">
        <f>A30</f>
        <v>52 Skilled metal, electrical and electronic trades</v>
      </c>
      <c r="B82" s="49">
        <f t="shared" si="44"/>
        <v>1.0581656815055851</v>
      </c>
      <c r="C82" s="44">
        <f t="shared" si="44"/>
        <v>-16.791387646499288</v>
      </c>
      <c r="D82" s="49">
        <f t="shared" si="44"/>
        <v>-0.30224203963387097</v>
      </c>
      <c r="E82" s="49">
        <f t="shared" si="44"/>
        <v>-0.62548056955885611</v>
      </c>
      <c r="F82" s="44">
        <f>IF(AND(F$5-D$5 &lt;&gt; 0,F30 &lt;&gt; 0,D30 &lt;&gt; 0),(EXP(LN(F30/D30)/(F$5-D$5))-1)*100,0)</f>
        <v>-0.51785100535763906</v>
      </c>
      <c r="H82" s="40">
        <f t="shared" si="45"/>
        <v>42.204401051929381</v>
      </c>
      <c r="I82" s="40">
        <f t="shared" si="45"/>
        <v>42.858341314196288</v>
      </c>
      <c r="J82" s="40">
        <f t="shared" si="45"/>
        <v>41.61598805798026</v>
      </c>
      <c r="K82" s="40">
        <f t="shared" si="45"/>
        <v>41.20349371577872</v>
      </c>
      <c r="L82" s="40">
        <f t="shared" si="45"/>
        <v>41.183219663611418</v>
      </c>
    </row>
    <row r="83" spans="1:12" x14ac:dyDescent="0.2">
      <c r="A83" t="str">
        <f>A31</f>
        <v>53 Skilled construction and building trades</v>
      </c>
      <c r="B83" s="49">
        <f t="shared" si="44"/>
        <v>3.2128470306045376</v>
      </c>
      <c r="C83" s="44">
        <f t="shared" si="44"/>
        <v>-17.446324973151938</v>
      </c>
      <c r="D83" s="49">
        <f t="shared" si="44"/>
        <v>0.31931136735696697</v>
      </c>
      <c r="E83" s="49">
        <f t="shared" si="44"/>
        <v>-1.2279154878775622</v>
      </c>
      <c r="F83" s="44">
        <f>IF(AND(F$5-D$5 &lt;&gt; 0,F31 &lt;&gt; 0,D31 &lt;&gt; 0),(EXP(LN(F31/D31)/(F$5-D$5))-1)*100,0)</f>
        <v>-0.71484297745302294</v>
      </c>
      <c r="H83" s="40">
        <f t="shared" si="45"/>
        <v>31.652365188252119</v>
      </c>
      <c r="I83" s="40">
        <f t="shared" si="45"/>
        <v>34.973022935859213</v>
      </c>
      <c r="J83" s="40">
        <f t="shared" si="45"/>
        <v>33.69195063982923</v>
      </c>
      <c r="K83" s="40">
        <f t="shared" si="45"/>
        <v>34.410876907603985</v>
      </c>
      <c r="L83" s="40">
        <f t="shared" si="45"/>
        <v>32.364863005790177</v>
      </c>
    </row>
    <row r="84" spans="1:12" x14ac:dyDescent="0.2">
      <c r="A84" t="str">
        <f>A32</f>
        <v>54 Textiles, printing and other skilled trades</v>
      </c>
      <c r="B84" s="49">
        <f t="shared" si="44"/>
        <v>-3.570876541699719</v>
      </c>
      <c r="C84" s="44">
        <f t="shared" si="44"/>
        <v>0.92587316858716573</v>
      </c>
      <c r="D84" s="49">
        <f t="shared" si="44"/>
        <v>-0.83076577208697211</v>
      </c>
      <c r="E84" s="49">
        <f t="shared" si="44"/>
        <v>-0.22229740414915211</v>
      </c>
      <c r="F84" s="44">
        <f>IF(AND(F$5-D$5 &lt;&gt; 0,F32 &lt;&gt; 0,D32 &lt;&gt; 0),(EXP(LN(F32/D32)/(F$5-D$5))-1)*100,0)</f>
        <v>-0.42553388330147657</v>
      </c>
      <c r="H84" s="40">
        <f t="shared" si="45"/>
        <v>17.780679899994283</v>
      </c>
      <c r="I84" s="40">
        <f t="shared" si="45"/>
        <v>14.96832531528994</v>
      </c>
      <c r="J84" s="40">
        <f t="shared" si="45"/>
        <v>17.629187644964027</v>
      </c>
      <c r="K84" s="40">
        <f t="shared" si="45"/>
        <v>16.996675052818127</v>
      </c>
      <c r="L84" s="40">
        <f t="shared" si="45"/>
        <v>17.690284243525575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1.1303249719781361</v>
      </c>
      <c r="C86" s="44">
        <f t="shared" si="46"/>
        <v>-4.1831757240885281</v>
      </c>
      <c r="D86" s="44">
        <f t="shared" si="46"/>
        <v>1.3541946911433733</v>
      </c>
      <c r="E86" s="44">
        <f t="shared" si="46"/>
        <v>0.87565308271579934</v>
      </c>
      <c r="F86" s="44">
        <f>IF(AND(F$5-D$5 &lt;&gt; 0,F34 &lt;&gt; 0,D34 &lt;&gt; 0),(EXP(LN(F34/D34)/(F$5-D$5))-1)*100,0)</f>
        <v>1.0349153768508979</v>
      </c>
      <c r="H86" s="44">
        <f>(B34/B$51)*100</f>
        <v>9.9589623152936895</v>
      </c>
      <c r="I86" s="44">
        <f>(C34/C$51)*100</f>
        <v>9.6122473215635296</v>
      </c>
      <c r="J86" s="44">
        <f>(D34/D$51)*100</f>
        <v>9.4204866668936216</v>
      </c>
      <c r="K86" s="44">
        <f>(E34/E$51)*100</f>
        <v>9.7867440702240902</v>
      </c>
      <c r="L86" s="44">
        <f>(F34/F$51)*100</f>
        <v>10.260317341082555</v>
      </c>
    </row>
    <row r="87" spans="1:12" x14ac:dyDescent="0.2">
      <c r="A87" t="str">
        <f>A35</f>
        <v>61 Caring personal service occupations</v>
      </c>
      <c r="B87" s="49">
        <f t="shared" si="46"/>
        <v>1.5011975626632479</v>
      </c>
      <c r="C87" s="44">
        <f t="shared" si="46"/>
        <v>-3.2283052229977072</v>
      </c>
      <c r="D87" s="49">
        <f t="shared" si="46"/>
        <v>1.6565517375762173</v>
      </c>
      <c r="E87" s="49">
        <f t="shared" si="46"/>
        <v>0.99270982946622066</v>
      </c>
      <c r="F87" s="44">
        <f>IF(AND(F$5-D$5 &lt;&gt; 0,F35 &lt;&gt; 0,D35 &lt;&gt; 0),(EXP(LN(F35/D35)/(F$5-D$5))-1)*100,0)</f>
        <v>1.2135073901309967</v>
      </c>
      <c r="H87" s="40">
        <f t="shared" ref="H87:L89" si="47">(B35/B$34)*100</f>
        <v>76.764396416183246</v>
      </c>
      <c r="I87" s="40">
        <f t="shared" si="47"/>
        <v>77.896670190767523</v>
      </c>
      <c r="J87" s="40">
        <f t="shared" si="47"/>
        <v>78.672955911573496</v>
      </c>
      <c r="K87" s="40">
        <f t="shared" si="47"/>
        <v>79.853453178779404</v>
      </c>
      <c r="L87" s="40">
        <f t="shared" si="47"/>
        <v>80.784931384817313</v>
      </c>
    </row>
    <row r="88" spans="1:12" x14ac:dyDescent="0.2">
      <c r="A88" t="str">
        <f>A36</f>
        <v>62 Leisure, travel and related personal service occupations</v>
      </c>
      <c r="B88" s="49">
        <f t="shared" si="46"/>
        <v>-4.1693282204380289E-2</v>
      </c>
      <c r="C88" s="44">
        <f t="shared" si="46"/>
        <v>-8.8601037230084394</v>
      </c>
      <c r="D88" s="49">
        <f t="shared" si="46"/>
        <v>0.40541214709497453</v>
      </c>
      <c r="E88" s="49">
        <f t="shared" si="46"/>
        <v>0.36756799774984028</v>
      </c>
      <c r="F88" s="44">
        <f>IF(AND(F$5-D$5 &lt;&gt; 0,F36 &lt;&gt; 0,D36 &lt;&gt; 0),(EXP(LN(F36/D36)/(F$5-D$5))-1)*100,0)</f>
        <v>0.38018112904725232</v>
      </c>
      <c r="H88" s="40">
        <f t="shared" si="47"/>
        <v>22.256308199482316</v>
      </c>
      <c r="I88" s="40">
        <f t="shared" si="47"/>
        <v>21.242375322829815</v>
      </c>
      <c r="J88" s="40">
        <f t="shared" si="47"/>
        <v>20.205510861273194</v>
      </c>
      <c r="K88" s="40">
        <f t="shared" si="47"/>
        <v>19.277327015821395</v>
      </c>
      <c r="L88" s="40">
        <f t="shared" si="47"/>
        <v>18.328090876115315</v>
      </c>
    </row>
    <row r="89" spans="1:12" x14ac:dyDescent="0.2">
      <c r="A89" t="str">
        <f>A37</f>
        <v>63 Community and civil enforcement occupations</v>
      </c>
      <c r="B89" s="49">
        <f t="shared" si="46"/>
        <v>-2.0739979458644919</v>
      </c>
      <c r="C89" s="44">
        <f t="shared" si="46"/>
        <v>24.81699537306983</v>
      </c>
      <c r="D89" s="49">
        <f t="shared" si="46"/>
        <v>-3.682495691692822</v>
      </c>
      <c r="E89" s="49">
        <f t="shared" si="46"/>
        <v>1.0798689345553614</v>
      </c>
      <c r="F89" s="44">
        <f>IF(AND(F$5-D$5 &lt;&gt; 0,F37 &lt;&gt; 0,D37 &lt;&gt; 0),(EXP(LN(F37/D37)/(F$5-D$5))-1)*100,0)</f>
        <v>-0.5331906464074887</v>
      </c>
      <c r="H89" s="40">
        <f t="shared" si="47"/>
        <v>0.9792953843344322</v>
      </c>
      <c r="I89" s="40">
        <f t="shared" si="47"/>
        <v>0.86095448640265693</v>
      </c>
      <c r="J89" s="40">
        <f t="shared" si="47"/>
        <v>1.1215332271533052</v>
      </c>
      <c r="K89" s="40">
        <f t="shared" si="47"/>
        <v>0.86921980539919985</v>
      </c>
      <c r="L89" s="40">
        <f t="shared" si="47"/>
        <v>0.88697773906737132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0.25667167758125498</v>
      </c>
      <c r="C91" s="44">
        <f t="shared" si="48"/>
        <v>-1.24412677513418</v>
      </c>
      <c r="D91" s="44">
        <f t="shared" si="48"/>
        <v>0.64194103730035312</v>
      </c>
      <c r="E91" s="44">
        <f t="shared" si="48"/>
        <v>0.256591083106672</v>
      </c>
      <c r="F91" s="44">
        <f t="shared" ref="F91:F93" si="49">IF(AND(F$5-D$5 &lt;&gt; 0,F39 &lt;&gt; 0,D39 &lt;&gt; 0),(EXP(LN(F39/D39)/(F$5-D$5))-1)*100,0)</f>
        <v>0.38487684664934019</v>
      </c>
      <c r="H91" s="44">
        <f>(B39/B$51)*100</f>
        <v>8.1387928637659748</v>
      </c>
      <c r="I91" s="44">
        <f>(C39/C$51)*100</f>
        <v>7.5874940445918195</v>
      </c>
      <c r="J91" s="44">
        <f>(D39/D$51)*100</f>
        <v>7.6642193666372522</v>
      </c>
      <c r="K91" s="44">
        <f>(E39/E$51)*100</f>
        <v>7.6863331360293126</v>
      </c>
      <c r="L91" s="44">
        <f>(F39/F$51)*100</f>
        <v>7.577178319028544</v>
      </c>
    </row>
    <row r="92" spans="1:12" s="30" customFormat="1" x14ac:dyDescent="0.2">
      <c r="A92" t="str">
        <f>A40</f>
        <v>71 Sales occupations</v>
      </c>
      <c r="B92" s="49">
        <f t="shared" si="48"/>
        <v>-1.0516200486560767</v>
      </c>
      <c r="C92" s="44">
        <f t="shared" si="48"/>
        <v>-2.4643424544542381</v>
      </c>
      <c r="D92" s="49">
        <f t="shared" si="48"/>
        <v>-1.563743399034756</v>
      </c>
      <c r="E92" s="49">
        <f t="shared" si="48"/>
        <v>-0.49928225628097511</v>
      </c>
      <c r="F92" s="44">
        <f t="shared" si="49"/>
        <v>-0.85537550373606663</v>
      </c>
      <c r="G92"/>
      <c r="H92" s="40">
        <f>(B40/B$34)*100</f>
        <v>63.028652301880818</v>
      </c>
      <c r="I92" s="40">
        <f t="shared" ref="H92:L93" si="50">(C40/C$34)*100</f>
        <v>57.762657001621321</v>
      </c>
      <c r="J92" s="40">
        <f t="shared" si="50"/>
        <v>58.798846390563753</v>
      </c>
      <c r="K92" s="40">
        <f t="shared" si="50"/>
        <v>50.808411539583787</v>
      </c>
      <c r="L92" s="40">
        <f t="shared" si="50"/>
        <v>44.292904340665089</v>
      </c>
    </row>
    <row r="93" spans="1:12" s="30" customFormat="1" x14ac:dyDescent="0.2">
      <c r="A93" t="str">
        <f>A41</f>
        <v>72 Customer service occupations</v>
      </c>
      <c r="B93" s="49">
        <f t="shared" si="48"/>
        <v>4.3272724925014883</v>
      </c>
      <c r="C93" s="44">
        <f t="shared" si="48"/>
        <v>2.0847722767358245</v>
      </c>
      <c r="D93" s="49">
        <f t="shared" si="48"/>
        <v>5.6259404830221404</v>
      </c>
      <c r="E93" s="49">
        <f t="shared" si="48"/>
        <v>1.5212428111042398</v>
      </c>
      <c r="F93" s="44">
        <f t="shared" si="49"/>
        <v>2.8714386441588857</v>
      </c>
      <c r="G93"/>
      <c r="H93" s="40">
        <f t="shared" si="50"/>
        <v>18.694649846451117</v>
      </c>
      <c r="I93" s="40">
        <f t="shared" si="50"/>
        <v>21.173036086201112</v>
      </c>
      <c r="J93" s="40">
        <f t="shared" si="50"/>
        <v>22.558090226857388</v>
      </c>
      <c r="K93" s="40">
        <f t="shared" si="50"/>
        <v>27.72979361707068</v>
      </c>
      <c r="L93" s="40">
        <f t="shared" si="50"/>
        <v>29.556452040246651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1.8679671818479182</v>
      </c>
      <c r="C95" s="44">
        <f t="shared" si="51"/>
        <v>-12.902259618433497</v>
      </c>
      <c r="D95" s="44">
        <f t="shared" si="51"/>
        <v>2.7202607222546415</v>
      </c>
      <c r="E95" s="44">
        <f t="shared" si="51"/>
        <v>7.6100459371652995E-2</v>
      </c>
      <c r="F95" s="44">
        <f>IF(AND(F$5-D$5 &lt;&gt; 0,F43 &lt;&gt; 0,D43 &lt;&gt; 0),(EXP(LN(F43/D43)/(F$5-D$5))-1)*100,0)</f>
        <v>0.94983666892434204</v>
      </c>
      <c r="H95" s="44">
        <f>(B43/B$51)*100</f>
        <v>7.8584561976652809</v>
      </c>
      <c r="I95" s="44">
        <f>(C43/C$51)*100</f>
        <v>7.8085974040788306</v>
      </c>
      <c r="J95" s="44">
        <f>(D43/D$51)*100</f>
        <v>6.9564320941192515</v>
      </c>
      <c r="K95" s="44">
        <f>(E43/E$51)*100</f>
        <v>7.7272216681862478</v>
      </c>
      <c r="L95" s="44">
        <f>(F43/F$51)*100</f>
        <v>7.4814552504445579</v>
      </c>
    </row>
    <row r="96" spans="1:12" x14ac:dyDescent="0.2">
      <c r="A96" t="str">
        <f>A44</f>
        <v>81 Process, plant and machine operatives</v>
      </c>
      <c r="B96" s="49">
        <f t="shared" si="51"/>
        <v>-0.93029350321700566</v>
      </c>
      <c r="C96" s="44">
        <f t="shared" si="51"/>
        <v>-15.01958958536499</v>
      </c>
      <c r="D96" s="49">
        <f t="shared" si="51"/>
        <v>4.0521803072873785</v>
      </c>
      <c r="E96" s="49">
        <f t="shared" si="51"/>
        <v>-7.9672949055109576E-2</v>
      </c>
      <c r="F96" s="44">
        <f>IF(AND(F$5-D$5 &lt;&gt; 0,F44 &lt;&gt; 0,D44 &lt;&gt; 0),(EXP(LN(F44/D44)/(F$5-D$5))-1)*100,0)</f>
        <v>1.2790516769666471</v>
      </c>
      <c r="H96" s="40">
        <f>(B44/B$43)*100</f>
        <v>46.694329611610492</v>
      </c>
      <c r="I96" s="40">
        <f t="shared" ref="H96:L97" si="52">(C44/C$43)*100</f>
        <v>41.771213405420902</v>
      </c>
      <c r="J96" s="40">
        <f t="shared" si="52"/>
        <v>40.755762929772203</v>
      </c>
      <c r="K96" s="40">
        <f t="shared" si="52"/>
        <v>43.467472330365851</v>
      </c>
      <c r="L96" s="40">
        <f t="shared" si="52"/>
        <v>42.795599146164726</v>
      </c>
    </row>
    <row r="97" spans="1:12" x14ac:dyDescent="0.2">
      <c r="A97" t="str">
        <f>A45</f>
        <v>82 Transport and mobile machine drivers and operatives</v>
      </c>
      <c r="B97" s="49">
        <f t="shared" si="51"/>
        <v>4.1426734715638291</v>
      </c>
      <c r="C97" s="44">
        <f t="shared" si="51"/>
        <v>-11.383364118958639</v>
      </c>
      <c r="D97" s="49">
        <f t="shared" si="51"/>
        <v>1.7622197245932503</v>
      </c>
      <c r="E97" s="49">
        <f t="shared" si="51"/>
        <v>0.19440674269439739</v>
      </c>
      <c r="F97" s="44">
        <f>IF(AND(F$5-D$5 &lt;&gt; 0,F45 &lt;&gt; 0,D45 &lt;&gt; 0),(EXP(LN(F45/D45)/(F$5-D$5))-1)*100,0)</f>
        <v>0.71430866832926654</v>
      </c>
      <c r="H97" s="40">
        <f t="shared" si="52"/>
        <v>53.305670388389515</v>
      </c>
      <c r="I97" s="40">
        <f t="shared" si="52"/>
        <v>58.228786594579098</v>
      </c>
      <c r="J97" s="40">
        <f t="shared" si="52"/>
        <v>59.244237070227804</v>
      </c>
      <c r="K97" s="40">
        <f t="shared" si="52"/>
        <v>56.532527669634135</v>
      </c>
      <c r="L97" s="40">
        <f t="shared" si="52"/>
        <v>57.204400853835267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1.1492700153886481</v>
      </c>
      <c r="C99" s="44">
        <f t="shared" si="53"/>
        <v>-10.83996877663812</v>
      </c>
      <c r="D99" s="44">
        <f t="shared" si="53"/>
        <v>6.1322869144531111E-2</v>
      </c>
      <c r="E99" s="44">
        <f t="shared" si="53"/>
        <v>-0.33157627712249171</v>
      </c>
      <c r="F99" s="44">
        <f>IF(AND(F$5-D$5 &lt;&gt; 0,F47 &lt;&gt; 0,D47 &lt;&gt; 0),(EXP(LN(F47/D47)/(F$5-D$5))-1)*100,0)</f>
        <v>-0.20078161168289865</v>
      </c>
      <c r="H99" s="44">
        <f>(B47/B$51)*100</f>
        <v>11.894555312132718</v>
      </c>
      <c r="I99" s="44">
        <f>(C47/C$51)*100</f>
        <v>11.489058956037763</v>
      </c>
      <c r="J99" s="44">
        <f>(D47/D$51)*100</f>
        <v>10.477587585273456</v>
      </c>
      <c r="K99" s="44">
        <f>(E47/E$51)*100</f>
        <v>10.208190277525647</v>
      </c>
      <c r="L99" s="44">
        <f>(F47/F$51)*100</f>
        <v>9.4881954618558506</v>
      </c>
    </row>
    <row r="100" spans="1:12" x14ac:dyDescent="0.2">
      <c r="A100" t="str">
        <f>A48</f>
        <v>91 Elementary trades and related occupations</v>
      </c>
      <c r="B100" s="49">
        <f t="shared" si="53"/>
        <v>-1.7400293664804556</v>
      </c>
      <c r="C100" s="44">
        <f t="shared" si="53"/>
        <v>-12.656207043257151</v>
      </c>
      <c r="D100" s="49">
        <f t="shared" si="53"/>
        <v>-3.0004660089300361</v>
      </c>
      <c r="E100" s="49">
        <f t="shared" si="53"/>
        <v>-0.37767320100363655</v>
      </c>
      <c r="F100" s="44">
        <f>IF(AND(F$5-D$5 &lt;&gt; 0,F48 &lt;&gt; 0,D48 &lt;&gt; 0),(EXP(LN(F48/D48)/(F$5-D$5))-1)*100,0)</f>
        <v>-1.2597240535741627</v>
      </c>
      <c r="H100" s="40">
        <f t="shared" ref="H100:L101" si="54">(B48/B$47)*100</f>
        <v>17.214544866890851</v>
      </c>
      <c r="I100" s="40">
        <f t="shared" si="54"/>
        <v>15.330314114098515</v>
      </c>
      <c r="J100" s="40">
        <f t="shared" si="54"/>
        <v>15.01802728836196</v>
      </c>
      <c r="K100" s="40">
        <f t="shared" si="54"/>
        <v>12.856712345067169</v>
      </c>
      <c r="L100" s="40">
        <f t="shared" si="54"/>
        <v>12.797373296863823</v>
      </c>
    </row>
    <row r="101" spans="1:12" x14ac:dyDescent="0.2">
      <c r="A101" t="str">
        <f>A49</f>
        <v>92 Elementary administration and service occupations</v>
      </c>
      <c r="B101" s="49">
        <f t="shared" si="53"/>
        <v>1.719971497885453</v>
      </c>
      <c r="C101" s="44">
        <f t="shared" si="53"/>
        <v>-10.511120230172066</v>
      </c>
      <c r="D101" s="49">
        <f t="shared" si="53"/>
        <v>0.56518726795653507</v>
      </c>
      <c r="E101" s="49">
        <f t="shared" si="53"/>
        <v>-0.32479156874939408</v>
      </c>
      <c r="F101" s="44">
        <f>IF(AND(F$5-D$5 &lt;&gt; 0,F49 &lt;&gt; 0,D49 &lt;&gt; 0),(EXP(LN(F49/D49)/(F$5-D$5))-1)*100,0)</f>
        <v>-2.9010539621265874E-2</v>
      </c>
      <c r="H101" s="40">
        <f t="shared" si="54"/>
        <v>82.785455133109153</v>
      </c>
      <c r="I101" s="40">
        <f t="shared" si="54"/>
        <v>84.669685885901487</v>
      </c>
      <c r="J101" s="40">
        <f t="shared" si="54"/>
        <v>84.981972711638036</v>
      </c>
      <c r="K101" s="40">
        <f t="shared" si="54"/>
        <v>87.143287654932834</v>
      </c>
      <c r="L101" s="40">
        <f t="shared" si="54"/>
        <v>87.202626703136175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2.0301889453056887</v>
      </c>
      <c r="C103" s="206">
        <f t="shared" ref="C103" si="56">IF(AND(D$5-C$5 &lt;&gt; 0,D51 &lt;&gt; 0,C51 &lt;&gt; 0),(EXP(LN(D51/C51)/(D$5-C$5))-1)*100,0)</f>
        <v>-2.2327566426506573</v>
      </c>
      <c r="D103" s="50">
        <f>IF(AND(E$5-D$5 &lt;&gt; 0,E51 &lt;&gt; 0,D51 &lt;&gt; 0),(EXP(LN(E51/D51)/(E$5-D$5))-1)*100,0)</f>
        <v>0.58396441107613217</v>
      </c>
      <c r="E103" s="50">
        <f>IF(AND(F$5-E$5 &lt;&gt; 0,F51 &lt;&gt; 0,E51 &lt;&gt; 0),(EXP(LN(F51/E51)/(F$5-E$5))-1)*100,0)</f>
        <v>0.40009025795040287</v>
      </c>
      <c r="F103" s="206">
        <f>IF(AND(F$5-D$5 &lt;&gt; 0,F51 &lt;&gt; 0,D51 &lt;&gt; 0),(EXP(LN(F51/D51)/(F$5-D$5))-1)*100,0)</f>
        <v>0.46134426371120529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Greater Birmingham and Solihull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17.079448984135215</v>
      </c>
      <c r="C9" s="330">
        <v>41.716689737495386</v>
      </c>
      <c r="D9" s="330">
        <f>SUM(B9:C9)</f>
        <v>58.796138721630598</v>
      </c>
      <c r="E9" s="331"/>
      <c r="F9" s="330">
        <v>23.697743066856972</v>
      </c>
      <c r="G9" s="330">
        <v>50.372443207817398</v>
      </c>
      <c r="H9" s="330">
        <f>SUM(F9:G9)</f>
        <v>74.07018627467437</v>
      </c>
      <c r="I9" s="331"/>
      <c r="J9" s="330">
        <v>28.374907195611886</v>
      </c>
      <c r="K9" s="330">
        <v>48.529755977907776</v>
      </c>
      <c r="L9" s="330">
        <f>SUM(J9:K9)</f>
        <v>76.904663173519666</v>
      </c>
      <c r="M9" s="236"/>
      <c r="N9" s="328">
        <f>IF(B9&gt;0,(EXP(LN(F9/B9)/($F$6-$B$6))-1)*100,0)</f>
        <v>6.7693567423983136</v>
      </c>
      <c r="O9" s="328">
        <f>IF(F9&gt;0,(EXP(LN(J9/F9)/($J$6-$F$6))-1)*100,0)</f>
        <v>1.2080749204836705</v>
      </c>
      <c r="P9" s="328"/>
      <c r="Q9" s="328">
        <f>IF(C9&gt;0,(EXP(LN(G9/C9)/($F$6-$B$6))-1)*100,0)</f>
        <v>3.8428586863205716</v>
      </c>
      <c r="R9" s="328">
        <f>IF(G9&gt;0,(EXP(LN(K9/G9)/($J$6-$F$6))-1)*100,0)</f>
        <v>-0.24813914902485079</v>
      </c>
      <c r="S9" s="327"/>
      <c r="T9" s="328">
        <f>IF(D9&gt;0,(EXP(LN(H9/D9)/($F$6-$B$6))-1)*100,0)</f>
        <v>4.7270634776303666</v>
      </c>
      <c r="U9" s="328">
        <f>IF(H9&gt;0,(EXP(LN(L9/H9)/($J$6-$F$6))-1)*100,0)</f>
        <v>0.2506697007976344</v>
      </c>
    </row>
    <row r="10" spans="1:21" x14ac:dyDescent="0.2">
      <c r="A10" s="329" t="str">
        <f>name!D5</f>
        <v>12 Other managers and proprietors</v>
      </c>
      <c r="B10" s="330">
        <v>10.832619417704555</v>
      </c>
      <c r="C10" s="330">
        <v>15.706320412001164</v>
      </c>
      <c r="D10" s="330">
        <f t="shared" ref="D10:D33" si="0">SUM(B10:C10)</f>
        <v>26.538939829705718</v>
      </c>
      <c r="E10" s="331"/>
      <c r="F10" s="330">
        <v>13.211235233752783</v>
      </c>
      <c r="G10" s="330">
        <v>16.672634697610022</v>
      </c>
      <c r="H10" s="330">
        <f t="shared" ref="H10:H33" si="1">SUM(F10:G10)</f>
        <v>29.883869931362803</v>
      </c>
      <c r="I10" s="331"/>
      <c r="J10" s="330">
        <v>18.960458205030374</v>
      </c>
      <c r="K10" s="330">
        <v>24.918682988767227</v>
      </c>
      <c r="L10" s="330">
        <f t="shared" ref="L10:L33" si="2">SUM(J10:K10)</f>
        <v>43.879141193797601</v>
      </c>
      <c r="M10" s="236"/>
      <c r="N10" s="328">
        <f t="shared" ref="N10:N36" si="3">IF(B10&gt;0,(EXP(LN(F10/B10)/($F$6-$B$6))-1)*100,0)</f>
        <v>4.0499768756941057</v>
      </c>
      <c r="O10" s="328">
        <f t="shared" ref="O10:O34" si="4">IF(F10&gt;0,(EXP(LN(J10/F10)/($J$6-$F$6))-1)*100,0)</f>
        <v>2.4378276918666009</v>
      </c>
      <c r="P10" s="328"/>
      <c r="Q10" s="328">
        <f t="shared" ref="Q10:Q34" si="5">IF(C10&gt;0,(EXP(LN(G10/C10)/($F$6-$B$6))-1)*100,0)</f>
        <v>1.2012685466790352</v>
      </c>
      <c r="R10" s="328">
        <f t="shared" ref="R10:R34" si="6">IF(G10&gt;0,(EXP(LN(K10/G10)/($J$6-$F$6))-1)*100,0)</f>
        <v>2.7152017125201322</v>
      </c>
      <c r="S10" s="327"/>
      <c r="T10" s="328">
        <f t="shared" ref="T10:T34" si="7">IF(D10&gt;0,(EXP(LN(H10/D10)/($F$6-$B$6))-1)*100,0)</f>
        <v>2.4025221961198717</v>
      </c>
      <c r="U10" s="328">
        <f t="shared" ref="U10:U34" si="8">IF(H10&gt;0,(EXP(LN(L10/H10)/($J$6-$F$6))-1)*100,0)</f>
        <v>2.5938715063325235</v>
      </c>
    </row>
    <row r="11" spans="1:21" x14ac:dyDescent="0.2">
      <c r="A11" s="329" t="str">
        <f>name!D6</f>
        <v>21 Science, research, engineering and technology professionals</v>
      </c>
      <c r="B11" s="330">
        <v>8.1514186546292002</v>
      </c>
      <c r="C11" s="330">
        <v>41.896435006576262</v>
      </c>
      <c r="D11" s="330">
        <f t="shared" si="0"/>
        <v>50.047853661205465</v>
      </c>
      <c r="E11" s="331"/>
      <c r="F11" s="330">
        <v>11.498015101564832</v>
      </c>
      <c r="G11" s="330">
        <v>51.458310672432873</v>
      </c>
      <c r="H11" s="330">
        <f t="shared" si="1"/>
        <v>62.956325773997705</v>
      </c>
      <c r="I11" s="331"/>
      <c r="J11" s="330">
        <v>16.530481133519121</v>
      </c>
      <c r="K11" s="330">
        <v>56.015675077643863</v>
      </c>
      <c r="L11" s="330">
        <f t="shared" si="2"/>
        <v>72.54615621116298</v>
      </c>
      <c r="M11" s="236"/>
      <c r="N11" s="328">
        <f t="shared" si="3"/>
        <v>7.1218181305547024</v>
      </c>
      <c r="O11" s="328">
        <f t="shared" si="4"/>
        <v>2.4497354541895611</v>
      </c>
      <c r="P11" s="328"/>
      <c r="Q11" s="328">
        <f t="shared" si="5"/>
        <v>4.1971141532611611</v>
      </c>
      <c r="R11" s="328">
        <f t="shared" si="6"/>
        <v>0.56733384621741045</v>
      </c>
      <c r="S11" s="327"/>
      <c r="T11" s="328">
        <f t="shared" si="7"/>
        <v>4.6961672945148747</v>
      </c>
      <c r="U11" s="328">
        <f t="shared" si="8"/>
        <v>0.94969291609379169</v>
      </c>
    </row>
    <row r="12" spans="1:21" x14ac:dyDescent="0.2">
      <c r="A12" s="329" t="str">
        <f>name!D7</f>
        <v>22 Health professionals</v>
      </c>
      <c r="B12" s="330">
        <v>31.536694821393773</v>
      </c>
      <c r="C12" s="330">
        <v>9.67533813158105</v>
      </c>
      <c r="D12" s="330">
        <f t="shared" si="0"/>
        <v>41.212032952974823</v>
      </c>
      <c r="E12" s="331"/>
      <c r="F12" s="330">
        <v>38.062515088136458</v>
      </c>
      <c r="G12" s="330">
        <v>13.104805090326927</v>
      </c>
      <c r="H12" s="330">
        <f t="shared" si="1"/>
        <v>51.167320178463385</v>
      </c>
      <c r="I12" s="331"/>
      <c r="J12" s="330">
        <v>45.314201299848129</v>
      </c>
      <c r="K12" s="330">
        <v>15.0200218749456</v>
      </c>
      <c r="L12" s="330">
        <f t="shared" si="2"/>
        <v>60.334223174793728</v>
      </c>
      <c r="M12" s="236"/>
      <c r="N12" s="328">
        <f t="shared" si="3"/>
        <v>3.8332054358364287</v>
      </c>
      <c r="O12" s="328">
        <f t="shared" si="4"/>
        <v>1.1693880752260188</v>
      </c>
      <c r="P12" s="328"/>
      <c r="Q12" s="328">
        <f t="shared" si="5"/>
        <v>6.2558580927279284</v>
      </c>
      <c r="R12" s="328">
        <f t="shared" si="6"/>
        <v>0.91351490220898945</v>
      </c>
      <c r="S12" s="327"/>
      <c r="T12" s="328">
        <f t="shared" si="7"/>
        <v>4.4224134841024165</v>
      </c>
      <c r="U12" s="328">
        <f t="shared" si="8"/>
        <v>1.1047136626423981</v>
      </c>
    </row>
    <row r="13" spans="1:21" x14ac:dyDescent="0.2">
      <c r="A13" s="329" t="str">
        <f>name!D8</f>
        <v>23 Teaching and other educational professionals</v>
      </c>
      <c r="B13" s="330">
        <v>27.592296365765534</v>
      </c>
      <c r="C13" s="330">
        <v>13.968581920440311</v>
      </c>
      <c r="D13" s="330">
        <f t="shared" si="0"/>
        <v>41.560878286205849</v>
      </c>
      <c r="E13" s="331"/>
      <c r="F13" s="330">
        <v>30.021162473938212</v>
      </c>
      <c r="G13" s="330">
        <v>14.558059000998627</v>
      </c>
      <c r="H13" s="330">
        <f t="shared" si="1"/>
        <v>44.579221474936837</v>
      </c>
      <c r="I13" s="331"/>
      <c r="J13" s="330">
        <v>36.4615383308387</v>
      </c>
      <c r="K13" s="330">
        <v>17.221117477953527</v>
      </c>
      <c r="L13" s="330">
        <f t="shared" si="2"/>
        <v>53.682655808792227</v>
      </c>
      <c r="M13" s="236"/>
      <c r="N13" s="328">
        <f t="shared" si="3"/>
        <v>1.7016342682419916</v>
      </c>
      <c r="O13" s="328">
        <f t="shared" si="4"/>
        <v>1.3041333463700067</v>
      </c>
      <c r="P13" s="328"/>
      <c r="Q13" s="328">
        <f t="shared" si="5"/>
        <v>0.83010773137741634</v>
      </c>
      <c r="R13" s="328">
        <f t="shared" si="6"/>
        <v>1.1262393060290643</v>
      </c>
      <c r="S13" s="327"/>
      <c r="T13" s="328">
        <f t="shared" si="7"/>
        <v>1.4120478353782717</v>
      </c>
      <c r="U13" s="328">
        <f t="shared" si="8"/>
        <v>1.2465190985700758</v>
      </c>
    </row>
    <row r="14" spans="1:21" x14ac:dyDescent="0.2">
      <c r="A14" s="329" t="str">
        <f>name!D9</f>
        <v>24 Business, media and public service professionals</v>
      </c>
      <c r="B14" s="330">
        <v>19.583109637571962</v>
      </c>
      <c r="C14" s="330">
        <v>30.526523730761621</v>
      </c>
      <c r="D14" s="330">
        <f t="shared" si="0"/>
        <v>50.109633368333583</v>
      </c>
      <c r="E14" s="331"/>
      <c r="F14" s="330">
        <v>27.548679440266099</v>
      </c>
      <c r="G14" s="330">
        <v>39.81508742201013</v>
      </c>
      <c r="H14" s="330">
        <f t="shared" si="1"/>
        <v>67.363766862276236</v>
      </c>
      <c r="I14" s="331"/>
      <c r="J14" s="330">
        <v>36.392146315883487</v>
      </c>
      <c r="K14" s="330">
        <v>48.642712492688929</v>
      </c>
      <c r="L14" s="330">
        <f t="shared" si="2"/>
        <v>85.034858808572409</v>
      </c>
      <c r="M14" s="236"/>
      <c r="N14" s="328">
        <f t="shared" si="3"/>
        <v>7.06408901709068</v>
      </c>
      <c r="O14" s="328">
        <f t="shared" si="4"/>
        <v>1.8733197960615566</v>
      </c>
      <c r="P14" s="328"/>
      <c r="Q14" s="328">
        <f t="shared" si="5"/>
        <v>5.4566726760288287</v>
      </c>
      <c r="R14" s="328">
        <f t="shared" si="6"/>
        <v>1.3439919997481509</v>
      </c>
      <c r="S14" s="327"/>
      <c r="T14" s="328">
        <f t="shared" si="7"/>
        <v>6.0964927984465511</v>
      </c>
      <c r="U14" s="328">
        <f t="shared" si="8"/>
        <v>1.5651487052445567</v>
      </c>
    </row>
    <row r="15" spans="1:21" x14ac:dyDescent="0.2">
      <c r="A15" s="329" t="str">
        <f>name!D10</f>
        <v>31 Science, engineering and technology associate professionals</v>
      </c>
      <c r="B15" s="330">
        <v>3.5734081981557813</v>
      </c>
      <c r="C15" s="330">
        <v>12.247243204799981</v>
      </c>
      <c r="D15" s="330">
        <f t="shared" si="0"/>
        <v>15.820651402955761</v>
      </c>
      <c r="E15" s="331"/>
      <c r="F15" s="330">
        <v>4.6092914611521056</v>
      </c>
      <c r="G15" s="330">
        <v>15.540332624798895</v>
      </c>
      <c r="H15" s="330">
        <f t="shared" si="1"/>
        <v>20.149624085951</v>
      </c>
      <c r="I15" s="331"/>
      <c r="J15" s="330">
        <v>5.6231296701887947</v>
      </c>
      <c r="K15" s="330">
        <v>13.151680357319174</v>
      </c>
      <c r="L15" s="330">
        <f t="shared" si="2"/>
        <v>18.774810027507968</v>
      </c>
      <c r="M15" s="236"/>
      <c r="N15" s="328">
        <f t="shared" si="3"/>
        <v>5.2229100009670182</v>
      </c>
      <c r="O15" s="328">
        <f t="shared" si="4"/>
        <v>1.3342510076800762</v>
      </c>
      <c r="P15" s="328"/>
      <c r="Q15" s="328">
        <f t="shared" si="5"/>
        <v>4.8779992158273888</v>
      </c>
      <c r="R15" s="328">
        <f t="shared" si="6"/>
        <v>-1.1064283204799907</v>
      </c>
      <c r="S15" s="327"/>
      <c r="T15" s="328">
        <f t="shared" si="7"/>
        <v>4.9563012535832396</v>
      </c>
      <c r="U15" s="328">
        <f t="shared" si="8"/>
        <v>-0.47002227652926942</v>
      </c>
    </row>
    <row r="16" spans="1:21" x14ac:dyDescent="0.2">
      <c r="A16" s="329" t="str">
        <f>name!D11</f>
        <v>32 Health and social care associate professionals</v>
      </c>
      <c r="B16" s="330">
        <v>13.54906341864085</v>
      </c>
      <c r="C16" s="330">
        <v>4.0247560863623724</v>
      </c>
      <c r="D16" s="330">
        <f t="shared" si="0"/>
        <v>17.573819505003222</v>
      </c>
      <c r="E16" s="331"/>
      <c r="F16" s="330">
        <v>16.624436109509375</v>
      </c>
      <c r="G16" s="330">
        <v>4.8158375427136217</v>
      </c>
      <c r="H16" s="330">
        <f t="shared" si="1"/>
        <v>21.440273652222999</v>
      </c>
      <c r="I16" s="331"/>
      <c r="J16" s="330">
        <v>19.372745359952518</v>
      </c>
      <c r="K16" s="330">
        <v>4.7314039065267197</v>
      </c>
      <c r="L16" s="330">
        <f t="shared" si="2"/>
        <v>24.104149266479237</v>
      </c>
      <c r="M16" s="236"/>
      <c r="N16" s="328">
        <f t="shared" si="3"/>
        <v>4.1759643857389062</v>
      </c>
      <c r="O16" s="328">
        <f t="shared" si="4"/>
        <v>1.0251761713277352</v>
      </c>
      <c r="P16" s="328"/>
      <c r="Q16" s="328">
        <f t="shared" si="5"/>
        <v>3.6540921987637365</v>
      </c>
      <c r="R16" s="328">
        <f t="shared" si="6"/>
        <v>-0.11785054934322359</v>
      </c>
      <c r="S16" s="327"/>
      <c r="T16" s="328">
        <f t="shared" si="7"/>
        <v>4.057366980856747</v>
      </c>
      <c r="U16" s="328">
        <f t="shared" si="8"/>
        <v>0.78380845204448768</v>
      </c>
    </row>
    <row r="17" spans="1:21" x14ac:dyDescent="0.2">
      <c r="A17" s="329" t="str">
        <f>name!D12</f>
        <v>33 Protective service occupations</v>
      </c>
      <c r="B17" s="330">
        <v>2.2773901501795617</v>
      </c>
      <c r="C17" s="330">
        <v>7.8290016050681315</v>
      </c>
      <c r="D17" s="330">
        <f t="shared" si="0"/>
        <v>10.106391755247692</v>
      </c>
      <c r="E17" s="331"/>
      <c r="F17" s="330">
        <v>2.9804188703445265</v>
      </c>
      <c r="G17" s="330">
        <v>8.5459447281860275</v>
      </c>
      <c r="H17" s="330">
        <f t="shared" si="1"/>
        <v>11.526363598530555</v>
      </c>
      <c r="I17" s="331"/>
      <c r="J17" s="330">
        <v>5.3867695374519187</v>
      </c>
      <c r="K17" s="330">
        <v>10.779177735009378</v>
      </c>
      <c r="L17" s="330">
        <f t="shared" si="2"/>
        <v>16.165947272461295</v>
      </c>
      <c r="M17" s="236"/>
      <c r="N17" s="328">
        <f t="shared" si="3"/>
        <v>5.5280646255567056</v>
      </c>
      <c r="O17" s="328">
        <f t="shared" si="4"/>
        <v>4.0247640519423644</v>
      </c>
      <c r="P17" s="328"/>
      <c r="Q17" s="328">
        <f t="shared" si="5"/>
        <v>1.7678828114664036</v>
      </c>
      <c r="R17" s="328">
        <f t="shared" si="6"/>
        <v>1.5597688044041158</v>
      </c>
      <c r="S17" s="327"/>
      <c r="T17" s="328">
        <f t="shared" si="7"/>
        <v>2.6642496370725466</v>
      </c>
      <c r="U17" s="328">
        <f t="shared" si="8"/>
        <v>2.280754452055711</v>
      </c>
    </row>
    <row r="18" spans="1:21" x14ac:dyDescent="0.2">
      <c r="A18" s="329" t="str">
        <f>name!D13</f>
        <v>34 Culture, media and sports occupations</v>
      </c>
      <c r="B18" s="330">
        <v>6.4937404552732731</v>
      </c>
      <c r="C18" s="330">
        <v>9.962092983172143</v>
      </c>
      <c r="D18" s="330">
        <f t="shared" si="0"/>
        <v>16.455833438445417</v>
      </c>
      <c r="E18" s="331"/>
      <c r="F18" s="330">
        <v>7.2397418362644039</v>
      </c>
      <c r="G18" s="330">
        <v>11.263635336160926</v>
      </c>
      <c r="H18" s="330">
        <f t="shared" si="1"/>
        <v>18.503377172425331</v>
      </c>
      <c r="I18" s="331"/>
      <c r="J18" s="330">
        <v>7.9465668347152105</v>
      </c>
      <c r="K18" s="330">
        <v>11.675276757815476</v>
      </c>
      <c r="L18" s="330">
        <f t="shared" si="2"/>
        <v>19.621843592530688</v>
      </c>
      <c r="M18" s="236"/>
      <c r="N18" s="328">
        <f t="shared" si="3"/>
        <v>2.1987609929287055</v>
      </c>
      <c r="O18" s="328">
        <f t="shared" si="4"/>
        <v>0.62296200655032052</v>
      </c>
      <c r="P18" s="327"/>
      <c r="Q18" s="328">
        <f t="shared" si="5"/>
        <v>2.4862489745348215</v>
      </c>
      <c r="R18" s="328">
        <f t="shared" si="6"/>
        <v>0.23958042850362737</v>
      </c>
      <c r="S18" s="327"/>
      <c r="T18" s="328">
        <f t="shared" si="7"/>
        <v>2.3731870303652647</v>
      </c>
      <c r="U18" s="328">
        <f t="shared" si="8"/>
        <v>0.39203411387622733</v>
      </c>
    </row>
    <row r="19" spans="1:21" x14ac:dyDescent="0.2">
      <c r="A19" s="329" t="str">
        <f>name!D14</f>
        <v>35 Business and public service associate professionals</v>
      </c>
      <c r="B19" s="330">
        <v>25.776157493377202</v>
      </c>
      <c r="C19" s="330">
        <v>31.982036549017131</v>
      </c>
      <c r="D19" s="330">
        <f t="shared" si="0"/>
        <v>57.758194042394337</v>
      </c>
      <c r="E19" s="331"/>
      <c r="F19" s="330">
        <v>30.250602377183128</v>
      </c>
      <c r="G19" s="330">
        <v>36.515207127037698</v>
      </c>
      <c r="H19" s="330">
        <f t="shared" si="1"/>
        <v>66.765809504220826</v>
      </c>
      <c r="I19" s="331"/>
      <c r="J19" s="330">
        <v>33.667869016567366</v>
      </c>
      <c r="K19" s="330">
        <v>33.616740681258882</v>
      </c>
      <c r="L19" s="330">
        <f t="shared" si="2"/>
        <v>67.284609697826255</v>
      </c>
      <c r="M19" s="236"/>
      <c r="N19" s="328">
        <f t="shared" si="3"/>
        <v>3.2531167890099688</v>
      </c>
      <c r="O19" s="328">
        <f t="shared" si="4"/>
        <v>0.71607056713289818</v>
      </c>
      <c r="P19" s="327"/>
      <c r="Q19" s="328">
        <f t="shared" si="5"/>
        <v>2.6865423625083817</v>
      </c>
      <c r="R19" s="328">
        <f t="shared" si="6"/>
        <v>-0.54984697725307674</v>
      </c>
      <c r="S19" s="327"/>
      <c r="T19" s="328">
        <f t="shared" si="7"/>
        <v>2.9409336091453131</v>
      </c>
      <c r="U19" s="328">
        <f t="shared" si="8"/>
        <v>5.1616067870319249E-2</v>
      </c>
    </row>
    <row r="20" spans="1:21" x14ac:dyDescent="0.2">
      <c r="A20" s="329" t="str">
        <f>name!D15</f>
        <v>41 Administrative occupations</v>
      </c>
      <c r="B20" s="330">
        <v>71.180792106999448</v>
      </c>
      <c r="C20" s="330">
        <v>32.953977127917753</v>
      </c>
      <c r="D20" s="330">
        <f t="shared" si="0"/>
        <v>104.1347692349172</v>
      </c>
      <c r="E20" s="331"/>
      <c r="F20" s="330">
        <v>71.361705469098453</v>
      </c>
      <c r="G20" s="330">
        <v>38.781935359818867</v>
      </c>
      <c r="H20" s="330">
        <f t="shared" si="1"/>
        <v>110.14364082891731</v>
      </c>
      <c r="I20" s="331"/>
      <c r="J20" s="330">
        <v>56.86051755505634</v>
      </c>
      <c r="K20" s="330">
        <v>42.006419648781872</v>
      </c>
      <c r="L20" s="330">
        <f t="shared" si="2"/>
        <v>98.866937203838205</v>
      </c>
      <c r="M20" s="236"/>
      <c r="N20" s="328">
        <f t="shared" si="3"/>
        <v>5.0780473974154638E-2</v>
      </c>
      <c r="O20" s="328">
        <f t="shared" si="4"/>
        <v>-1.5029918060081804</v>
      </c>
      <c r="P20" s="327"/>
      <c r="Q20" s="328">
        <f t="shared" si="5"/>
        <v>3.3104678871178628</v>
      </c>
      <c r="R20" s="328">
        <f t="shared" si="6"/>
        <v>0.53387271969176364</v>
      </c>
      <c r="S20" s="327"/>
      <c r="T20" s="328">
        <f t="shared" si="7"/>
        <v>1.1283063245594027</v>
      </c>
      <c r="U20" s="328">
        <f t="shared" si="8"/>
        <v>-0.71748345750960452</v>
      </c>
    </row>
    <row r="21" spans="1:21" x14ac:dyDescent="0.2">
      <c r="A21" s="329" t="str">
        <f>name!D16</f>
        <v>42 Secretarial and related occupations</v>
      </c>
      <c r="B21" s="330">
        <v>21.75360767256911</v>
      </c>
      <c r="C21" s="330">
        <v>2.1114081299434537</v>
      </c>
      <c r="D21" s="330">
        <f t="shared" si="0"/>
        <v>23.865015802512563</v>
      </c>
      <c r="E21" s="331"/>
      <c r="F21" s="330">
        <v>19.741632116658081</v>
      </c>
      <c r="G21" s="330">
        <v>1.6588838014688811</v>
      </c>
      <c r="H21" s="330">
        <f t="shared" si="1"/>
        <v>21.400515918126963</v>
      </c>
      <c r="I21" s="331"/>
      <c r="J21" s="330">
        <v>13.10113511677385</v>
      </c>
      <c r="K21" s="330">
        <v>2.5792340858622937</v>
      </c>
      <c r="L21" s="330">
        <f t="shared" si="2"/>
        <v>15.680369202636143</v>
      </c>
      <c r="M21" s="236"/>
      <c r="N21" s="328">
        <f t="shared" si="3"/>
        <v>-1.9222819716393946</v>
      </c>
      <c r="O21" s="328">
        <f t="shared" si="4"/>
        <v>-2.6965158369849807</v>
      </c>
      <c r="P21" s="327"/>
      <c r="Q21" s="328">
        <f t="shared" si="5"/>
        <v>-4.7096865807338855</v>
      </c>
      <c r="R21" s="328">
        <f t="shared" si="6"/>
        <v>2.9860306305888207</v>
      </c>
      <c r="S21" s="327"/>
      <c r="T21" s="328">
        <f t="shared" si="7"/>
        <v>-2.1563819960683461</v>
      </c>
      <c r="U21" s="328">
        <f t="shared" si="8"/>
        <v>-2.0520232693446938</v>
      </c>
    </row>
    <row r="22" spans="1:21" x14ac:dyDescent="0.2">
      <c r="A22" s="329" t="str">
        <f>name!D17</f>
        <v>51 Skilled agricultural and related trades</v>
      </c>
      <c r="B22" s="330">
        <v>1.3342188043973857</v>
      </c>
      <c r="C22" s="330">
        <v>7.9364178652147368</v>
      </c>
      <c r="D22" s="330">
        <f t="shared" si="0"/>
        <v>9.2706366696121218</v>
      </c>
      <c r="E22" s="331"/>
      <c r="F22" s="330">
        <v>1.2962364779451978</v>
      </c>
      <c r="G22" s="330">
        <v>5.5951011062336082</v>
      </c>
      <c r="H22" s="330">
        <f t="shared" si="1"/>
        <v>6.8913375841788058</v>
      </c>
      <c r="I22" s="331"/>
      <c r="J22" s="330">
        <v>1.7669135420937361</v>
      </c>
      <c r="K22" s="330">
        <v>6.2245153114597391</v>
      </c>
      <c r="L22" s="330">
        <f t="shared" si="2"/>
        <v>7.991428853553475</v>
      </c>
      <c r="M22" s="236"/>
      <c r="N22" s="328">
        <f t="shared" si="3"/>
        <v>-0.57595312372693552</v>
      </c>
      <c r="O22" s="328">
        <f t="shared" si="4"/>
        <v>2.0865994129237508</v>
      </c>
      <c r="P22" s="327"/>
      <c r="Q22" s="328">
        <f t="shared" si="5"/>
        <v>-6.7526104644354934</v>
      </c>
      <c r="R22" s="328">
        <f t="shared" si="6"/>
        <v>0.71322586149433764</v>
      </c>
      <c r="S22" s="327"/>
      <c r="T22" s="328">
        <f t="shared" si="7"/>
        <v>-5.7592371641930544</v>
      </c>
      <c r="U22" s="328">
        <f t="shared" si="8"/>
        <v>0.99225299723209037</v>
      </c>
    </row>
    <row r="23" spans="1:21" x14ac:dyDescent="0.2">
      <c r="A23" s="329" t="str">
        <f>name!D18</f>
        <v>52 Skilled metal, electrical and electronic trades</v>
      </c>
      <c r="B23" s="330">
        <v>0.63646545427667045</v>
      </c>
      <c r="C23" s="330">
        <v>46.150876614842929</v>
      </c>
      <c r="D23" s="330">
        <f t="shared" si="0"/>
        <v>46.787342069119596</v>
      </c>
      <c r="E23" s="331"/>
      <c r="F23" s="330">
        <v>0.85191705094393755</v>
      </c>
      <c r="G23" s="330">
        <v>39.753343148388986</v>
      </c>
      <c r="H23" s="330">
        <f t="shared" si="1"/>
        <v>40.605260199332925</v>
      </c>
      <c r="I23" s="331"/>
      <c r="J23" s="330">
        <v>2.2948952142260395</v>
      </c>
      <c r="K23" s="330">
        <v>35.268052997745656</v>
      </c>
      <c r="L23" s="330">
        <f t="shared" si="2"/>
        <v>37.562948211971694</v>
      </c>
      <c r="M23" s="236"/>
      <c r="N23" s="328">
        <f t="shared" si="3"/>
        <v>6.0045471033053355</v>
      </c>
      <c r="O23" s="328">
        <f t="shared" si="4"/>
        <v>6.8294608629314801</v>
      </c>
      <c r="P23" s="327"/>
      <c r="Q23" s="328">
        <f t="shared" si="5"/>
        <v>-2.9403456046558363</v>
      </c>
      <c r="R23" s="328">
        <f t="shared" si="6"/>
        <v>-0.79493291003283062</v>
      </c>
      <c r="S23" s="327"/>
      <c r="T23" s="328">
        <f t="shared" si="7"/>
        <v>-2.7945120370460264</v>
      </c>
      <c r="U23" s="328">
        <f t="shared" si="8"/>
        <v>-0.51785100535766126</v>
      </c>
    </row>
    <row r="24" spans="1:21" x14ac:dyDescent="0.2">
      <c r="A24" s="329" t="str">
        <f>name!D19</f>
        <v>53 Skilled construction and building trades</v>
      </c>
      <c r="B24" s="330">
        <v>0.46068167669429044</v>
      </c>
      <c r="C24" s="330">
        <v>34.628787678344516</v>
      </c>
      <c r="D24" s="330">
        <f t="shared" si="0"/>
        <v>35.089469355038808</v>
      </c>
      <c r="E24" s="331"/>
      <c r="F24" s="330">
        <v>0.52598178359496117</v>
      </c>
      <c r="G24" s="330">
        <v>32.347692162277006</v>
      </c>
      <c r="H24" s="330">
        <f t="shared" si="1"/>
        <v>32.873673945871971</v>
      </c>
      <c r="I24" s="331"/>
      <c r="J24" s="330">
        <v>0.63411919825424257</v>
      </c>
      <c r="K24" s="330">
        <v>28.885662958269037</v>
      </c>
      <c r="L24" s="330">
        <f t="shared" si="2"/>
        <v>29.519782156523281</v>
      </c>
      <c r="M24" s="236"/>
      <c r="N24" s="328">
        <f t="shared" si="3"/>
        <v>2.6866422084991459</v>
      </c>
      <c r="O24" s="328">
        <f t="shared" si="4"/>
        <v>1.2542699136560476</v>
      </c>
      <c r="P24" s="327"/>
      <c r="Q24" s="328">
        <f t="shared" si="5"/>
        <v>-1.3536086222018517</v>
      </c>
      <c r="R24" s="328">
        <f t="shared" si="6"/>
        <v>-0.75180833059396157</v>
      </c>
      <c r="S24" s="327"/>
      <c r="T24" s="328">
        <f t="shared" si="7"/>
        <v>-1.2961055350724893</v>
      </c>
      <c r="U24" s="328">
        <f t="shared" si="8"/>
        <v>-0.71484297745302294</v>
      </c>
    </row>
    <row r="25" spans="1:21" x14ac:dyDescent="0.2">
      <c r="A25" s="329" t="str">
        <f>name!D20</f>
        <v>54 Textiles, printing and other skilled trades</v>
      </c>
      <c r="B25" s="330">
        <v>7.1047603298095332</v>
      </c>
      <c r="C25" s="330">
        <v>12.606708900116182</v>
      </c>
      <c r="D25" s="330">
        <f t="shared" si="0"/>
        <v>19.711469229925715</v>
      </c>
      <c r="E25" s="331"/>
      <c r="F25" s="330">
        <v>7.2755908928266235</v>
      </c>
      <c r="G25" s="330">
        <v>9.9254365207075015</v>
      </c>
      <c r="H25" s="330">
        <f t="shared" si="1"/>
        <v>17.201027413534124</v>
      </c>
      <c r="I25" s="331"/>
      <c r="J25" s="330">
        <v>7.4225256285388861</v>
      </c>
      <c r="K25" s="330">
        <v>8.7126681790921197</v>
      </c>
      <c r="L25" s="330">
        <f t="shared" si="2"/>
        <v>16.135193807631005</v>
      </c>
      <c r="M25" s="236"/>
      <c r="N25" s="328">
        <f t="shared" si="3"/>
        <v>0.47633094154604372</v>
      </c>
      <c r="O25" s="328">
        <f t="shared" si="4"/>
        <v>0.13338453365532299</v>
      </c>
      <c r="P25" s="327"/>
      <c r="Q25" s="328">
        <f t="shared" si="5"/>
        <v>-4.6700032353240601</v>
      </c>
      <c r="R25" s="328">
        <f t="shared" si="6"/>
        <v>-0.86505487108747836</v>
      </c>
      <c r="S25" s="327"/>
      <c r="T25" s="328">
        <f t="shared" si="7"/>
        <v>-2.6878476657465233</v>
      </c>
      <c r="U25" s="328">
        <f t="shared" si="8"/>
        <v>-0.42553388330146547</v>
      </c>
    </row>
    <row r="26" spans="1:21" x14ac:dyDescent="0.2">
      <c r="A26" s="329" t="str">
        <f>name!D21</f>
        <v>61 Caring personal service occupations</v>
      </c>
      <c r="B26" s="330">
        <v>68.474633909454724</v>
      </c>
      <c r="C26" s="330">
        <v>8.3864190712272677</v>
      </c>
      <c r="D26" s="330">
        <f t="shared" si="0"/>
        <v>76.86105298068199</v>
      </c>
      <c r="E26" s="331"/>
      <c r="F26" s="330">
        <v>70.252085385399496</v>
      </c>
      <c r="G26" s="330">
        <v>8.6955891619431043</v>
      </c>
      <c r="H26" s="330">
        <f t="shared" si="1"/>
        <v>78.947674547342601</v>
      </c>
      <c r="I26" s="331"/>
      <c r="J26" s="330">
        <v>82.325429635598169</v>
      </c>
      <c r="K26" s="330">
        <v>12.280087820110827</v>
      </c>
      <c r="L26" s="330">
        <f t="shared" si="2"/>
        <v>94.605517455708991</v>
      </c>
      <c r="M26" s="236"/>
      <c r="N26" s="328">
        <f t="shared" si="3"/>
        <v>0.51384817813184824</v>
      </c>
      <c r="O26" s="328">
        <f t="shared" si="4"/>
        <v>1.0628758441185271</v>
      </c>
      <c r="P26" s="327"/>
      <c r="Q26" s="328">
        <f t="shared" si="5"/>
        <v>0.72667322838388948</v>
      </c>
      <c r="R26" s="328">
        <f t="shared" si="6"/>
        <v>2.32776706979132</v>
      </c>
      <c r="S26" s="327"/>
      <c r="T26" s="328">
        <f t="shared" si="7"/>
        <v>0.53715755537739884</v>
      </c>
      <c r="U26" s="328">
        <f t="shared" si="8"/>
        <v>1.2135073901309967</v>
      </c>
    </row>
    <row r="27" spans="1:21" x14ac:dyDescent="0.2">
      <c r="A27" s="329" t="str">
        <f>name!D22</f>
        <v>62 Leisure, travel and related personal service occupations</v>
      </c>
      <c r="B27" s="330">
        <v>16.289073870892377</v>
      </c>
      <c r="C27" s="330">
        <v>5.9952579748298458</v>
      </c>
      <c r="D27" s="330">
        <f t="shared" si="0"/>
        <v>22.284331845722221</v>
      </c>
      <c r="E27" s="331"/>
      <c r="F27" s="330">
        <v>14.067815977307182</v>
      </c>
      <c r="G27" s="330">
        <v>6.2082506462925888</v>
      </c>
      <c r="H27" s="330">
        <f t="shared" si="1"/>
        <v>20.276066623599771</v>
      </c>
      <c r="I27" s="331"/>
      <c r="J27" s="330">
        <v>14.657291814648534</v>
      </c>
      <c r="K27" s="330">
        <v>6.8063461632135507</v>
      </c>
      <c r="L27" s="330">
        <f t="shared" si="2"/>
        <v>21.463637977862085</v>
      </c>
      <c r="M27" s="236"/>
      <c r="N27" s="328">
        <f t="shared" si="3"/>
        <v>-2.8895297512405049</v>
      </c>
      <c r="O27" s="328">
        <f t="shared" si="4"/>
        <v>0.27403019715301902</v>
      </c>
      <c r="P27" s="327"/>
      <c r="Q27" s="328">
        <f t="shared" si="5"/>
        <v>0.70064989754945461</v>
      </c>
      <c r="R27" s="328">
        <f t="shared" si="6"/>
        <v>0.6150589638820092</v>
      </c>
      <c r="S27" s="327"/>
      <c r="T27" s="328">
        <f t="shared" si="7"/>
        <v>-1.8711253173347209</v>
      </c>
      <c r="U27" s="328">
        <f t="shared" si="8"/>
        <v>0.38018112904727452</v>
      </c>
    </row>
    <row r="28" spans="1:21" x14ac:dyDescent="0.2">
      <c r="A28" s="329" t="str">
        <f>name!D23</f>
        <v>63 Community and civil enforcement occupations</v>
      </c>
      <c r="B28" s="330">
        <v>0.22330712261672439</v>
      </c>
      <c r="C28" s="330">
        <v>0.75722132459448832</v>
      </c>
      <c r="D28" s="330">
        <f t="shared" si="0"/>
        <v>0.98052844721121268</v>
      </c>
      <c r="E28" s="331"/>
      <c r="F28" s="330">
        <v>0.25035054810064283</v>
      </c>
      <c r="G28" s="330">
        <v>0.87509896864116588</v>
      </c>
      <c r="H28" s="330">
        <f t="shared" si="1"/>
        <v>1.1254495167418086</v>
      </c>
      <c r="I28" s="331"/>
      <c r="J28" s="330">
        <v>0.33379466902772786</v>
      </c>
      <c r="K28" s="330">
        <v>0.70492612379495523</v>
      </c>
      <c r="L28" s="330">
        <f>SUM(J28:K28)</f>
        <v>1.0387207928226831</v>
      </c>
      <c r="M28" s="236"/>
      <c r="N28" s="328">
        <f t="shared" si="3"/>
        <v>2.3126171884543911</v>
      </c>
      <c r="O28" s="328">
        <f t="shared" si="4"/>
        <v>1.9362665401581935</v>
      </c>
      <c r="P28" s="327"/>
      <c r="Q28" s="328">
        <f t="shared" si="5"/>
        <v>2.9359002784324018</v>
      </c>
      <c r="R28" s="328">
        <f t="shared" si="6"/>
        <v>-1.431284844614511</v>
      </c>
      <c r="S28" s="327"/>
      <c r="T28" s="328">
        <f t="shared" si="7"/>
        <v>2.7952777216287972</v>
      </c>
      <c r="U28" s="328">
        <f t="shared" si="8"/>
        <v>-0.5331906464074887</v>
      </c>
    </row>
    <row r="29" spans="1:21" x14ac:dyDescent="0.2">
      <c r="A29" s="329" t="str">
        <f>name!D24</f>
        <v>71 Sales occupations</v>
      </c>
      <c r="B29" s="330">
        <v>37.556754766445096</v>
      </c>
      <c r="C29" s="330">
        <v>25.551258974864737</v>
      </c>
      <c r="D29" s="330">
        <f t="shared" si="0"/>
        <v>63.108013741309833</v>
      </c>
      <c r="E29" s="331"/>
      <c r="F29" s="330">
        <v>33.082508596340205</v>
      </c>
      <c r="G29" s="330">
        <v>25.921657890285051</v>
      </c>
      <c r="H29" s="330">
        <f t="shared" si="1"/>
        <v>59.004166486625252</v>
      </c>
      <c r="I29" s="331"/>
      <c r="J29" s="330">
        <v>28.55417349049198</v>
      </c>
      <c r="K29" s="330">
        <v>23.316306101849065</v>
      </c>
      <c r="L29" s="330">
        <f t="shared" si="2"/>
        <v>51.870479592341042</v>
      </c>
      <c r="M29" s="236"/>
      <c r="N29" s="328">
        <f t="shared" si="3"/>
        <v>-2.505060271870363</v>
      </c>
      <c r="O29" s="328">
        <f t="shared" si="4"/>
        <v>-0.9765444946567392</v>
      </c>
      <c r="P29" s="327"/>
      <c r="Q29" s="328">
        <f t="shared" si="5"/>
        <v>0.28825948844153348</v>
      </c>
      <c r="R29" s="328">
        <f t="shared" si="6"/>
        <v>-0.70368501221950153</v>
      </c>
      <c r="S29" s="327"/>
      <c r="T29" s="328">
        <f t="shared" si="7"/>
        <v>-1.3357920888076746</v>
      </c>
      <c r="U29" s="328">
        <f t="shared" si="8"/>
        <v>-0.85537550373605553</v>
      </c>
    </row>
    <row r="30" spans="1:21" x14ac:dyDescent="0.2">
      <c r="A30" s="329" t="str">
        <f>name!D25</f>
        <v>72 Customer service occupations</v>
      </c>
      <c r="B30" s="330">
        <v>10.479147517125149</v>
      </c>
      <c r="C30" s="330">
        <v>8.2390413749385623</v>
      </c>
      <c r="D30" s="330">
        <f t="shared" si="0"/>
        <v>18.718188892063711</v>
      </c>
      <c r="E30" s="331"/>
      <c r="F30" s="330">
        <v>12.768622366221093</v>
      </c>
      <c r="G30" s="330">
        <v>9.8682386110278912</v>
      </c>
      <c r="H30" s="330">
        <f t="shared" si="1"/>
        <v>22.636860977248986</v>
      </c>
      <c r="I30" s="331"/>
      <c r="J30" s="330">
        <v>18.200207359146162</v>
      </c>
      <c r="K30" s="330">
        <v>16.412725913059308</v>
      </c>
      <c r="L30" s="330">
        <f t="shared" si="2"/>
        <v>34.612933272205467</v>
      </c>
      <c r="M30" s="236"/>
      <c r="N30" s="328">
        <f t="shared" si="3"/>
        <v>4.0312023122209828</v>
      </c>
      <c r="O30" s="328">
        <f t="shared" si="4"/>
        <v>2.3910868391465057</v>
      </c>
      <c r="P30" s="327"/>
      <c r="Q30" s="328">
        <f t="shared" si="5"/>
        <v>3.6746532859757153</v>
      </c>
      <c r="R30" s="328">
        <f t="shared" si="6"/>
        <v>3.449740358206399</v>
      </c>
      <c r="S30" s="327"/>
      <c r="T30" s="328">
        <f t="shared" si="7"/>
        <v>3.8748657773728379</v>
      </c>
      <c r="U30" s="328">
        <f t="shared" si="8"/>
        <v>2.8714386441588635</v>
      </c>
    </row>
    <row r="31" spans="1:21" x14ac:dyDescent="0.2">
      <c r="A31" s="329" t="str">
        <f>name!D26</f>
        <v>81 Process, plant and machine operatives</v>
      </c>
      <c r="B31" s="330">
        <v>7.2435667220790121</v>
      </c>
      <c r="C31" s="330">
        <v>29.648567738847053</v>
      </c>
      <c r="D31" s="330">
        <f t="shared" si="0"/>
        <v>36.892134460926066</v>
      </c>
      <c r="E31" s="331"/>
      <c r="F31" s="330">
        <v>6.7401014496925908</v>
      </c>
      <c r="G31" s="330">
        <v>23.460536186777109</v>
      </c>
      <c r="H31" s="330">
        <f t="shared" si="1"/>
        <v>30.2006376364697</v>
      </c>
      <c r="I31" s="331"/>
      <c r="J31" s="330">
        <v>9.1811125171215746</v>
      </c>
      <c r="K31" s="330">
        <v>27.362418212972013</v>
      </c>
      <c r="L31" s="330">
        <f t="shared" si="2"/>
        <v>36.543530730093586</v>
      </c>
      <c r="M31" s="236"/>
      <c r="N31" s="328">
        <f t="shared" si="3"/>
        <v>-1.4304454962236535</v>
      </c>
      <c r="O31" s="328">
        <f t="shared" si="4"/>
        <v>2.0818640365996233</v>
      </c>
      <c r="P31" s="327"/>
      <c r="Q31" s="328">
        <f t="shared" si="5"/>
        <v>-4.573972907785584</v>
      </c>
      <c r="R31" s="328">
        <f t="shared" si="6"/>
        <v>1.0309498799508487</v>
      </c>
      <c r="S31" s="327"/>
      <c r="T31" s="328">
        <f t="shared" si="7"/>
        <v>-3.9236565633200438</v>
      </c>
      <c r="U31" s="328">
        <f t="shared" si="8"/>
        <v>1.2790516769666471</v>
      </c>
    </row>
    <row r="32" spans="1:21" x14ac:dyDescent="0.2">
      <c r="A32" s="329" t="str">
        <f>name!D27</f>
        <v>82 Transport and mobile machine drivers and operatives</v>
      </c>
      <c r="B32" s="330">
        <v>2.026926840384768</v>
      </c>
      <c r="C32" s="330">
        <v>40.088678541586255</v>
      </c>
      <c r="D32" s="330">
        <f t="shared" si="0"/>
        <v>42.115605381971022</v>
      </c>
      <c r="E32" s="331"/>
      <c r="F32" s="330">
        <v>1.9609234935190341</v>
      </c>
      <c r="G32" s="330">
        <v>41.939953515951139</v>
      </c>
      <c r="H32" s="330">
        <f t="shared" si="1"/>
        <v>43.900877009470172</v>
      </c>
      <c r="I32" s="331"/>
      <c r="J32" s="330">
        <v>3.5290899218952476</v>
      </c>
      <c r="K32" s="330">
        <v>45.318240696352731</v>
      </c>
      <c r="L32" s="330">
        <f t="shared" si="2"/>
        <v>48.84733061824798</v>
      </c>
      <c r="M32" s="236"/>
      <c r="N32" s="328">
        <f t="shared" si="3"/>
        <v>-0.65991775194149671</v>
      </c>
      <c r="O32" s="328">
        <f t="shared" si="4"/>
        <v>3.9952424241024742</v>
      </c>
      <c r="P32" s="327"/>
      <c r="Q32" s="328">
        <f t="shared" si="5"/>
        <v>0.90698749536661794</v>
      </c>
      <c r="R32" s="328">
        <f t="shared" si="6"/>
        <v>0.51780733681783264</v>
      </c>
      <c r="S32" s="327"/>
      <c r="T32" s="328">
        <f t="shared" si="7"/>
        <v>0.83377573214549194</v>
      </c>
      <c r="U32" s="328">
        <f t="shared" si="8"/>
        <v>0.71430866832926654</v>
      </c>
    </row>
    <row r="33" spans="1:21" x14ac:dyDescent="0.2">
      <c r="A33" s="329" t="str">
        <f>name!D28</f>
        <v>91 Elementary trades and related occupations</v>
      </c>
      <c r="B33" s="330">
        <v>4.9449182737252544</v>
      </c>
      <c r="C33" s="330">
        <v>15.641280248772855</v>
      </c>
      <c r="D33" s="330">
        <f t="shared" si="0"/>
        <v>20.586198522498108</v>
      </c>
      <c r="E33" s="331"/>
      <c r="F33" s="330">
        <v>3.5794124490925263</v>
      </c>
      <c r="G33" s="330">
        <v>13.182158668985222</v>
      </c>
      <c r="H33" s="330">
        <f t="shared" si="1"/>
        <v>16.761571118077747</v>
      </c>
      <c r="I33" s="331"/>
      <c r="J33" s="330">
        <v>2.9987065443896017</v>
      </c>
      <c r="K33" s="330">
        <v>10.860225746815917</v>
      </c>
      <c r="L33" s="330">
        <f t="shared" si="2"/>
        <v>13.85893229120552</v>
      </c>
      <c r="M33" s="236"/>
      <c r="N33" s="328">
        <f t="shared" si="3"/>
        <v>-6.2587964426612182</v>
      </c>
      <c r="O33" s="328">
        <f t="shared" si="4"/>
        <v>-1.173181410049573</v>
      </c>
      <c r="P33" s="327"/>
      <c r="Q33" s="328">
        <f t="shared" si="5"/>
        <v>-3.3631316795534438</v>
      </c>
      <c r="R33" s="328">
        <f t="shared" si="6"/>
        <v>-1.2834078253085468</v>
      </c>
      <c r="S33" s="327"/>
      <c r="T33" s="328">
        <f t="shared" si="7"/>
        <v>-4.0272998853048581</v>
      </c>
      <c r="U33" s="328">
        <f t="shared" si="8"/>
        <v>-1.2597240535741627</v>
      </c>
    </row>
    <row r="34" spans="1:21" x14ac:dyDescent="0.2">
      <c r="A34" s="329" t="str">
        <f>name!D29</f>
        <v>92 Elementary administration and service occupations</v>
      </c>
      <c r="B34" s="330">
        <v>49.537733163840606</v>
      </c>
      <c r="C34" s="330">
        <v>49.462143238546901</v>
      </c>
      <c r="D34" s="330">
        <f t="shared" ref="D34" si="9">SUM(B34:C34)</f>
        <v>98.999876402387514</v>
      </c>
      <c r="E34" s="331"/>
      <c r="F34" s="330">
        <v>47.604798764902313</v>
      </c>
      <c r="G34" s="330">
        <v>47.243302920497563</v>
      </c>
      <c r="H34" s="330">
        <f t="shared" ref="H34" si="10">SUM(F34:G34)</f>
        <v>94.848101685399882</v>
      </c>
      <c r="I34" s="331"/>
      <c r="J34" s="330">
        <v>44.292342429613413</v>
      </c>
      <c r="K34" s="330">
        <v>50.143857176301218</v>
      </c>
      <c r="L34" s="330">
        <f t="shared" ref="L34" si="11">SUM(J34:K34)</f>
        <v>94.436199605914624</v>
      </c>
      <c r="M34" s="236"/>
      <c r="N34" s="328">
        <f t="shared" si="3"/>
        <v>-0.79286203118567045</v>
      </c>
      <c r="O34" s="328">
        <f t="shared" si="4"/>
        <v>-0.47965772091285164</v>
      </c>
      <c r="P34" s="327"/>
      <c r="Q34" s="328">
        <f t="shared" si="5"/>
        <v>-0.91373359272255428</v>
      </c>
      <c r="R34" s="328">
        <f t="shared" si="6"/>
        <v>0.39802409452445175</v>
      </c>
      <c r="S34" s="327"/>
      <c r="T34" s="328">
        <f t="shared" si="7"/>
        <v>-0.85317798896067387</v>
      </c>
      <c r="U34" s="328">
        <f t="shared" si="8"/>
        <v>-2.9010539621288078E-2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465.6919358281371</v>
      </c>
      <c r="C36" s="333">
        <f t="shared" ref="C36:D36" si="12">SUM(C9:C34)</f>
        <v>539.69306417186306</v>
      </c>
      <c r="D36" s="333">
        <f t="shared" si="12"/>
        <v>1005.3850000000001</v>
      </c>
      <c r="E36" s="333"/>
      <c r="F36" s="333">
        <f>SUM(F9:F34)</f>
        <v>497.10352388061119</v>
      </c>
      <c r="G36" s="333">
        <f t="shared" ref="G36:H36" si="13">SUM(G9:G34)</f>
        <v>568.11947611938876</v>
      </c>
      <c r="H36" s="333">
        <f t="shared" si="13"/>
        <v>1065.2229999999997</v>
      </c>
      <c r="I36" s="333"/>
      <c r="J36" s="333">
        <f>SUM(J9:J34)</f>
        <v>540.18306753648301</v>
      </c>
      <c r="K36" s="333">
        <f t="shared" ref="K36:L36" si="14">SUM(K9:K34)</f>
        <v>601.18393246351695</v>
      </c>
      <c r="L36" s="333">
        <f t="shared" si="14"/>
        <v>1141.367</v>
      </c>
      <c r="M36" s="258"/>
      <c r="N36" s="334">
        <f t="shared" si="3"/>
        <v>1.3140379518846945</v>
      </c>
      <c r="O36" s="334">
        <f>IF(F36&gt;0,(EXP(LN(J36/F36)/($J$6-$F$6))-1)*100,0)</f>
        <v>0.5556030746101559</v>
      </c>
      <c r="P36" s="335"/>
      <c r="Q36" s="334">
        <f t="shared" ref="Q36" si="15">IF(C36&gt;0,(EXP(LN(G36/C36)/($F$6-$B$6))-1)*100,0)</f>
        <v>1.0319111287994787</v>
      </c>
      <c r="R36" s="334">
        <f t="shared" ref="R36" si="16">IF(G36&gt;0,(EXP(LN(K36/G36)/($J$6-$F$6))-1)*100,0)</f>
        <v>0.37783995460696218</v>
      </c>
      <c r="S36" s="335"/>
      <c r="T36" s="334">
        <f t="shared" ref="T36" si="17">IF(D36&gt;0,(EXP(LN(H36/D36)/($F$6-$B$6))-1)*100,0)</f>
        <v>1.1629829512344481</v>
      </c>
      <c r="U36" s="334">
        <f t="shared" ref="U36" si="18">IF(H36&gt;0,(EXP(LN(L36/H36)/($J$6-$F$6))-1)*100,0)</f>
        <v>0.46134426371120529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Greater Birmingham and Solihull</v>
      </c>
      <c r="Q1" s="19" t="str">
        <f>CONCATENATE("Occupation Table 5.1  Males: Employment Change by Status (SOC 2020), ",B$5,"-",L$5,", ",Info!B5)</f>
        <v>Occupation Table 5.1  Males: Employment Change by Status (SOC 2020), 2015-2035, Greater Birmingham and Solihull</v>
      </c>
      <c r="AG1" s="19" t="str">
        <f>CONCATENATE("Occupation Table 5.2  Females: Employment Change by Status (SOC 2020), ",R$5,"-",AB$5,", ",Info!B5)</f>
        <v>Occupation Table 5.2  Females: Employment Change by Status (SOC 2020), 2015-2035, Greater Birmingham and Solihull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62.243834307653621</v>
      </c>
      <c r="C8" s="11">
        <v>9.1163865680195126</v>
      </c>
      <c r="D8" s="11">
        <v>13.974857675663122</v>
      </c>
      <c r="E8" s="11">
        <f>SUM(B8:D8)</f>
        <v>85.335078551336252</v>
      </c>
      <c r="F8" s="11"/>
      <c r="G8" s="11">
        <v>72.142876528366145</v>
      </c>
      <c r="H8" s="11">
        <v>14.900071893419032</v>
      </c>
      <c r="I8" s="11">
        <v>16.91110778425195</v>
      </c>
      <c r="J8" s="11">
        <f>SUM(G8:I8)</f>
        <v>103.95405620603714</v>
      </c>
      <c r="K8" s="11"/>
      <c r="L8" s="11">
        <v>82.840905817592855</v>
      </c>
      <c r="M8" s="11">
        <v>19.23253390888274</v>
      </c>
      <c r="N8" s="11">
        <v>18.710364640841604</v>
      </c>
      <c r="O8" s="11">
        <f>SUM(L8:N8)</f>
        <v>120.7838043673172</v>
      </c>
      <c r="Q8" s="10" t="str">
        <f>name!E4</f>
        <v>Managers, directors and senior officials</v>
      </c>
      <c r="R8" s="11">
        <v>43.946485129005289</v>
      </c>
      <c r="S8" s="11">
        <v>3.8841100181659902</v>
      </c>
      <c r="T8" s="11">
        <v>9.5924150023252039</v>
      </c>
      <c r="U8" s="11">
        <f>SUM(R8:T8)</f>
        <v>57.423010149496484</v>
      </c>
      <c r="V8" s="11"/>
      <c r="W8" s="11">
        <v>49.378759106747566</v>
      </c>
      <c r="X8" s="11">
        <v>6.6462758628113381</v>
      </c>
      <c r="Y8" s="11">
        <v>11.02004293586851</v>
      </c>
      <c r="Z8" s="11">
        <f>SUM(W8:Y8)</f>
        <v>67.045077905427405</v>
      </c>
      <c r="AA8" s="11"/>
      <c r="AB8" s="11">
        <v>52.261713173015231</v>
      </c>
      <c r="AC8" s="11">
        <v>9.0981517324449381</v>
      </c>
      <c r="AD8" s="11">
        <v>12.088574061214773</v>
      </c>
      <c r="AE8" s="11">
        <f>SUM(AB8:AD8)</f>
        <v>73.448438966674942</v>
      </c>
      <c r="AG8" s="10" t="str">
        <f>name!E4</f>
        <v>Managers, directors and senior officials</v>
      </c>
      <c r="AH8" s="11">
        <v>18.297349178648346</v>
      </c>
      <c r="AI8" s="11">
        <v>5.2322765498535171</v>
      </c>
      <c r="AJ8" s="11">
        <v>4.3824426733379092</v>
      </c>
      <c r="AK8" s="11">
        <f>SUM(AH8:AJ8)</f>
        <v>27.912068401839772</v>
      </c>
      <c r="AL8" s="11"/>
      <c r="AM8" s="11">
        <v>22.764117421618614</v>
      </c>
      <c r="AN8" s="11">
        <v>8.2537960306076954</v>
      </c>
      <c r="AO8" s="11">
        <v>5.8910648483834338</v>
      </c>
      <c r="AP8" s="11">
        <f>SUM(AM8:AO8)</f>
        <v>36.908978300609746</v>
      </c>
      <c r="AQ8" s="11"/>
      <c r="AR8" s="11">
        <v>30.579192644577649</v>
      </c>
      <c r="AS8" s="11">
        <v>10.134382176437798</v>
      </c>
      <c r="AT8" s="11">
        <v>6.6217905796268299</v>
      </c>
      <c r="AU8" s="11">
        <f>SUM(AR8:AT8)</f>
        <v>47.335365400642281</v>
      </c>
    </row>
    <row r="9" spans="1:47" x14ac:dyDescent="0.2">
      <c r="A9" t="str">
        <f>name!E5</f>
        <v>Professional occupations</v>
      </c>
      <c r="B9" s="11">
        <v>125.86639089663659</v>
      </c>
      <c r="C9" s="11">
        <v>36.172485954273014</v>
      </c>
      <c r="D9" s="11">
        <v>20.89152141781021</v>
      </c>
      <c r="E9" s="11">
        <f t="shared" ref="E9:E18" si="0">SUM(B9:D9)</f>
        <v>182.93039826871984</v>
      </c>
      <c r="F9" s="11"/>
      <c r="G9" s="11">
        <v>154.51274904328992</v>
      </c>
      <c r="H9" s="11">
        <v>45.177684853667735</v>
      </c>
      <c r="I9" s="11">
        <v>26.376200392716516</v>
      </c>
      <c r="J9" s="11">
        <f t="shared" ref="J9:J16" si="1">SUM(G9:I9)</f>
        <v>226.06663428967417</v>
      </c>
      <c r="K9" s="11"/>
      <c r="L9" s="11">
        <v>188.75458156736505</v>
      </c>
      <c r="M9" s="11">
        <v>57.863277004415458</v>
      </c>
      <c r="N9" s="11">
        <v>24.98003543154087</v>
      </c>
      <c r="O9" s="11">
        <f t="shared" ref="O9:O16" si="2">SUM(L9:N9)</f>
        <v>271.59789400332136</v>
      </c>
      <c r="Q9" s="10" t="str">
        <f>name!E5</f>
        <v>Professional occupations</v>
      </c>
      <c r="R9" s="11">
        <v>74.964010420719916</v>
      </c>
      <c r="S9" s="11">
        <v>6.6533941606325131</v>
      </c>
      <c r="T9" s="11">
        <v>14.449474208006906</v>
      </c>
      <c r="U9" s="11">
        <f t="shared" ref="U9:U16" si="3">SUM(R9:T9)</f>
        <v>96.066878789359336</v>
      </c>
      <c r="V9" s="11"/>
      <c r="W9" s="11">
        <v>89.645015353993273</v>
      </c>
      <c r="X9" s="11">
        <v>9.6086906100003517</v>
      </c>
      <c r="Y9" s="11">
        <v>19.682556221774934</v>
      </c>
      <c r="Z9" s="11">
        <f t="shared" ref="Z9:Z16" si="4">SUM(W9:Y9)</f>
        <v>118.93626218576856</v>
      </c>
      <c r="AA9" s="11"/>
      <c r="AB9" s="11">
        <v>105.74041996222091</v>
      </c>
      <c r="AC9" s="11">
        <v>13.009583662043706</v>
      </c>
      <c r="AD9" s="11">
        <v>18.149523298967406</v>
      </c>
      <c r="AE9" s="11">
        <f t="shared" ref="AE9:AE16" si="5">SUM(AB9:AD9)</f>
        <v>136.89952692323203</v>
      </c>
      <c r="AG9" s="10" t="str">
        <f>name!E5</f>
        <v>Professional occupations</v>
      </c>
      <c r="AH9" s="11">
        <v>50.902380475916708</v>
      </c>
      <c r="AI9" s="11">
        <v>29.519091793640492</v>
      </c>
      <c r="AJ9" s="11">
        <v>6.4420472098032997</v>
      </c>
      <c r="AK9" s="11">
        <f t="shared" ref="AK9:AK18" si="6">SUM(AH9:AJ9)</f>
        <v>86.863519479360505</v>
      </c>
      <c r="AL9" s="11"/>
      <c r="AM9" s="11">
        <v>64.867733689296657</v>
      </c>
      <c r="AN9" s="11">
        <v>35.56899424366739</v>
      </c>
      <c r="AO9" s="11">
        <v>6.6936441709415915</v>
      </c>
      <c r="AP9" s="11">
        <f t="shared" ref="AP9:AP18" si="7">SUM(AM9:AO9)</f>
        <v>107.13037210390564</v>
      </c>
      <c r="AQ9" s="11"/>
      <c r="AR9" s="11">
        <v>83.014161605144125</v>
      </c>
      <c r="AS9" s="11">
        <v>44.85369334237177</v>
      </c>
      <c r="AT9" s="11">
        <v>6.8305121325734612</v>
      </c>
      <c r="AU9" s="11">
        <f t="shared" ref="AU9:AU18" si="8">SUM(AR9:AT9)</f>
        <v>134.69836708008935</v>
      </c>
    </row>
    <row r="10" spans="1:47" x14ac:dyDescent="0.2">
      <c r="A10" t="str">
        <f>name!E6</f>
        <v>Associate professional occupations</v>
      </c>
      <c r="B10" s="11">
        <v>77.554608029058841</v>
      </c>
      <c r="C10" s="11">
        <v>23.709075764209448</v>
      </c>
      <c r="D10" s="11">
        <v>16.451206350778161</v>
      </c>
      <c r="E10" s="11">
        <f t="shared" si="0"/>
        <v>117.71489014404645</v>
      </c>
      <c r="F10" s="11"/>
      <c r="G10" s="11">
        <v>92.49013907231388</v>
      </c>
      <c r="H10" s="11">
        <v>29.373175370726095</v>
      </c>
      <c r="I10" s="11">
        <v>16.522133570310647</v>
      </c>
      <c r="J10" s="11">
        <f t="shared" si="1"/>
        <v>138.38544801335061</v>
      </c>
      <c r="K10" s="11"/>
      <c r="L10" s="11">
        <v>97.174476649340534</v>
      </c>
      <c r="M10" s="11">
        <v>32.238035711320698</v>
      </c>
      <c r="N10" s="11">
        <v>16.538847496144186</v>
      </c>
      <c r="O10" s="11">
        <f t="shared" si="2"/>
        <v>145.95135985680542</v>
      </c>
      <c r="Q10" s="10" t="str">
        <f>name!E6</f>
        <v>Associate professional occupations</v>
      </c>
      <c r="R10" s="11">
        <v>49.597887370434776</v>
      </c>
      <c r="S10" s="11">
        <v>6.3614189206664697</v>
      </c>
      <c r="T10" s="11">
        <v>10.085824137318509</v>
      </c>
      <c r="U10" s="11">
        <f t="shared" si="3"/>
        <v>66.045130428419753</v>
      </c>
      <c r="V10" s="11"/>
      <c r="W10" s="11">
        <v>56.68794650114198</v>
      </c>
      <c r="X10" s="11">
        <v>8.8626930194869669</v>
      </c>
      <c r="Y10" s="11">
        <v>11.13031783826818</v>
      </c>
      <c r="Z10" s="11">
        <f t="shared" si="4"/>
        <v>76.680957358897132</v>
      </c>
      <c r="AA10" s="11"/>
      <c r="AB10" s="11">
        <v>54.530314371304321</v>
      </c>
      <c r="AC10" s="11">
        <v>8.4251428470418901</v>
      </c>
      <c r="AD10" s="11">
        <v>10.998822219583332</v>
      </c>
      <c r="AE10" s="11">
        <f t="shared" si="5"/>
        <v>73.954279437929543</v>
      </c>
      <c r="AG10" s="10" t="str">
        <f>name!E6</f>
        <v>Associate professional occupations</v>
      </c>
      <c r="AH10" s="11">
        <v>27.956720658624057</v>
      </c>
      <c r="AI10" s="11">
        <v>17.347656843542985</v>
      </c>
      <c r="AJ10" s="11">
        <v>6.3653822134596529</v>
      </c>
      <c r="AK10" s="11">
        <f t="shared" si="6"/>
        <v>51.669759715626697</v>
      </c>
      <c r="AL10" s="11"/>
      <c r="AM10" s="11">
        <v>35.802192571171929</v>
      </c>
      <c r="AN10" s="11">
        <v>20.510482351239137</v>
      </c>
      <c r="AO10" s="11">
        <v>5.3918157320424651</v>
      </c>
      <c r="AP10" s="11">
        <f t="shared" si="7"/>
        <v>61.704490654453529</v>
      </c>
      <c r="AQ10" s="11"/>
      <c r="AR10" s="11">
        <v>42.64416227803617</v>
      </c>
      <c r="AS10" s="11">
        <v>23.812892864278815</v>
      </c>
      <c r="AT10" s="11">
        <v>5.5400252765608435</v>
      </c>
      <c r="AU10" s="11">
        <f t="shared" si="8"/>
        <v>71.997080418875825</v>
      </c>
    </row>
    <row r="11" spans="1:47" x14ac:dyDescent="0.2">
      <c r="A11" t="str">
        <f>name!E7</f>
        <v>Administrative and secretarial occupations</v>
      </c>
      <c r="B11" s="11">
        <v>69.848705628186977</v>
      </c>
      <c r="C11" s="11">
        <v>53.251445744121185</v>
      </c>
      <c r="D11" s="11">
        <v>4.8996336651215735</v>
      </c>
      <c r="E11" s="11">
        <f t="shared" si="0"/>
        <v>127.99978503742973</v>
      </c>
      <c r="F11" s="11"/>
      <c r="G11" s="11">
        <v>73.045012400346991</v>
      </c>
      <c r="H11" s="11">
        <v>54.529021001636728</v>
      </c>
      <c r="I11" s="11">
        <v>3.9701233450605176</v>
      </c>
      <c r="J11" s="11">
        <f t="shared" si="1"/>
        <v>131.54415674704424</v>
      </c>
      <c r="K11" s="11"/>
      <c r="L11" s="11">
        <v>63.991434993591859</v>
      </c>
      <c r="M11" s="11">
        <v>46.743908803856741</v>
      </c>
      <c r="N11" s="11">
        <v>3.8119626090257737</v>
      </c>
      <c r="O11" s="11">
        <f t="shared" si="2"/>
        <v>114.54730640647436</v>
      </c>
      <c r="Q11" s="10" t="str">
        <f>name!E7</f>
        <v>Administrative and secretarial occupations</v>
      </c>
      <c r="R11" s="11">
        <v>25.012484538450426</v>
      </c>
      <c r="S11" s="11">
        <v>8.6223721082350977</v>
      </c>
      <c r="T11" s="11">
        <v>1.4305286111756561</v>
      </c>
      <c r="U11" s="11">
        <f t="shared" si="3"/>
        <v>35.065385257861173</v>
      </c>
      <c r="V11" s="11"/>
      <c r="W11" s="11">
        <v>28.457280826448109</v>
      </c>
      <c r="X11" s="11">
        <v>10.576786306798004</v>
      </c>
      <c r="Y11" s="11">
        <v>1.4067520280416559</v>
      </c>
      <c r="Z11" s="11">
        <f t="shared" si="4"/>
        <v>40.44081916128777</v>
      </c>
      <c r="AA11" s="11"/>
      <c r="AB11" s="11">
        <v>31.278108946730015</v>
      </c>
      <c r="AC11" s="11">
        <v>11.282065322010906</v>
      </c>
      <c r="AD11" s="11">
        <v>2.0254794659032216</v>
      </c>
      <c r="AE11" s="11">
        <f t="shared" si="5"/>
        <v>44.585653734644147</v>
      </c>
      <c r="AG11" s="10" t="str">
        <f>name!E7</f>
        <v>Administrative and secretarial occupations</v>
      </c>
      <c r="AH11" s="11">
        <v>44.836221089736604</v>
      </c>
      <c r="AI11" s="11">
        <v>44.629073635886087</v>
      </c>
      <c r="AJ11" s="11">
        <v>3.4691050539459169</v>
      </c>
      <c r="AK11" s="11">
        <f t="shared" si="6"/>
        <v>92.934399779568622</v>
      </c>
      <c r="AL11" s="11"/>
      <c r="AM11" s="11">
        <v>44.587731573898886</v>
      </c>
      <c r="AN11" s="11">
        <v>43.952234694838715</v>
      </c>
      <c r="AO11" s="11">
        <v>2.5633713170188601</v>
      </c>
      <c r="AP11" s="11">
        <f t="shared" si="7"/>
        <v>91.103337585756464</v>
      </c>
      <c r="AQ11" s="11"/>
      <c r="AR11" s="11">
        <v>32.713326046861802</v>
      </c>
      <c r="AS11" s="11">
        <v>35.461843481845847</v>
      </c>
      <c r="AT11" s="11">
        <v>1.7864831431225514</v>
      </c>
      <c r="AU11" s="11">
        <f t="shared" si="8"/>
        <v>69.961652671830194</v>
      </c>
    </row>
    <row r="12" spans="1:47" x14ac:dyDescent="0.2">
      <c r="A12" t="str">
        <f>name!E8</f>
        <v>Skilled trades occupations</v>
      </c>
      <c r="B12" s="11">
        <v>70.204568209567228</v>
      </c>
      <c r="C12" s="11">
        <v>10.833751729479399</v>
      </c>
      <c r="D12" s="11">
        <v>29.820597384649631</v>
      </c>
      <c r="E12" s="11">
        <f t="shared" si="0"/>
        <v>110.85891732369626</v>
      </c>
      <c r="F12" s="11"/>
      <c r="G12" s="11">
        <v>55.826626751471707</v>
      </c>
      <c r="H12" s="11">
        <v>8.9420246125960023</v>
      </c>
      <c r="I12" s="11">
        <v>32.802647778850108</v>
      </c>
      <c r="J12" s="11">
        <f t="shared" si="1"/>
        <v>97.571299142917809</v>
      </c>
      <c r="K12" s="11"/>
      <c r="L12" s="11">
        <v>46.780334000069324</v>
      </c>
      <c r="M12" s="11">
        <v>10.374814205701975</v>
      </c>
      <c r="N12" s="11">
        <v>34.054204823908158</v>
      </c>
      <c r="O12" s="11">
        <f t="shared" si="2"/>
        <v>91.209353029679448</v>
      </c>
      <c r="Q12" s="10" t="str">
        <f>name!E8</f>
        <v>Skilled trades occupations</v>
      </c>
      <c r="R12" s="11">
        <v>66.329094339942714</v>
      </c>
      <c r="S12" s="11">
        <v>7.5715457961464718</v>
      </c>
      <c r="T12" s="11">
        <v>27.422150922429218</v>
      </c>
      <c r="U12" s="11">
        <f t="shared" si="3"/>
        <v>101.32279105851839</v>
      </c>
      <c r="V12" s="11"/>
      <c r="W12" s="11">
        <v>51.692260781220085</v>
      </c>
      <c r="X12" s="11">
        <v>5.8802094835998453</v>
      </c>
      <c r="Y12" s="11">
        <v>30.049102672787175</v>
      </c>
      <c r="Z12" s="11">
        <f t="shared" si="4"/>
        <v>87.621572937607098</v>
      </c>
      <c r="AA12" s="11"/>
      <c r="AB12" s="11">
        <v>41.69536020271503</v>
      </c>
      <c r="AC12" s="11">
        <v>6.983766970058177</v>
      </c>
      <c r="AD12" s="11">
        <v>30.411772273793346</v>
      </c>
      <c r="AE12" s="11">
        <f t="shared" si="5"/>
        <v>79.090899446566553</v>
      </c>
      <c r="AG12" s="10" t="str">
        <f>name!E8</f>
        <v>Skilled trades occupations</v>
      </c>
      <c r="AH12" s="11">
        <v>3.8754738696245319</v>
      </c>
      <c r="AI12" s="11">
        <v>3.2622059333329325</v>
      </c>
      <c r="AJ12" s="11">
        <v>2.3984464622204169</v>
      </c>
      <c r="AK12" s="11">
        <f t="shared" si="6"/>
        <v>9.5361262651778809</v>
      </c>
      <c r="AL12" s="11"/>
      <c r="AM12" s="11">
        <v>4.1343659702516344</v>
      </c>
      <c r="AN12" s="11">
        <v>3.0618151289961593</v>
      </c>
      <c r="AO12" s="11">
        <v>2.7535451060629303</v>
      </c>
      <c r="AP12" s="11">
        <f t="shared" si="7"/>
        <v>9.9497262053107232</v>
      </c>
      <c r="AQ12" s="11"/>
      <c r="AR12" s="11">
        <v>5.0849737973543077</v>
      </c>
      <c r="AS12" s="11">
        <v>3.3910472356437995</v>
      </c>
      <c r="AT12" s="11">
        <v>3.6424325501148012</v>
      </c>
      <c r="AU12" s="11">
        <f t="shared" si="8"/>
        <v>12.118453583112908</v>
      </c>
    </row>
    <row r="13" spans="1:47" x14ac:dyDescent="0.2">
      <c r="A13" t="str">
        <f>name!E9</f>
        <v>Caring, leisure and other service occupations</v>
      </c>
      <c r="B13" s="11">
        <v>47.074859520974002</v>
      </c>
      <c r="C13" s="11">
        <v>45.050096904466415</v>
      </c>
      <c r="D13" s="11">
        <v>8.0009568481750488</v>
      </c>
      <c r="E13" s="11">
        <f t="shared" si="0"/>
        <v>100.12591327361547</v>
      </c>
      <c r="F13" s="11"/>
      <c r="G13" s="11">
        <v>47.981671695198457</v>
      </c>
      <c r="H13" s="11">
        <v>45.008293401974825</v>
      </c>
      <c r="I13" s="11">
        <v>7.3592255905109925</v>
      </c>
      <c r="J13" s="11">
        <f t="shared" si="1"/>
        <v>100.34919068768427</v>
      </c>
      <c r="K13" s="11"/>
      <c r="L13" s="11">
        <v>58.08240490643108</v>
      </c>
      <c r="M13" s="11">
        <v>49.487030835983532</v>
      </c>
      <c r="N13" s="11">
        <v>9.5384404839790342</v>
      </c>
      <c r="O13" s="11">
        <f t="shared" si="2"/>
        <v>117.10787622639364</v>
      </c>
      <c r="Q13" s="10" t="str">
        <f>name!E9</f>
        <v>Caring, leisure and other service occupations</v>
      </c>
      <c r="R13" s="11">
        <v>9.19141158615267</v>
      </c>
      <c r="S13" s="11">
        <v>4.6610802089709695</v>
      </c>
      <c r="T13" s="11">
        <v>1.2864065755279708</v>
      </c>
      <c r="U13" s="11">
        <f t="shared" si="3"/>
        <v>15.138898370651612</v>
      </c>
      <c r="V13" s="11"/>
      <c r="W13" s="11">
        <v>8.9441934091441428</v>
      </c>
      <c r="X13" s="11">
        <v>5.3817996965498072</v>
      </c>
      <c r="Y13" s="11">
        <v>1.4529456711829187</v>
      </c>
      <c r="Z13" s="11">
        <f t="shared" si="4"/>
        <v>15.778938776876869</v>
      </c>
      <c r="AA13" s="11"/>
      <c r="AB13" s="11">
        <v>11.008847822402419</v>
      </c>
      <c r="AC13" s="11">
        <v>6.4932027289865761</v>
      </c>
      <c r="AD13" s="11">
        <v>2.2893095557303291</v>
      </c>
      <c r="AE13" s="11">
        <f t="shared" si="5"/>
        <v>19.791360107119328</v>
      </c>
      <c r="AG13" s="10" t="str">
        <f>name!E9</f>
        <v>Caring, leisure and other service occupations</v>
      </c>
      <c r="AH13" s="11">
        <v>37.883447934821334</v>
      </c>
      <c r="AI13" s="11">
        <v>40.389016695495442</v>
      </c>
      <c r="AJ13" s="11">
        <v>6.7145502726470783</v>
      </c>
      <c r="AK13" s="11">
        <f t="shared" si="6"/>
        <v>84.98701490296385</v>
      </c>
      <c r="AL13" s="11"/>
      <c r="AM13" s="11">
        <v>39.037478286054295</v>
      </c>
      <c r="AN13" s="11">
        <v>39.62649370542502</v>
      </c>
      <c r="AO13" s="11">
        <v>5.9062799193280737</v>
      </c>
      <c r="AP13" s="11">
        <f t="shared" si="7"/>
        <v>84.570251910807386</v>
      </c>
      <c r="AQ13" s="11"/>
      <c r="AR13" s="11">
        <v>47.073557084028671</v>
      </c>
      <c r="AS13" s="11">
        <v>42.993828106996951</v>
      </c>
      <c r="AT13" s="11">
        <v>7.2491309282487091</v>
      </c>
      <c r="AU13" s="11">
        <f t="shared" si="8"/>
        <v>97.316516119274326</v>
      </c>
    </row>
    <row r="14" spans="1:47" x14ac:dyDescent="0.2">
      <c r="A14" t="str">
        <f>name!E10</f>
        <v>Sales and customer service occupations</v>
      </c>
      <c r="B14" s="11">
        <v>30.074902398209488</v>
      </c>
      <c r="C14" s="11">
        <v>46.525820856351253</v>
      </c>
      <c r="D14" s="11">
        <v>5.2254793788127625</v>
      </c>
      <c r="E14" s="11">
        <f t="shared" si="0"/>
        <v>81.826202633373498</v>
      </c>
      <c r="F14" s="11"/>
      <c r="G14" s="11">
        <v>30.766426835203688</v>
      </c>
      <c r="H14" s="11">
        <v>47.425046802583083</v>
      </c>
      <c r="I14" s="11">
        <v>3.4495538260874623</v>
      </c>
      <c r="J14" s="11">
        <f t="shared" si="1"/>
        <v>81.641027463874238</v>
      </c>
      <c r="K14" s="11"/>
      <c r="L14" s="11">
        <v>33.568329037994232</v>
      </c>
      <c r="M14" s="11">
        <v>49.914672866389672</v>
      </c>
      <c r="N14" s="11">
        <v>3.0004109601626126</v>
      </c>
      <c r="O14" s="11">
        <f t="shared" si="2"/>
        <v>86.483412864546523</v>
      </c>
      <c r="Q14" s="10" t="str">
        <f>name!E10</f>
        <v>Sales and customer service occupations</v>
      </c>
      <c r="R14" s="11">
        <v>16.672528748058198</v>
      </c>
      <c r="S14" s="11">
        <v>13.958029442924801</v>
      </c>
      <c r="T14" s="11">
        <v>3.159742158820269</v>
      </c>
      <c r="U14" s="11">
        <f t="shared" si="3"/>
        <v>33.790300349803267</v>
      </c>
      <c r="V14" s="11"/>
      <c r="W14" s="11">
        <v>17.525584875491546</v>
      </c>
      <c r="X14" s="11">
        <v>16.168964259206426</v>
      </c>
      <c r="Y14" s="11">
        <v>2.0953473666149609</v>
      </c>
      <c r="Z14" s="11">
        <f t="shared" si="4"/>
        <v>35.789896501312931</v>
      </c>
      <c r="AA14" s="11"/>
      <c r="AB14" s="11">
        <v>19.991907534373969</v>
      </c>
      <c r="AC14" s="11">
        <v>17.876279653131281</v>
      </c>
      <c r="AD14" s="11">
        <v>1.8608448274031002</v>
      </c>
      <c r="AE14" s="11">
        <f t="shared" si="5"/>
        <v>39.729032014908348</v>
      </c>
      <c r="AG14" s="10" t="str">
        <f>name!E10</f>
        <v>Sales and customer service occupations</v>
      </c>
      <c r="AH14" s="11">
        <v>13.402373650151306</v>
      </c>
      <c r="AI14" s="11">
        <v>32.567791413426477</v>
      </c>
      <c r="AJ14" s="11">
        <v>2.0657372199924922</v>
      </c>
      <c r="AK14" s="11">
        <f t="shared" si="6"/>
        <v>48.035902283570273</v>
      </c>
      <c r="AL14" s="11"/>
      <c r="AM14" s="11">
        <v>13.240841959712149</v>
      </c>
      <c r="AN14" s="11">
        <v>31.256082543376607</v>
      </c>
      <c r="AO14" s="11">
        <v>1.3542064594725034</v>
      </c>
      <c r="AP14" s="11">
        <f t="shared" si="7"/>
        <v>45.851130962561257</v>
      </c>
      <c r="AQ14" s="11"/>
      <c r="AR14" s="11">
        <v>13.576421503620251</v>
      </c>
      <c r="AS14" s="11">
        <v>32.038393213258388</v>
      </c>
      <c r="AT14" s="11">
        <v>1.1395661327595143</v>
      </c>
      <c r="AU14" s="11">
        <f t="shared" si="8"/>
        <v>46.754380849638153</v>
      </c>
    </row>
    <row r="15" spans="1:47" x14ac:dyDescent="0.2">
      <c r="A15" t="str">
        <f>name!E11</f>
        <v>Process, plant and machine operatives</v>
      </c>
      <c r="B15" s="11">
        <v>59.832103563341022</v>
      </c>
      <c r="C15" s="11">
        <v>9.3949816809415587</v>
      </c>
      <c r="D15" s="11">
        <v>9.7806545986144844</v>
      </c>
      <c r="E15" s="11">
        <f t="shared" si="0"/>
        <v>79.007739842897067</v>
      </c>
      <c r="F15" s="11"/>
      <c r="G15" s="11">
        <v>49.027765395573951</v>
      </c>
      <c r="H15" s="11">
        <v>12.854258132188622</v>
      </c>
      <c r="I15" s="11">
        <v>12.219491118177357</v>
      </c>
      <c r="J15" s="11">
        <f t="shared" si="1"/>
        <v>74.101514645939929</v>
      </c>
      <c r="K15" s="11"/>
      <c r="L15" s="11">
        <v>53.123435688240548</v>
      </c>
      <c r="M15" s="11">
        <v>17.015475914893159</v>
      </c>
      <c r="N15" s="11">
        <v>15.251949745207835</v>
      </c>
      <c r="O15" s="11">
        <f t="shared" si="2"/>
        <v>85.390861348341545</v>
      </c>
      <c r="Q15" s="10" t="str">
        <f>name!E11</f>
        <v>Process, plant and machine operatives</v>
      </c>
      <c r="R15" s="11">
        <v>53.571847185908759</v>
      </c>
      <c r="S15" s="11">
        <v>7.0555275718660759</v>
      </c>
      <c r="T15" s="11">
        <v>9.1098715226584215</v>
      </c>
      <c r="U15" s="11">
        <f t="shared" si="3"/>
        <v>69.737246280433254</v>
      </c>
      <c r="V15" s="11"/>
      <c r="W15" s="11">
        <v>43.795022220894289</v>
      </c>
      <c r="X15" s="11">
        <v>10.309945194818155</v>
      </c>
      <c r="Y15" s="11">
        <v>11.295522287015839</v>
      </c>
      <c r="Z15" s="11">
        <f t="shared" si="4"/>
        <v>65.400489702728279</v>
      </c>
      <c r="AA15" s="11"/>
      <c r="AB15" s="11">
        <v>46.237185536459208</v>
      </c>
      <c r="AC15" s="11">
        <v>12.305929561449773</v>
      </c>
      <c r="AD15" s="11">
        <v>14.137543811415757</v>
      </c>
      <c r="AE15" s="11">
        <f t="shared" si="5"/>
        <v>72.680658909324734</v>
      </c>
      <c r="AG15" s="10" t="str">
        <f>name!E11</f>
        <v>Process, plant and machine operatives</v>
      </c>
      <c r="AH15" s="11">
        <v>6.2602563774322402</v>
      </c>
      <c r="AI15" s="11">
        <v>2.3394541090754823</v>
      </c>
      <c r="AJ15" s="11">
        <v>0.67078307595606479</v>
      </c>
      <c r="AK15" s="11">
        <f t="shared" si="6"/>
        <v>9.2704935624637876</v>
      </c>
      <c r="AL15" s="11"/>
      <c r="AM15" s="11">
        <v>5.2327431746796425</v>
      </c>
      <c r="AN15" s="11">
        <v>2.5443129373704689</v>
      </c>
      <c r="AO15" s="11">
        <v>0.92396883116151252</v>
      </c>
      <c r="AP15" s="11">
        <f t="shared" si="7"/>
        <v>8.7010249432116247</v>
      </c>
      <c r="AQ15" s="11"/>
      <c r="AR15" s="11">
        <v>6.8862501517813541</v>
      </c>
      <c r="AS15" s="11">
        <v>4.7095463534433879</v>
      </c>
      <c r="AT15" s="11">
        <v>1.1144059337920715</v>
      </c>
      <c r="AU15" s="11">
        <f t="shared" si="8"/>
        <v>12.710202439016813</v>
      </c>
    </row>
    <row r="16" spans="1:47" x14ac:dyDescent="0.2">
      <c r="A16" t="str">
        <f>name!E12</f>
        <v>Elementary occupations</v>
      </c>
      <c r="B16" s="11">
        <v>48.918672337775895</v>
      </c>
      <c r="C16" s="11">
        <v>58.636849504496233</v>
      </c>
      <c r="D16" s="11">
        <v>12.030553082613478</v>
      </c>
      <c r="E16" s="11">
        <f t="shared" si="0"/>
        <v>119.58607492488561</v>
      </c>
      <c r="F16" s="11"/>
      <c r="G16" s="11">
        <v>44.163599834350329</v>
      </c>
      <c r="H16" s="11">
        <v>54.561968148420824</v>
      </c>
      <c r="I16" s="11">
        <v>12.884104820706385</v>
      </c>
      <c r="J16" s="11">
        <f t="shared" si="1"/>
        <v>111.60967280347754</v>
      </c>
      <c r="K16" s="11"/>
      <c r="L16" s="11">
        <v>42.870821491889039</v>
      </c>
      <c r="M16" s="11">
        <v>48.866924178531178</v>
      </c>
      <c r="N16" s="11">
        <v>16.55738622669994</v>
      </c>
      <c r="O16" s="11">
        <f t="shared" si="2"/>
        <v>108.29513189712017</v>
      </c>
      <c r="Q16" s="10" t="str">
        <f>name!E12</f>
        <v>Elementary occupations</v>
      </c>
      <c r="R16" s="11">
        <v>38.718262399740183</v>
      </c>
      <c r="S16" s="11">
        <v>20.568051037022371</v>
      </c>
      <c r="T16" s="11">
        <v>5.8171100505571838</v>
      </c>
      <c r="U16" s="11">
        <f t="shared" si="3"/>
        <v>65.103423487319745</v>
      </c>
      <c r="V16" s="11"/>
      <c r="W16" s="11">
        <v>35.009094590578137</v>
      </c>
      <c r="X16" s="11">
        <v>19.572840964676413</v>
      </c>
      <c r="Y16" s="11">
        <v>5.8435260342281712</v>
      </c>
      <c r="Z16" s="11">
        <f t="shared" si="4"/>
        <v>60.425461589482715</v>
      </c>
      <c r="AA16" s="11"/>
      <c r="AB16" s="11">
        <v>33.988510971059817</v>
      </c>
      <c r="AC16" s="11">
        <v>18.63128046855946</v>
      </c>
      <c r="AD16" s="11">
        <v>8.3842914834978401</v>
      </c>
      <c r="AE16" s="11">
        <f t="shared" si="5"/>
        <v>61.004082923117117</v>
      </c>
      <c r="AG16" s="10" t="str">
        <f>name!E12</f>
        <v>Elementary occupations</v>
      </c>
      <c r="AH16" s="11">
        <v>10.20040993803571</v>
      </c>
      <c r="AI16" s="11">
        <v>38.068798467473826</v>
      </c>
      <c r="AJ16" s="11">
        <v>6.2134430320562997</v>
      </c>
      <c r="AK16" s="11">
        <f t="shared" si="6"/>
        <v>54.482651437565835</v>
      </c>
      <c r="AL16" s="11"/>
      <c r="AM16" s="11">
        <v>9.1545052437722116</v>
      </c>
      <c r="AN16" s="11">
        <v>34.989127183744429</v>
      </c>
      <c r="AO16" s="11">
        <v>7.0405787864782186</v>
      </c>
      <c r="AP16" s="11">
        <f t="shared" si="7"/>
        <v>51.184211213994864</v>
      </c>
      <c r="AQ16" s="11"/>
      <c r="AR16" s="11">
        <v>8.8823105208292343</v>
      </c>
      <c r="AS16" s="11">
        <v>30.235643709971747</v>
      </c>
      <c r="AT16" s="11">
        <v>8.1730947432020997</v>
      </c>
      <c r="AU16" s="11">
        <f t="shared" si="8"/>
        <v>47.291048974003083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591.61864489140362</v>
      </c>
      <c r="C18" s="34">
        <f t="shared" ref="C18:D18" si="9">SUM(C8:C16)</f>
        <v>292.69089470635799</v>
      </c>
      <c r="D18" s="34">
        <f t="shared" si="9"/>
        <v>121.07546040223848</v>
      </c>
      <c r="E18" s="34">
        <f t="shared" si="0"/>
        <v>1005.3850000000001</v>
      </c>
      <c r="F18" s="34"/>
      <c r="G18" s="34">
        <f>SUM(G8:G16)</f>
        <v>619.95686755611496</v>
      </c>
      <c r="H18" s="34">
        <f t="shared" ref="H18:I18" si="10">SUM(H8:H16)</f>
        <v>312.77154421721298</v>
      </c>
      <c r="I18" s="34">
        <f t="shared" si="10"/>
        <v>132.49458822667194</v>
      </c>
      <c r="J18" s="34">
        <f t="shared" ref="J18" si="11">SUM(G18:I18)</f>
        <v>1065.223</v>
      </c>
      <c r="K18" s="34"/>
      <c r="L18" s="34">
        <f>SUM(L8:L16)</f>
        <v>667.18672415251444</v>
      </c>
      <c r="M18" s="34">
        <f t="shared" ref="M18:N18" si="12">SUM(M8:M16)</f>
        <v>331.73667342997516</v>
      </c>
      <c r="N18" s="34">
        <f t="shared" si="12"/>
        <v>142.44360241751002</v>
      </c>
      <c r="O18" s="34">
        <f>SUM(L18:N18)</f>
        <v>1141.3669999999995</v>
      </c>
      <c r="Q18" s="231" t="str">
        <f>name!E3</f>
        <v>All occupations</v>
      </c>
      <c r="R18" s="34">
        <f>SUM(R8:R16)</f>
        <v>378.00401171841298</v>
      </c>
      <c r="S18" s="34">
        <f t="shared" ref="S18:T18" si="13">SUM(S8:S16)</f>
        <v>79.335529264630765</v>
      </c>
      <c r="T18" s="34">
        <f t="shared" si="13"/>
        <v>82.353523188819338</v>
      </c>
      <c r="U18" s="34">
        <f t="shared" ref="U18" si="14">SUM(R18:T18)</f>
        <v>539.69306417186317</v>
      </c>
      <c r="V18" s="34"/>
      <c r="W18" s="34">
        <f>SUM(W8:W16)</f>
        <v>381.13515766565905</v>
      </c>
      <c r="X18" s="34">
        <f t="shared" ref="X18:Y18" si="15">SUM(X8:X16)</f>
        <v>93.008205397947322</v>
      </c>
      <c r="Y18" s="34">
        <f t="shared" si="15"/>
        <v>93.976113055782349</v>
      </c>
      <c r="Z18" s="34">
        <f t="shared" ref="Z18" si="16">SUM(W18:Y18)</f>
        <v>568.11947611938876</v>
      </c>
      <c r="AA18" s="34"/>
      <c r="AB18" s="34">
        <f>SUM(AB8:AB16)</f>
        <v>396.73236852028094</v>
      </c>
      <c r="AC18" s="34">
        <f t="shared" ref="AC18:AD18" si="17">SUM(AC8:AC16)</f>
        <v>104.10540294572669</v>
      </c>
      <c r="AD18" s="34">
        <f t="shared" si="17"/>
        <v>100.34616099750912</v>
      </c>
      <c r="AE18" s="34">
        <f t="shared" ref="AE18" si="18">SUM(AB18:AD18)</f>
        <v>601.18393246351684</v>
      </c>
      <c r="AG18" s="231" t="str">
        <f>name!E3</f>
        <v>All occupations</v>
      </c>
      <c r="AH18" s="34">
        <f>SUM(AH8:AH16)</f>
        <v>213.61463317299081</v>
      </c>
      <c r="AI18" s="34">
        <f t="shared" ref="AI18:AJ18" si="19">SUM(AI8:AI16)</f>
        <v>213.35536544172726</v>
      </c>
      <c r="AJ18" s="34">
        <f t="shared" si="19"/>
        <v>38.721937213419125</v>
      </c>
      <c r="AK18" s="34">
        <f t="shared" si="6"/>
        <v>465.69193582813716</v>
      </c>
      <c r="AL18" s="34"/>
      <c r="AM18" s="34">
        <f>SUM(AM8:AM16)</f>
        <v>238.82170989045602</v>
      </c>
      <c r="AN18" s="34">
        <f t="shared" ref="AN18:AO18" si="20">SUM(AN8:AN16)</f>
        <v>219.76333881926564</v>
      </c>
      <c r="AO18" s="34">
        <f t="shared" si="20"/>
        <v>38.518475170889594</v>
      </c>
      <c r="AP18" s="34">
        <f t="shared" si="7"/>
        <v>497.10352388061125</v>
      </c>
      <c r="AQ18" s="34"/>
      <c r="AR18" s="34">
        <f>SUM(AR8:AR16)</f>
        <v>270.45435563223356</v>
      </c>
      <c r="AS18" s="34">
        <f t="shared" ref="AS18:AT18" si="21">SUM(AS8:AS16)</f>
        <v>227.63127048424852</v>
      </c>
      <c r="AT18" s="34">
        <f t="shared" si="21"/>
        <v>42.097441420000877</v>
      </c>
      <c r="AU18" s="34">
        <f t="shared" si="8"/>
        <v>540.18306753648301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10.520938588586738</v>
      </c>
      <c r="C26" s="18">
        <f t="shared" ref="C26:O26" si="22">C8/C$18*100</f>
        <v>3.1146806179828461</v>
      </c>
      <c r="D26" s="18">
        <f t="shared" si="22"/>
        <v>11.542270935196667</v>
      </c>
      <c r="E26" s="18">
        <f t="shared" si="22"/>
        <v>8.4878010464982321</v>
      </c>
      <c r="F26" s="18"/>
      <c r="G26" s="18">
        <f t="shared" si="22"/>
        <v>11.636757378421359</v>
      </c>
      <c r="H26" s="18">
        <f t="shared" si="22"/>
        <v>4.7638834698693877</v>
      </c>
      <c r="I26" s="18">
        <f t="shared" si="22"/>
        <v>12.763621526428235</v>
      </c>
      <c r="J26" s="18">
        <f t="shared" si="22"/>
        <v>9.7589008316603323</v>
      </c>
      <c r="K26" s="18"/>
      <c r="L26" s="18">
        <f t="shared" si="22"/>
        <v>12.416449971006314</v>
      </c>
      <c r="M26" s="18">
        <f t="shared" si="22"/>
        <v>5.797530224810207</v>
      </c>
      <c r="N26" s="18">
        <f t="shared" si="22"/>
        <v>13.135279032048416</v>
      </c>
      <c r="O26" s="18">
        <f t="shared" si="22"/>
        <v>10.582380984145964</v>
      </c>
      <c r="Q26" t="str">
        <f>$A$8</f>
        <v>Managers, directors and senior officials</v>
      </c>
      <c r="R26" s="18">
        <f>R8/R$18*100</f>
        <v>11.625930880792451</v>
      </c>
      <c r="S26" s="18">
        <f t="shared" ref="S26:U26" si="23">S8/S$18*100</f>
        <v>4.8958014828516401</v>
      </c>
      <c r="T26" s="18">
        <f t="shared" si="23"/>
        <v>11.647850184055649</v>
      </c>
      <c r="U26" s="18">
        <f t="shared" si="23"/>
        <v>10.639938506085812</v>
      </c>
      <c r="V26" s="18"/>
      <c r="W26" s="18">
        <f t="shared" ref="W26:Z26" si="24">W8/W$18*100</f>
        <v>12.955708260864196</v>
      </c>
      <c r="X26" s="18">
        <f t="shared" si="24"/>
        <v>7.145902702212573</v>
      </c>
      <c r="Y26" s="18">
        <f t="shared" si="24"/>
        <v>11.726429810229789</v>
      </c>
      <c r="Z26" s="18">
        <f t="shared" si="24"/>
        <v>11.801228566108525</v>
      </c>
      <c r="AA26" s="18"/>
      <c r="AB26" s="18">
        <f t="shared" ref="AB26:AE26" si="25">AB8/AB$18*100</f>
        <v>13.173039892847466</v>
      </c>
      <c r="AC26" s="18">
        <f t="shared" si="25"/>
        <v>8.7393655612553367</v>
      </c>
      <c r="AD26" s="18">
        <f t="shared" si="25"/>
        <v>12.046872487244277</v>
      </c>
      <c r="AE26" s="18">
        <f t="shared" si="25"/>
        <v>12.217299066144321</v>
      </c>
      <c r="AG26" t="str">
        <f>$A$8</f>
        <v>Managers, directors and senior officials</v>
      </c>
      <c r="AH26" s="18">
        <f>AH8/AH$18*100</f>
        <v>8.5655879032550484</v>
      </c>
      <c r="AI26" s="18">
        <f t="shared" ref="AI26:AK26" si="26">AI8/AI$18*100</f>
        <v>2.4523763623289727</v>
      </c>
      <c r="AJ26" s="18">
        <f t="shared" si="26"/>
        <v>11.317725787281038</v>
      </c>
      <c r="AK26" s="18">
        <f t="shared" si="26"/>
        <v>5.9936765604935607</v>
      </c>
      <c r="AL26" s="18"/>
      <c r="AM26" s="18">
        <f t="shared" ref="AM26:AP26" si="27">AM8/AM$18*100</f>
        <v>9.5318459247528953</v>
      </c>
      <c r="AN26" s="18">
        <f t="shared" si="27"/>
        <v>3.755765668174369</v>
      </c>
      <c r="AO26" s="18">
        <f t="shared" si="27"/>
        <v>15.294127875642429</v>
      </c>
      <c r="AP26" s="18">
        <f t="shared" si="27"/>
        <v>7.4248072136930032</v>
      </c>
      <c r="AQ26" s="18"/>
      <c r="AR26" s="18">
        <f t="shared" ref="AR26:AU26" si="28">AR8/AR$18*100</f>
        <v>11.306600174026974</v>
      </c>
      <c r="AS26" s="18">
        <f t="shared" si="28"/>
        <v>4.4521045614157266</v>
      </c>
      <c r="AT26" s="18">
        <f t="shared" si="28"/>
        <v>15.729674669683744</v>
      </c>
      <c r="AU26" s="18">
        <f t="shared" si="28"/>
        <v>8.7628376832536183</v>
      </c>
    </row>
    <row r="27" spans="1:47" x14ac:dyDescent="0.2">
      <c r="A27" t="str">
        <f>$A$9</f>
        <v>Professional occupations</v>
      </c>
      <c r="B27" s="18">
        <f t="shared" ref="B27:B34" si="29">B9/B$18*100</f>
        <v>21.274919575893417</v>
      </c>
      <c r="C27" s="18">
        <f t="shared" ref="C27:O27" si="30">C9/C$18*100</f>
        <v>12.358596255808724</v>
      </c>
      <c r="D27" s="18">
        <f t="shared" si="30"/>
        <v>17.254959302573887</v>
      </c>
      <c r="E27" s="18">
        <f t="shared" si="30"/>
        <v>18.19505943183157</v>
      </c>
      <c r="F27" s="18"/>
      <c r="G27" s="18">
        <f t="shared" si="30"/>
        <v>24.923145000777705</v>
      </c>
      <c r="H27" s="18">
        <f t="shared" si="30"/>
        <v>14.444307894676257</v>
      </c>
      <c r="I27" s="18">
        <f t="shared" si="30"/>
        <v>19.90737942261617</v>
      </c>
      <c r="J27" s="18">
        <f t="shared" si="30"/>
        <v>21.22247025173829</v>
      </c>
      <c r="K27" s="18"/>
      <c r="L27" s="18">
        <f t="shared" si="30"/>
        <v>28.291117723771887</v>
      </c>
      <c r="M27" s="18">
        <f t="shared" si="30"/>
        <v>17.442532477986507</v>
      </c>
      <c r="N27" s="18">
        <f t="shared" si="30"/>
        <v>17.536790005017576</v>
      </c>
      <c r="O27" s="18">
        <f t="shared" si="30"/>
        <v>23.795842529468743</v>
      </c>
      <c r="Q27" t="str">
        <f>$A$9</f>
        <v>Professional occupations</v>
      </c>
      <c r="R27" s="18">
        <f t="shared" ref="R27:U27" si="31">R9/R$18*100</f>
        <v>19.831538316202568</v>
      </c>
      <c r="S27" s="18">
        <f t="shared" si="31"/>
        <v>8.3863991610108517</v>
      </c>
      <c r="T27" s="18">
        <f t="shared" si="31"/>
        <v>17.545666109362795</v>
      </c>
      <c r="U27" s="18">
        <f t="shared" si="31"/>
        <v>17.8002804124915</v>
      </c>
      <c r="V27" s="18"/>
      <c r="W27" s="18">
        <f t="shared" ref="W27:Z27" si="32">W9/W$18*100</f>
        <v>23.520531641069976</v>
      </c>
      <c r="X27" s="18">
        <f t="shared" si="32"/>
        <v>10.331013880859606</v>
      </c>
      <c r="Y27" s="18">
        <f t="shared" si="32"/>
        <v>20.944211865936357</v>
      </c>
      <c r="Z27" s="18">
        <f t="shared" si="32"/>
        <v>20.935079184078951</v>
      </c>
      <c r="AA27" s="18"/>
      <c r="AB27" s="18">
        <f t="shared" ref="AB27:AE27" si="33">AB9/AB$18*100</f>
        <v>26.65283408979408</v>
      </c>
      <c r="AC27" s="18">
        <f t="shared" si="33"/>
        <v>12.496549932980901</v>
      </c>
      <c r="AD27" s="18">
        <f t="shared" si="33"/>
        <v>18.086913458919398</v>
      </c>
      <c r="AE27" s="18">
        <f t="shared" si="33"/>
        <v>22.771654319211176</v>
      </c>
      <c r="AG27" t="str">
        <f>$A$9</f>
        <v>Professional occupations</v>
      </c>
      <c r="AH27" s="18">
        <f t="shared" ref="AH27:AK27" si="34">AH9/AH$18*100</f>
        <v>23.82907000322146</v>
      </c>
      <c r="AI27" s="18">
        <f>AI9/AI$18*100</f>
        <v>13.835645394960972</v>
      </c>
      <c r="AJ27" s="18">
        <f t="shared" si="34"/>
        <v>16.636686264681</v>
      </c>
      <c r="AK27" s="18">
        <f t="shared" si="34"/>
        <v>18.652571109029754</v>
      </c>
      <c r="AL27" s="18"/>
      <c r="AM27" s="18">
        <f t="shared" ref="AM27:AP27" si="35">AM9/AM$18*100</f>
        <v>27.161573258582948</v>
      </c>
      <c r="AN27" s="18">
        <f t="shared" si="35"/>
        <v>16.185135534785214</v>
      </c>
      <c r="AO27" s="18">
        <f t="shared" si="35"/>
        <v>17.377749615593103</v>
      </c>
      <c r="AP27" s="18">
        <f t="shared" si="35"/>
        <v>21.550917858638037</v>
      </c>
      <c r="AQ27" s="18"/>
      <c r="AR27" s="18">
        <f t="shared" ref="AR27:AU27" si="36">AR9/AR$18*100</f>
        <v>30.694333397250805</v>
      </c>
      <c r="AS27" s="18">
        <f t="shared" si="36"/>
        <v>19.704539383781864</v>
      </c>
      <c r="AT27" s="18">
        <f t="shared" si="36"/>
        <v>16.22548046192713</v>
      </c>
      <c r="AU27" s="18">
        <f t="shared" si="36"/>
        <v>24.935688505451363</v>
      </c>
    </row>
    <row r="28" spans="1:47" x14ac:dyDescent="0.2">
      <c r="A28" t="str">
        <f>$A$10</f>
        <v>Associate professional occupations</v>
      </c>
      <c r="B28" s="18">
        <f t="shared" si="29"/>
        <v>13.108885039161439</v>
      </c>
      <c r="C28" s="18">
        <f t="shared" ref="C28:O28" si="37">C10/C$18*100</f>
        <v>8.1003803647515475</v>
      </c>
      <c r="D28" s="18">
        <f t="shared" si="37"/>
        <v>13.587564561905236</v>
      </c>
      <c r="E28" s="18">
        <f t="shared" si="37"/>
        <v>11.708439070012625</v>
      </c>
      <c r="F28" s="18"/>
      <c r="G28" s="18">
        <f t="shared" si="37"/>
        <v>14.918802244567797</v>
      </c>
      <c r="H28" s="18">
        <f t="shared" si="37"/>
        <v>9.3912556668924676</v>
      </c>
      <c r="I28" s="18">
        <f t="shared" si="37"/>
        <v>12.470044091193037</v>
      </c>
      <c r="J28" s="18">
        <f t="shared" si="37"/>
        <v>12.991218553612777</v>
      </c>
      <c r="K28" s="18"/>
      <c r="L28" s="18">
        <f t="shared" si="37"/>
        <v>14.564809689937281</v>
      </c>
      <c r="M28" s="18">
        <f t="shared" si="37"/>
        <v>9.7179595424277636</v>
      </c>
      <c r="N28" s="18">
        <f t="shared" si="37"/>
        <v>11.610804006253588</v>
      </c>
      <c r="O28" s="18">
        <f t="shared" si="37"/>
        <v>12.78741718104742</v>
      </c>
      <c r="Q28" t="str">
        <f>$A$10</f>
        <v>Associate professional occupations</v>
      </c>
      <c r="R28" s="18">
        <f t="shared" ref="R28:U28" si="38">R10/R$18*100</f>
        <v>13.120994971709928</v>
      </c>
      <c r="S28" s="18">
        <f t="shared" si="38"/>
        <v>8.0183733311306042</v>
      </c>
      <c r="T28" s="18">
        <f t="shared" si="38"/>
        <v>12.246985613710578</v>
      </c>
      <c r="U28" s="18">
        <f t="shared" si="38"/>
        <v>12.237535520261558</v>
      </c>
      <c r="V28" s="18"/>
      <c r="W28" s="18">
        <f t="shared" ref="W28:Z28" si="39">W10/W$18*100</f>
        <v>14.873449840822611</v>
      </c>
      <c r="X28" s="18">
        <f t="shared" si="39"/>
        <v>9.5289367014091049</v>
      </c>
      <c r="Y28" s="18">
        <f t="shared" si="39"/>
        <v>11.843773355109342</v>
      </c>
      <c r="Z28" s="18">
        <f t="shared" si="39"/>
        <v>13.497329449551001</v>
      </c>
      <c r="AA28" s="18"/>
      <c r="AB28" s="18">
        <f t="shared" ref="AB28:AE28" si="40">AB10/AB$18*100</f>
        <v>13.744861447703311</v>
      </c>
      <c r="AC28" s="18">
        <f t="shared" si="40"/>
        <v>8.0928968224964972</v>
      </c>
      <c r="AD28" s="18">
        <f t="shared" si="40"/>
        <v>10.960879928287794</v>
      </c>
      <c r="AE28" s="18">
        <f t="shared" si="40"/>
        <v>12.301439783142824</v>
      </c>
      <c r="AG28" t="str">
        <f>$A$10</f>
        <v>Associate professional occupations</v>
      </c>
      <c r="AH28" s="18">
        <f t="shared" ref="AH28:AK28" si="41">AH10/AH$18*100</f>
        <v>13.087455781170179</v>
      </c>
      <c r="AI28" s="18">
        <f t="shared" si="41"/>
        <v>8.1308744252232401</v>
      </c>
      <c r="AJ28" s="18">
        <f t="shared" si="41"/>
        <v>16.438697729342227</v>
      </c>
      <c r="AK28" s="18">
        <f t="shared" si="41"/>
        <v>11.095266149228603</v>
      </c>
      <c r="AL28" s="18"/>
      <c r="AM28" s="18">
        <f t="shared" ref="AM28:AP28" si="42">AM10/AM$18*100</f>
        <v>14.991180068007163</v>
      </c>
      <c r="AN28" s="18">
        <f t="shared" si="42"/>
        <v>9.332986321302231</v>
      </c>
      <c r="AO28" s="18">
        <f t="shared" si="42"/>
        <v>13.997998903438782</v>
      </c>
      <c r="AP28" s="18">
        <f t="shared" si="42"/>
        <v>12.412804916923708</v>
      </c>
      <c r="AQ28" s="18"/>
      <c r="AR28" s="18">
        <f t="shared" ref="AR28:AU28" si="43">AR10/AR$18*100</f>
        <v>15.767600480438967</v>
      </c>
      <c r="AS28" s="18">
        <f t="shared" si="43"/>
        <v>10.461169422646</v>
      </c>
      <c r="AT28" s="18">
        <f t="shared" si="43"/>
        <v>13.160004716886966</v>
      </c>
      <c r="AU28" s="18">
        <f t="shared" si="43"/>
        <v>13.328274199193272</v>
      </c>
    </row>
    <row r="29" spans="1:47" x14ac:dyDescent="0.2">
      <c r="A29" t="str">
        <f>$A$11</f>
        <v>Administrative and secretarial occupations</v>
      </c>
      <c r="B29" s="18">
        <f t="shared" si="29"/>
        <v>11.806373283081413</v>
      </c>
      <c r="C29" s="18">
        <f t="shared" ref="C29:O29" si="44">C11/C$18*100</f>
        <v>18.193748663601468</v>
      </c>
      <c r="D29" s="18">
        <f t="shared" si="44"/>
        <v>4.0467603004307779</v>
      </c>
      <c r="E29" s="18">
        <f t="shared" si="44"/>
        <v>12.731419808076479</v>
      </c>
      <c r="F29" s="18"/>
      <c r="G29" s="18">
        <f t="shared" si="44"/>
        <v>11.782273287542116</v>
      </c>
      <c r="H29" s="18">
        <f t="shared" si="44"/>
        <v>17.434137475040735</v>
      </c>
      <c r="I29" s="18">
        <f t="shared" si="44"/>
        <v>2.9964418910970347</v>
      </c>
      <c r="J29" s="18">
        <f t="shared" si="44"/>
        <v>12.348978265306348</v>
      </c>
      <c r="K29" s="18"/>
      <c r="L29" s="18">
        <f t="shared" si="44"/>
        <v>9.5912332600556738</v>
      </c>
      <c r="M29" s="18">
        <f t="shared" si="44"/>
        <v>14.090666648504785</v>
      </c>
      <c r="N29" s="18">
        <f t="shared" si="44"/>
        <v>2.6761206149874686</v>
      </c>
      <c r="O29" s="18">
        <f t="shared" si="44"/>
        <v>10.035974967427165</v>
      </c>
      <c r="Q29" t="str">
        <f>$A$11</f>
        <v>Administrative and secretarial occupations</v>
      </c>
      <c r="R29" s="18">
        <f t="shared" ref="R29:U29" si="45">R11/R$18*100</f>
        <v>6.6169891755230914</v>
      </c>
      <c r="S29" s="18">
        <f t="shared" si="45"/>
        <v>10.868235440233093</v>
      </c>
      <c r="T29" s="18">
        <f t="shared" si="45"/>
        <v>1.7370581801288019</v>
      </c>
      <c r="U29" s="18">
        <f t="shared" si="45"/>
        <v>6.4972829161085421</v>
      </c>
      <c r="V29" s="18"/>
      <c r="W29" s="18">
        <f t="shared" ref="W29:Z29" si="46">W11/W$18*100</f>
        <v>7.4664538954476418</v>
      </c>
      <c r="X29" s="18">
        <f t="shared" si="46"/>
        <v>11.371885159533928</v>
      </c>
      <c r="Y29" s="18">
        <f t="shared" si="46"/>
        <v>1.4969251039427816</v>
      </c>
      <c r="Z29" s="18">
        <f t="shared" si="46"/>
        <v>7.1183652138673104</v>
      </c>
      <c r="AA29" s="18"/>
      <c r="AB29" s="18">
        <f t="shared" ref="AB29:AE29" si="47">AB11/AB$18*100</f>
        <v>7.8839316951601539</v>
      </c>
      <c r="AC29" s="18">
        <f t="shared" si="47"/>
        <v>10.837156384565928</v>
      </c>
      <c r="AD29" s="18">
        <f t="shared" si="47"/>
        <v>2.0184922330546353</v>
      </c>
      <c r="AE29" s="18">
        <f t="shared" si="47"/>
        <v>7.416308275562546</v>
      </c>
      <c r="AG29" t="str">
        <f>$A$11</f>
        <v>Administrative and secretarial occupations</v>
      </c>
      <c r="AH29" s="18">
        <f t="shared" ref="AH29:AK29" si="48">AH11/AH$18*100</f>
        <v>20.989302288774873</v>
      </c>
      <c r="AI29" s="18">
        <f t="shared" si="48"/>
        <v>20.917717978869117</v>
      </c>
      <c r="AJ29" s="18">
        <f t="shared" si="48"/>
        <v>8.9590173002596973</v>
      </c>
      <c r="AK29" s="18">
        <f t="shared" si="48"/>
        <v>19.95619692539961</v>
      </c>
      <c r="AL29" s="18"/>
      <c r="AM29" s="18">
        <f t="shared" ref="AM29:AP29" si="49">AM11/AM$18*100</f>
        <v>18.669882061538971</v>
      </c>
      <c r="AN29" s="18">
        <f t="shared" si="49"/>
        <v>19.999802938462466</v>
      </c>
      <c r="AO29" s="18">
        <f t="shared" si="49"/>
        <v>6.6549137930468554</v>
      </c>
      <c r="AP29" s="18">
        <f t="shared" si="49"/>
        <v>18.326833991150028</v>
      </c>
      <c r="AQ29" s="18"/>
      <c r="AR29" s="18">
        <f t="shared" ref="AR29:AU29" si="50">AR11/AR$18*100</f>
        <v>12.095692069883206</v>
      </c>
      <c r="AS29" s="18">
        <f t="shared" si="50"/>
        <v>15.578634432082438</v>
      </c>
      <c r="AT29" s="18">
        <f t="shared" si="50"/>
        <v>4.243685798619051</v>
      </c>
      <c r="AU29" s="18">
        <f t="shared" si="50"/>
        <v>12.951470876510788</v>
      </c>
    </row>
    <row r="30" spans="1:47" x14ac:dyDescent="0.2">
      <c r="A30" t="str">
        <f>$A$12</f>
        <v>Skilled trades occupations</v>
      </c>
      <c r="B30" s="18">
        <f t="shared" si="29"/>
        <v>11.866523953526489</v>
      </c>
      <c r="C30" s="18">
        <f t="shared" ref="C30:O30" si="51">C12/C$18*100</f>
        <v>3.7014310747002761</v>
      </c>
      <c r="D30" s="18">
        <f t="shared" si="51"/>
        <v>24.629761708590042</v>
      </c>
      <c r="E30" s="18">
        <f t="shared" si="51"/>
        <v>11.026513954723439</v>
      </c>
      <c r="F30" s="18"/>
      <c r="G30" s="18">
        <f t="shared" si="51"/>
        <v>9.0049210958081041</v>
      </c>
      <c r="H30" s="18">
        <f t="shared" si="51"/>
        <v>2.8589636039223447</v>
      </c>
      <c r="I30" s="18">
        <f t="shared" si="51"/>
        <v>24.757726498784457</v>
      </c>
      <c r="J30" s="18">
        <f t="shared" si="51"/>
        <v>9.1597063847586675</v>
      </c>
      <c r="K30" s="18"/>
      <c r="L30" s="18">
        <f t="shared" si="51"/>
        <v>7.0115804626495608</v>
      </c>
      <c r="M30" s="18">
        <f t="shared" si="51"/>
        <v>3.1274245619069156</v>
      </c>
      <c r="N30" s="18">
        <f t="shared" si="51"/>
        <v>23.907149388214304</v>
      </c>
      <c r="O30" s="18">
        <f t="shared" si="51"/>
        <v>7.9912379654992201</v>
      </c>
      <c r="Q30" t="str">
        <f>$A$12</f>
        <v>Skilled trades occupations</v>
      </c>
      <c r="R30" s="18">
        <f t="shared" ref="R30:U30" si="52">R12/R$18*100</f>
        <v>17.547193226444733</v>
      </c>
      <c r="S30" s="18">
        <f t="shared" si="52"/>
        <v>9.5437011214621172</v>
      </c>
      <c r="T30" s="18">
        <f t="shared" si="52"/>
        <v>33.298090792735103</v>
      </c>
      <c r="U30" s="18">
        <f t="shared" si="52"/>
        <v>18.774151047131586</v>
      </c>
      <c r="V30" s="18"/>
      <c r="W30" s="18">
        <f t="shared" ref="W30:Z30" si="53">W12/W$18*100</f>
        <v>13.562711217149321</v>
      </c>
      <c r="X30" s="18">
        <f t="shared" si="53"/>
        <v>6.3222480838552126</v>
      </c>
      <c r="Y30" s="18">
        <f t="shared" si="53"/>
        <v>31.975255940784258</v>
      </c>
      <c r="Z30" s="18">
        <f t="shared" si="53"/>
        <v>15.423089089660721</v>
      </c>
      <c r="AA30" s="18"/>
      <c r="AB30" s="18">
        <f t="shared" ref="AB30:AE30" si="54">AB12/AB$18*100</f>
        <v>10.509694572749126</v>
      </c>
      <c r="AC30" s="18">
        <f t="shared" si="54"/>
        <v>6.7083616915627591</v>
      </c>
      <c r="AD30" s="18">
        <f t="shared" si="54"/>
        <v>30.306861738884315</v>
      </c>
      <c r="AE30" s="18">
        <f t="shared" si="54"/>
        <v>13.155857163791755</v>
      </c>
      <c r="AG30" t="str">
        <f>$A$12</f>
        <v>Skilled trades occupations</v>
      </c>
      <c r="AH30" s="18">
        <f t="shared" ref="AH30:AK30" si="55">AH12/AH$18*100</f>
        <v>1.8142361373183973</v>
      </c>
      <c r="AI30" s="18">
        <f t="shared" si="55"/>
        <v>1.5290011228819664</v>
      </c>
      <c r="AJ30" s="18">
        <f t="shared" si="55"/>
        <v>6.1940249760779862</v>
      </c>
      <c r="AK30" s="18">
        <f t="shared" si="55"/>
        <v>2.047732745944987</v>
      </c>
      <c r="AL30" s="18"/>
      <c r="AM30" s="18">
        <f t="shared" ref="AM30:AP30" si="56">AM12/AM$18*100</f>
        <v>1.7311516495497865</v>
      </c>
      <c r="AN30" s="18">
        <f t="shared" si="56"/>
        <v>1.3932328956442592</v>
      </c>
      <c r="AO30" s="18">
        <f t="shared" si="56"/>
        <v>7.1486347625305964</v>
      </c>
      <c r="AP30" s="18">
        <f t="shared" si="56"/>
        <v>2.0015400670747079</v>
      </c>
      <c r="AQ30" s="18"/>
      <c r="AR30" s="18">
        <f t="shared" ref="AR30:AU30" si="57">AR12/AR$18*100</f>
        <v>1.8801596984701197</v>
      </c>
      <c r="AS30" s="18">
        <f t="shared" si="57"/>
        <v>1.4897106308943835</v>
      </c>
      <c r="AT30" s="18">
        <f t="shared" si="57"/>
        <v>8.6523846277846435</v>
      </c>
      <c r="AU30" s="18">
        <f t="shared" si="57"/>
        <v>2.24339752787502</v>
      </c>
    </row>
    <row r="31" spans="1:47" x14ac:dyDescent="0.2">
      <c r="A31" t="str">
        <f>$A$13</f>
        <v>Caring, leisure and other service occupations</v>
      </c>
      <c r="B31" s="18">
        <f t="shared" si="29"/>
        <v>7.9569601004740083</v>
      </c>
      <c r="C31" s="18">
        <f t="shared" ref="C31:O31" si="58">C13/C$18*100</f>
        <v>15.391697425252296</v>
      </c>
      <c r="D31" s="18">
        <f t="shared" si="58"/>
        <v>6.6082398708988315</v>
      </c>
      <c r="E31" s="18">
        <f t="shared" si="58"/>
        <v>9.9589623152936895</v>
      </c>
      <c r="F31" s="18"/>
      <c r="G31" s="18">
        <f t="shared" si="58"/>
        <v>7.7395177319905128</v>
      </c>
      <c r="H31" s="18">
        <f t="shared" si="58"/>
        <v>14.390149690445481</v>
      </c>
      <c r="I31" s="18">
        <f t="shared" si="58"/>
        <v>5.5543593810192595</v>
      </c>
      <c r="J31" s="18">
        <f t="shared" si="58"/>
        <v>9.4204866668936251</v>
      </c>
      <c r="K31" s="18"/>
      <c r="L31" s="18">
        <f t="shared" si="58"/>
        <v>8.7055696409741259</v>
      </c>
      <c r="M31" s="18">
        <f t="shared" si="58"/>
        <v>14.917564080062295</v>
      </c>
      <c r="N31" s="18">
        <f t="shared" si="58"/>
        <v>6.69629265344002</v>
      </c>
      <c r="O31" s="18">
        <f t="shared" si="58"/>
        <v>10.260317341082551</v>
      </c>
      <c r="Q31" t="str">
        <f>$A$13</f>
        <v>Caring, leisure and other service occupations</v>
      </c>
      <c r="R31" s="18">
        <f t="shared" ref="R31:U31" si="59">R13/R$18*100</f>
        <v>2.4315645604839875</v>
      </c>
      <c r="S31" s="18">
        <f t="shared" si="59"/>
        <v>5.8751485648044506</v>
      </c>
      <c r="T31" s="18">
        <f t="shared" si="59"/>
        <v>1.562054087933203</v>
      </c>
      <c r="U31" s="18">
        <f t="shared" si="59"/>
        <v>2.8050941128698086</v>
      </c>
      <c r="V31" s="18"/>
      <c r="W31" s="18">
        <f t="shared" ref="W31:Z31" si="60">W13/W$18*100</f>
        <v>2.3467248374368559</v>
      </c>
      <c r="X31" s="18">
        <f t="shared" si="60"/>
        <v>5.7863708621439356</v>
      </c>
      <c r="Y31" s="18">
        <f t="shared" si="60"/>
        <v>1.5460797685050871</v>
      </c>
      <c r="Z31" s="18">
        <f t="shared" si="60"/>
        <v>2.7773979664729831</v>
      </c>
      <c r="AA31" s="18"/>
      <c r="AB31" s="18">
        <f t="shared" ref="AB31:AE31" si="61">AB13/AB$18*100</f>
        <v>2.7748801700912002</v>
      </c>
      <c r="AC31" s="18">
        <f t="shared" si="61"/>
        <v>6.2371428814042247</v>
      </c>
      <c r="AD31" s="18">
        <f t="shared" si="61"/>
        <v>2.2814121965135832</v>
      </c>
      <c r="AE31" s="18">
        <f t="shared" si="61"/>
        <v>3.2920640486878572</v>
      </c>
      <c r="AG31" t="str">
        <f>$A$13</f>
        <v>Caring, leisure and other service occupations</v>
      </c>
      <c r="AH31" s="18">
        <f t="shared" ref="AH31:AK31" si="62">AH13/AH$18*100</f>
        <v>17.734481656105604</v>
      </c>
      <c r="AI31" s="18">
        <f t="shared" si="62"/>
        <v>18.930396529693418</v>
      </c>
      <c r="AJ31" s="18">
        <f t="shared" si="62"/>
        <v>17.340429626852824</v>
      </c>
      <c r="AK31" s="18">
        <f t="shared" si="62"/>
        <v>18.249621340732894</v>
      </c>
      <c r="AL31" s="18"/>
      <c r="AM31" s="18">
        <f t="shared" ref="AM31:AP31" si="63">AM13/AM$18*100</f>
        <v>16.345866673494722</v>
      </c>
      <c r="AN31" s="18">
        <f t="shared" si="63"/>
        <v>18.031439601495148</v>
      </c>
      <c r="AO31" s="18">
        <f t="shared" si="63"/>
        <v>15.333628585047821</v>
      </c>
      <c r="AP31" s="18">
        <f t="shared" si="63"/>
        <v>17.012603582170243</v>
      </c>
      <c r="AQ31" s="18"/>
      <c r="AR31" s="18">
        <f t="shared" ref="AR31:AU31" si="64">AR13/AR$18*100</f>
        <v>17.405361053988624</v>
      </c>
      <c r="AS31" s="18">
        <f t="shared" si="64"/>
        <v>18.887487652963745</v>
      </c>
      <c r="AT31" s="18">
        <f t="shared" si="64"/>
        <v>17.219884828450834</v>
      </c>
      <c r="AU31" s="18">
        <f t="shared" si="64"/>
        <v>18.015469563510845</v>
      </c>
    </row>
    <row r="32" spans="1:47" x14ac:dyDescent="0.2">
      <c r="A32" t="str">
        <f>$A$14</f>
        <v>Sales and customer service occupations</v>
      </c>
      <c r="B32" s="18">
        <f t="shared" si="29"/>
        <v>5.0834946900177531</v>
      </c>
      <c r="C32" s="18">
        <f t="shared" ref="C32:O32" si="65">C14/C$18*100</f>
        <v>15.895889382902828</v>
      </c>
      <c r="D32" s="18">
        <f t="shared" si="65"/>
        <v>4.3158864409456763</v>
      </c>
      <c r="E32" s="18">
        <f t="shared" si="65"/>
        <v>8.1387928637659694</v>
      </c>
      <c r="F32" s="18"/>
      <c r="G32" s="18">
        <f t="shared" si="65"/>
        <v>4.9626721543525587</v>
      </c>
      <c r="H32" s="18">
        <f t="shared" si="65"/>
        <v>15.162839356526444</v>
      </c>
      <c r="I32" s="18">
        <f t="shared" si="65"/>
        <v>2.6035431878817272</v>
      </c>
      <c r="J32" s="18">
        <f t="shared" si="65"/>
        <v>7.6642193666372425</v>
      </c>
      <c r="K32" s="18"/>
      <c r="L32" s="18">
        <f t="shared" si="65"/>
        <v>5.0313244887529773</v>
      </c>
      <c r="M32" s="18">
        <f t="shared" si="65"/>
        <v>15.046474165879625</v>
      </c>
      <c r="N32" s="18">
        <f t="shared" si="65"/>
        <v>2.1063852003463399</v>
      </c>
      <c r="O32" s="18">
        <f t="shared" si="65"/>
        <v>7.5771783190285475</v>
      </c>
      <c r="Q32" t="str">
        <f>$A$14</f>
        <v>Sales and customer service occupations</v>
      </c>
      <c r="R32" s="18">
        <f t="shared" ref="R32:U32" si="66">R14/R$18*100</f>
        <v>4.410675080474566</v>
      </c>
      <c r="S32" s="18">
        <f t="shared" si="66"/>
        <v>17.593667770673772</v>
      </c>
      <c r="T32" s="18">
        <f t="shared" si="66"/>
        <v>3.8368026484739985</v>
      </c>
      <c r="U32" s="18">
        <f t="shared" si="66"/>
        <v>6.2610217905344214</v>
      </c>
      <c r="V32" s="18"/>
      <c r="W32" s="18">
        <f t="shared" ref="W32:Z32" si="67">W14/W$18*100</f>
        <v>4.5982598359150622</v>
      </c>
      <c r="X32" s="18">
        <f t="shared" si="67"/>
        <v>17.384449242973215</v>
      </c>
      <c r="Y32" s="18">
        <f t="shared" si="67"/>
        <v>2.2296595363240916</v>
      </c>
      <c r="Z32" s="18">
        <f t="shared" si="67"/>
        <v>6.2997130015292395</v>
      </c>
      <c r="AA32" s="18"/>
      <c r="AB32" s="18">
        <f>AB14/AB$18*100</f>
        <v>5.0391420314251434</v>
      </c>
      <c r="AC32" s="18">
        <f t="shared" ref="AC32:AE32" si="68">AC14/AC$18*100</f>
        <v>17.171327469382859</v>
      </c>
      <c r="AD32" s="18">
        <f t="shared" si="68"/>
        <v>1.8544255294921466</v>
      </c>
      <c r="AE32" s="18">
        <f t="shared" si="68"/>
        <v>6.6084653746662338</v>
      </c>
      <c r="AG32" t="str">
        <f>$A$14</f>
        <v>Sales and customer service occupations</v>
      </c>
      <c r="AH32" s="18">
        <f t="shared" ref="AH32:AK32" si="69">AH14/AH$18*100</f>
        <v>6.2740896777879946</v>
      </c>
      <c r="AI32" s="18">
        <f t="shared" si="69"/>
        <v>15.264575768225319</v>
      </c>
      <c r="AJ32" s="18">
        <f t="shared" si="69"/>
        <v>5.334798227183243</v>
      </c>
      <c r="AK32" s="18">
        <f t="shared" si="69"/>
        <v>10.314952565830525</v>
      </c>
      <c r="AL32" s="18"/>
      <c r="AM32" s="18">
        <f t="shared" ref="AM32:AP32" si="70">AM14/AM$18*100</f>
        <v>5.5442371490370483</v>
      </c>
      <c r="AN32" s="18">
        <f t="shared" si="70"/>
        <v>14.222609972758809</v>
      </c>
      <c r="AO32" s="18">
        <f t="shared" si="70"/>
        <v>3.5157322647495333</v>
      </c>
      <c r="AP32" s="18">
        <f t="shared" si="70"/>
        <v>9.2236584051199095</v>
      </c>
      <c r="AQ32" s="18"/>
      <c r="AR32" s="18">
        <f t="shared" ref="AR32:AU32" si="71">AR14/AR$18*100</f>
        <v>5.0198568523265346</v>
      </c>
      <c r="AS32" s="18">
        <f t="shared" si="71"/>
        <v>14.074688923495405</v>
      </c>
      <c r="AT32" s="18">
        <f t="shared" si="71"/>
        <v>2.7069724294885438</v>
      </c>
      <c r="AU32" s="18">
        <f t="shared" si="71"/>
        <v>8.6552844136456475</v>
      </c>
    </row>
    <row r="33" spans="1:47" x14ac:dyDescent="0.2">
      <c r="A33" t="str">
        <f>$A$15</f>
        <v>Process, plant and machine operatives</v>
      </c>
      <c r="B33" s="18">
        <f t="shared" si="29"/>
        <v>10.113289038468977</v>
      </c>
      <c r="C33" s="18">
        <f t="shared" ref="C33:O33" si="72">C15/C$18*100</f>
        <v>3.2098646903133319</v>
      </c>
      <c r="D33" s="18">
        <f t="shared" si="72"/>
        <v>8.0781477651384233</v>
      </c>
      <c r="E33" s="18">
        <f t="shared" si="72"/>
        <v>7.8584561976652783</v>
      </c>
      <c r="F33" s="18"/>
      <c r="G33" s="18">
        <f t="shared" si="72"/>
        <v>7.9082542611137754</v>
      </c>
      <c r="H33" s="18">
        <f t="shared" si="72"/>
        <v>4.1097914339872377</v>
      </c>
      <c r="I33" s="18">
        <f t="shared" si="72"/>
        <v>9.2226341330049149</v>
      </c>
      <c r="J33" s="18">
        <f t="shared" si="72"/>
        <v>6.9564320941192523</v>
      </c>
      <c r="K33" s="18"/>
      <c r="L33" s="18">
        <f t="shared" si="72"/>
        <v>7.9623040694821858</v>
      </c>
      <c r="M33" s="18">
        <f t="shared" si="72"/>
        <v>5.1292115939315588</v>
      </c>
      <c r="N33" s="18">
        <f t="shared" si="72"/>
        <v>10.707360307066324</v>
      </c>
      <c r="O33" s="18">
        <f t="shared" si="72"/>
        <v>7.4814552504445615</v>
      </c>
      <c r="Q33" t="str">
        <f>$A$15</f>
        <v>Process, plant and machine operatives</v>
      </c>
      <c r="R33" s="18">
        <f t="shared" ref="R33:U33" si="73">R15/R$18*100</f>
        <v>14.172295934736297</v>
      </c>
      <c r="S33" s="18">
        <f t="shared" si="73"/>
        <v>8.8932759852546415</v>
      </c>
      <c r="T33" s="18">
        <f t="shared" si="73"/>
        <v>11.061908671194793</v>
      </c>
      <c r="U33" s="18">
        <f t="shared" si="73"/>
        <v>12.921649528226231</v>
      </c>
      <c r="V33" s="18"/>
      <c r="W33" s="18">
        <f t="shared" ref="W33:Z33" si="74">W15/W$18*100</f>
        <v>11.490680232473419</v>
      </c>
      <c r="X33" s="18">
        <f t="shared" si="74"/>
        <v>11.084984545939529</v>
      </c>
      <c r="Y33" s="18">
        <f t="shared" si="74"/>
        <v>12.019567440835781</v>
      </c>
      <c r="Z33" s="18">
        <f t="shared" si="74"/>
        <v>11.51174928017862</v>
      </c>
      <c r="AA33" s="18"/>
      <c r="AB33" s="18">
        <f t="shared" ref="AB33:AE33" si="75">AB15/AB$18*100</f>
        <v>11.654502935798536</v>
      </c>
      <c r="AC33" s="18">
        <f t="shared" si="75"/>
        <v>11.820644474970456</v>
      </c>
      <c r="AD33" s="18">
        <f t="shared" si="75"/>
        <v>14.088773970901281</v>
      </c>
      <c r="AE33" s="18">
        <f t="shared" si="75"/>
        <v>12.089587725922032</v>
      </c>
      <c r="AG33" t="str">
        <f>$A$15</f>
        <v>Process, plant and machine operatives</v>
      </c>
      <c r="AH33" s="18">
        <f t="shared" ref="AH33:AK33" si="76">AH15/AH$18*100</f>
        <v>2.9306308675784951</v>
      </c>
      <c r="AI33" s="18">
        <f t="shared" si="76"/>
        <v>1.0965058714281297</v>
      </c>
      <c r="AJ33" s="18">
        <f t="shared" si="76"/>
        <v>1.7323076380682843</v>
      </c>
      <c r="AK33" s="18">
        <f t="shared" si="76"/>
        <v>1.9906923116411981</v>
      </c>
      <c r="AL33" s="18"/>
      <c r="AM33" s="18">
        <f t="shared" ref="AM33:AP33" si="77">AM15/AM$18*100</f>
        <v>2.1910667908205768</v>
      </c>
      <c r="AN33" s="18">
        <f t="shared" si="77"/>
        <v>1.1577513114973756</v>
      </c>
      <c r="AO33" s="18">
        <f t="shared" si="77"/>
        <v>2.3987679342504284</v>
      </c>
      <c r="AP33" s="18">
        <f t="shared" si="77"/>
        <v>1.7503446516105043</v>
      </c>
      <c r="AQ33" s="18"/>
      <c r="AR33" s="18">
        <f t="shared" ref="AR33:AU33" si="78">AR15/AR$18*100</f>
        <v>2.5461783137799947</v>
      </c>
      <c r="AS33" s="18">
        <f t="shared" si="78"/>
        <v>2.0689364617719672</v>
      </c>
      <c r="AT33" s="18">
        <f t="shared" si="78"/>
        <v>2.6472058543268311</v>
      </c>
      <c r="AU33" s="18">
        <f t="shared" si="78"/>
        <v>2.3529435117213087</v>
      </c>
    </row>
    <row r="34" spans="1:47" x14ac:dyDescent="0.2">
      <c r="A34" t="str">
        <f>$A$16</f>
        <v>Elementary occupations</v>
      </c>
      <c r="B34" s="18">
        <f t="shared" si="29"/>
        <v>8.2686157307897741</v>
      </c>
      <c r="C34" s="18">
        <f t="shared" ref="C34:O34" si="79">C16/C$18*100</f>
        <v>20.033711524686694</v>
      </c>
      <c r="D34" s="18">
        <f t="shared" si="79"/>
        <v>9.9364091143204565</v>
      </c>
      <c r="E34" s="18">
        <f t="shared" si="79"/>
        <v>11.894555312132725</v>
      </c>
      <c r="F34" s="18"/>
      <c r="G34" s="18">
        <f t="shared" si="79"/>
        <v>7.1236568454260878</v>
      </c>
      <c r="H34" s="18">
        <f t="shared" si="79"/>
        <v>17.444671408639636</v>
      </c>
      <c r="I34" s="18">
        <f t="shared" si="79"/>
        <v>9.7242498679751659</v>
      </c>
      <c r="J34" s="18">
        <f t="shared" si="79"/>
        <v>10.477587585273463</v>
      </c>
      <c r="K34" s="18"/>
      <c r="L34" s="18">
        <f t="shared" si="79"/>
        <v>6.4256106933700092</v>
      </c>
      <c r="M34" s="18">
        <f t="shared" si="79"/>
        <v>14.73063670449034</v>
      </c>
      <c r="N34" s="18">
        <f t="shared" si="79"/>
        <v>11.623818792625963</v>
      </c>
      <c r="O34" s="18">
        <f t="shared" si="79"/>
        <v>9.4881954618558453</v>
      </c>
      <c r="Q34" t="str">
        <f>$A$16</f>
        <v>Elementary occupations</v>
      </c>
      <c r="R34" s="18">
        <f t="shared" ref="R34:U34" si="80">R16/R$18*100</f>
        <v>10.242817853632365</v>
      </c>
      <c r="S34" s="18">
        <f t="shared" si="80"/>
        <v>25.925397142578827</v>
      </c>
      <c r="T34" s="18">
        <f t="shared" si="80"/>
        <v>7.0635837124050802</v>
      </c>
      <c r="U34" s="18">
        <f t="shared" si="80"/>
        <v>12.063046166290514</v>
      </c>
      <c r="V34" s="18"/>
      <c r="W34" s="18">
        <f t="shared" ref="W34:Z34" si="81">W16/W$18*100</f>
        <v>9.1854802388209382</v>
      </c>
      <c r="X34" s="18">
        <f t="shared" si="81"/>
        <v>21.044208821072878</v>
      </c>
      <c r="Y34" s="18">
        <f t="shared" si="81"/>
        <v>6.218097178332509</v>
      </c>
      <c r="Z34" s="18">
        <f t="shared" si="81"/>
        <v>10.636048248552646</v>
      </c>
      <c r="AA34" s="18"/>
      <c r="AB34" s="18">
        <f t="shared" ref="AB34:AE34" si="82">AB16/AB$18*100</f>
        <v>8.5671131644309799</v>
      </c>
      <c r="AC34" s="18">
        <f t="shared" si="82"/>
        <v>17.896554781381049</v>
      </c>
      <c r="AD34" s="18">
        <f t="shared" si="82"/>
        <v>8.355368456702557</v>
      </c>
      <c r="AE34" s="18">
        <f t="shared" si="82"/>
        <v>10.147324242871242</v>
      </c>
      <c r="AG34" t="str">
        <f>$A$16</f>
        <v>Elementary occupations</v>
      </c>
      <c r="AH34" s="18">
        <f t="shared" ref="AH34:AK34" si="83">AH16/AH$18*100</f>
        <v>4.7751456847879643</v>
      </c>
      <c r="AI34" s="18">
        <f t="shared" si="83"/>
        <v>17.842906546388861</v>
      </c>
      <c r="AJ34" s="18">
        <f t="shared" si="83"/>
        <v>16.046312450253716</v>
      </c>
      <c r="AK34" s="18">
        <f t="shared" si="83"/>
        <v>11.699290291698881</v>
      </c>
      <c r="AL34" s="18"/>
      <c r="AM34" s="18">
        <f t="shared" ref="AM34:AP34" si="84">AM16/AM$18*100</f>
        <v>3.8331964242158922</v>
      </c>
      <c r="AN34" s="18">
        <f t="shared" si="84"/>
        <v>15.921275755880121</v>
      </c>
      <c r="AO34" s="18">
        <f t="shared" si="84"/>
        <v>18.278446265700435</v>
      </c>
      <c r="AP34" s="18">
        <f t="shared" si="84"/>
        <v>10.296489313619855</v>
      </c>
      <c r="AQ34" s="18"/>
      <c r="AR34" s="18">
        <f t="shared" ref="AR34:AU34" si="85">AR16/AR$18*100</f>
        <v>3.2842179598347774</v>
      </c>
      <c r="AS34" s="18">
        <f t="shared" si="85"/>
        <v>13.282728530948464</v>
      </c>
      <c r="AT34" s="18">
        <f t="shared" si="85"/>
        <v>19.414706612832266</v>
      </c>
      <c r="AU34" s="18">
        <f t="shared" si="85"/>
        <v>8.7546337188381287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9.8990422207125235</v>
      </c>
      <c r="C44" s="27">
        <f t="shared" ref="C44:E44" si="93">H8-C8</f>
        <v>5.7836853253995191</v>
      </c>
      <c r="D44" s="27">
        <f t="shared" si="93"/>
        <v>2.936250108588828</v>
      </c>
      <c r="E44" s="27">
        <f t="shared" si="93"/>
        <v>18.618977654700885</v>
      </c>
      <c r="F44" s="27"/>
      <c r="G44" s="27">
        <f>L8-G8</f>
        <v>10.69802928922671</v>
      </c>
      <c r="H44" s="27">
        <f t="shared" ref="H44:J44" si="94">M8-H8</f>
        <v>4.3324620154637081</v>
      </c>
      <c r="I44" s="27">
        <f t="shared" si="94"/>
        <v>1.7992568565896541</v>
      </c>
      <c r="J44" s="27">
        <f t="shared" si="94"/>
        <v>16.829748161280065</v>
      </c>
      <c r="K44" s="27"/>
      <c r="L44" s="27">
        <f>L8-B8</f>
        <v>20.597071509939234</v>
      </c>
      <c r="M44" s="27">
        <f t="shared" ref="M44:O44" si="95">M8-C8</f>
        <v>10.116147340863227</v>
      </c>
      <c r="N44" s="27">
        <f t="shared" si="95"/>
        <v>4.735506965178482</v>
      </c>
      <c r="O44" s="27">
        <f t="shared" si="95"/>
        <v>35.44872581598095</v>
      </c>
      <c r="Q44" t="str">
        <f>$A$8</f>
        <v>Managers, directors and senior officials</v>
      </c>
      <c r="R44" s="27">
        <f>W8-R8</f>
        <v>5.4322739777422768</v>
      </c>
      <c r="S44" s="27">
        <f t="shared" ref="S44:S52" si="96">X8-S8</f>
        <v>2.7621658446453479</v>
      </c>
      <c r="T44" s="27">
        <f t="shared" ref="T44:T52" si="97">Y8-T8</f>
        <v>1.427627933543306</v>
      </c>
      <c r="U44" s="27">
        <f t="shared" ref="U44:U52" si="98">Z8-U8</f>
        <v>9.6220677559309209</v>
      </c>
      <c r="V44" s="27"/>
      <c r="W44" s="27">
        <f>AB8-W8</f>
        <v>2.8829540662676649</v>
      </c>
      <c r="X44" s="27">
        <f t="shared" ref="X44:X52" si="99">AC8-X8</f>
        <v>2.4518758696336</v>
      </c>
      <c r="Y44" s="27">
        <f t="shared" ref="Y44:Y52" si="100">AD8-Y8</f>
        <v>1.0685311253462633</v>
      </c>
      <c r="Z44" s="27">
        <f t="shared" ref="Z44:Z52" si="101">AE8-Z8</f>
        <v>6.4033610612475371</v>
      </c>
      <c r="AA44" s="27"/>
      <c r="AB44" s="27">
        <f>AB8-R8</f>
        <v>8.3152280440099418</v>
      </c>
      <c r="AC44" s="27">
        <f t="shared" ref="AC44:AC52" si="102">AC8-S8</f>
        <v>5.2140417142789479</v>
      </c>
      <c r="AD44" s="27">
        <f t="shared" ref="AD44:AD52" si="103">AD8-T8</f>
        <v>2.4961590588895692</v>
      </c>
      <c r="AE44" s="27">
        <f t="shared" ref="AE44:AE52" si="104">AE8-U8</f>
        <v>16.025428817178458</v>
      </c>
      <c r="AG44" t="str">
        <f>$A$8</f>
        <v>Managers, directors and senior officials</v>
      </c>
      <c r="AH44" s="27">
        <f>AM8-AH8</f>
        <v>4.466768242970268</v>
      </c>
      <c r="AI44" s="27">
        <f t="shared" ref="AI44:AI52" si="105">AN8-AI8</f>
        <v>3.0215194807541783</v>
      </c>
      <c r="AJ44" s="27">
        <f t="shared" ref="AJ44:AJ52" si="106">AO8-AJ8</f>
        <v>1.5086221750455246</v>
      </c>
      <c r="AK44" s="27">
        <f t="shared" ref="AK44:AK52" si="107">AP8-AK8</f>
        <v>8.9969098987699745</v>
      </c>
      <c r="AL44" s="27"/>
      <c r="AM44" s="27">
        <f>AR8-AM8</f>
        <v>7.8150752229590346</v>
      </c>
      <c r="AN44" s="27">
        <f t="shared" ref="AN44:AN52" si="108">AS8-AN8</f>
        <v>1.8805861458301028</v>
      </c>
      <c r="AO44" s="27">
        <f t="shared" ref="AO44:AO52" si="109">AT8-AO8</f>
        <v>0.73072573124339613</v>
      </c>
      <c r="AP44" s="27">
        <f t="shared" ref="AP44:AP52" si="110">AU8-AP8</f>
        <v>10.426387100032535</v>
      </c>
      <c r="AQ44" s="27"/>
      <c r="AR44" s="27">
        <f>AR8-AH8</f>
        <v>12.281843465929303</v>
      </c>
      <c r="AS44" s="27">
        <f t="shared" ref="AS44:AS52" si="111">AS8-AI8</f>
        <v>4.9021056265842811</v>
      </c>
      <c r="AT44" s="27">
        <f t="shared" ref="AT44:AT52" si="112">AT8-AJ8</f>
        <v>2.2393479062889208</v>
      </c>
      <c r="AU44" s="27">
        <f t="shared" ref="AU44:AU52" si="113">AU8-AK8</f>
        <v>19.42329699880251</v>
      </c>
    </row>
    <row r="45" spans="1:47" x14ac:dyDescent="0.2">
      <c r="A45" t="str">
        <f>$A$9</f>
        <v>Professional occupations</v>
      </c>
      <c r="B45" s="27">
        <f t="shared" ref="B45:B54" si="114">G9-B9</f>
        <v>28.646358146653327</v>
      </c>
      <c r="C45" s="27">
        <f t="shared" ref="C45:C54" si="115">H9-C9</f>
        <v>9.0051988993947205</v>
      </c>
      <c r="D45" s="27">
        <f t="shared" ref="D45:D54" si="116">I9-D9</f>
        <v>5.4846789749063056</v>
      </c>
      <c r="E45" s="27">
        <f t="shared" ref="E45:E54" si="117">J9-E9</f>
        <v>43.136236020954328</v>
      </c>
      <c r="F45" s="27"/>
      <c r="G45" s="27">
        <f t="shared" ref="G45:G54" si="118">L9-G9</f>
        <v>34.241832524075136</v>
      </c>
      <c r="H45" s="27">
        <f t="shared" ref="H45:H54" si="119">M9-H9</f>
        <v>12.685592150747723</v>
      </c>
      <c r="I45" s="27">
        <f t="shared" ref="I45:I54" si="120">N9-I9</f>
        <v>-1.3961649611756464</v>
      </c>
      <c r="J45" s="27">
        <f t="shared" ref="J45:J54" si="121">O9-J9</f>
        <v>45.531259713647188</v>
      </c>
      <c r="K45" s="27"/>
      <c r="L45" s="27">
        <f t="shared" ref="L45:L54" si="122">L9-B9</f>
        <v>62.888190670728463</v>
      </c>
      <c r="M45" s="27">
        <f t="shared" ref="M45:M54" si="123">M9-C9</f>
        <v>21.690791050142444</v>
      </c>
      <c r="N45" s="27">
        <f t="shared" ref="N45:N54" si="124">N9-D9</f>
        <v>4.0885140137306593</v>
      </c>
      <c r="O45" s="27">
        <f t="shared" ref="O45:O54" si="125">O9-E9</f>
        <v>88.667495734601516</v>
      </c>
      <c r="Q45" t="str">
        <f>$A$9</f>
        <v>Professional occupations</v>
      </c>
      <c r="R45" s="27">
        <f t="shared" ref="R45:R52" si="126">W9-R9</f>
        <v>14.681004933273357</v>
      </c>
      <c r="S45" s="27">
        <f t="shared" si="96"/>
        <v>2.9552964493678386</v>
      </c>
      <c r="T45" s="27">
        <f t="shared" si="97"/>
        <v>5.2330820137680281</v>
      </c>
      <c r="U45" s="27">
        <f t="shared" si="98"/>
        <v>22.869383396409219</v>
      </c>
      <c r="V45" s="27"/>
      <c r="W45" s="27">
        <f t="shared" ref="W45:W52" si="127">AB9-W9</f>
        <v>16.095404608227639</v>
      </c>
      <c r="X45" s="27">
        <f t="shared" si="99"/>
        <v>3.4008930520433545</v>
      </c>
      <c r="Y45" s="27">
        <f t="shared" si="100"/>
        <v>-1.5330329228075286</v>
      </c>
      <c r="Z45" s="27">
        <f t="shared" si="101"/>
        <v>17.963264737463476</v>
      </c>
      <c r="AA45" s="27"/>
      <c r="AB45" s="27">
        <f t="shared" ref="AB45:AB52" si="128">AB9-R9</f>
        <v>30.776409541500996</v>
      </c>
      <c r="AC45" s="27">
        <f t="shared" si="102"/>
        <v>6.3561895014111931</v>
      </c>
      <c r="AD45" s="27">
        <f t="shared" si="103"/>
        <v>3.7000490909604995</v>
      </c>
      <c r="AE45" s="27">
        <f t="shared" si="104"/>
        <v>40.832648133872695</v>
      </c>
      <c r="AG45" t="str">
        <f>$A$9</f>
        <v>Professional occupations</v>
      </c>
      <c r="AH45" s="27">
        <f t="shared" ref="AH45:AH52" si="129">AM9-AH9</f>
        <v>13.965353213379949</v>
      </c>
      <c r="AI45" s="27">
        <f t="shared" si="105"/>
        <v>6.0499024500268987</v>
      </c>
      <c r="AJ45" s="27">
        <f t="shared" si="106"/>
        <v>0.25159696113829177</v>
      </c>
      <c r="AK45" s="27">
        <f t="shared" si="107"/>
        <v>20.266852624545137</v>
      </c>
      <c r="AL45" s="27"/>
      <c r="AM45" s="27">
        <f t="shared" ref="AM45:AM52" si="130">AR9-AM9</f>
        <v>18.146427915847468</v>
      </c>
      <c r="AN45" s="27">
        <f t="shared" si="108"/>
        <v>9.2846990987043796</v>
      </c>
      <c r="AO45" s="27">
        <f t="shared" si="109"/>
        <v>0.13686796163186976</v>
      </c>
      <c r="AP45" s="27">
        <f t="shared" si="110"/>
        <v>27.567994976183712</v>
      </c>
      <c r="AQ45" s="27"/>
      <c r="AR45" s="27">
        <f t="shared" ref="AR45:AR52" si="131">AR9-AH9</f>
        <v>32.111781129227417</v>
      </c>
      <c r="AS45" s="27">
        <f t="shared" si="111"/>
        <v>15.334601548731278</v>
      </c>
      <c r="AT45" s="27">
        <f t="shared" si="112"/>
        <v>0.38846492277016154</v>
      </c>
      <c r="AU45" s="27">
        <f t="shared" si="113"/>
        <v>47.83484760072885</v>
      </c>
    </row>
    <row r="46" spans="1:47" x14ac:dyDescent="0.2">
      <c r="A46" t="str">
        <f>$A$10</f>
        <v>Associate professional occupations</v>
      </c>
      <c r="B46" s="27">
        <f t="shared" si="114"/>
        <v>14.93553104325504</v>
      </c>
      <c r="C46" s="27">
        <f t="shared" si="115"/>
        <v>5.6640996065166469</v>
      </c>
      <c r="D46" s="27">
        <f t="shared" si="116"/>
        <v>7.0927219532485708E-2</v>
      </c>
      <c r="E46" s="27">
        <f t="shared" si="117"/>
        <v>20.670557869304162</v>
      </c>
      <c r="F46" s="27"/>
      <c r="G46" s="27">
        <f t="shared" si="118"/>
        <v>4.6843375770266533</v>
      </c>
      <c r="H46" s="27">
        <f t="shared" si="119"/>
        <v>2.8648603405946034</v>
      </c>
      <c r="I46" s="27">
        <f t="shared" si="120"/>
        <v>1.6713925833538923E-2</v>
      </c>
      <c r="J46" s="27">
        <f t="shared" si="121"/>
        <v>7.5659118434548134</v>
      </c>
      <c r="K46" s="27"/>
      <c r="L46" s="27">
        <f t="shared" si="122"/>
        <v>19.619868620281693</v>
      </c>
      <c r="M46" s="27">
        <f t="shared" si="123"/>
        <v>8.5289599471112503</v>
      </c>
      <c r="N46" s="27">
        <f t="shared" si="124"/>
        <v>8.7641145366024631E-2</v>
      </c>
      <c r="O46" s="27">
        <f t="shared" si="125"/>
        <v>28.236469712758975</v>
      </c>
      <c r="Q46" t="str">
        <f>$A$10</f>
        <v>Associate professional occupations</v>
      </c>
      <c r="R46" s="27">
        <f t="shared" si="126"/>
        <v>7.0900591307072034</v>
      </c>
      <c r="S46" s="27">
        <f t="shared" si="96"/>
        <v>2.5012740988204971</v>
      </c>
      <c r="T46" s="27">
        <f t="shared" si="97"/>
        <v>1.0444937009496709</v>
      </c>
      <c r="U46" s="27">
        <f t="shared" si="98"/>
        <v>10.635826930477378</v>
      </c>
      <c r="V46" s="27"/>
      <c r="W46" s="27">
        <f>AB10-W10</f>
        <v>-2.1576321298376584</v>
      </c>
      <c r="X46" s="27">
        <f t="shared" si="99"/>
        <v>-0.43755017244507677</v>
      </c>
      <c r="Y46" s="27">
        <f t="shared" si="100"/>
        <v>-0.13149561868484838</v>
      </c>
      <c r="Z46" s="27">
        <f t="shared" si="101"/>
        <v>-2.7266779209675889</v>
      </c>
      <c r="AA46" s="27"/>
      <c r="AB46" s="27">
        <f t="shared" si="128"/>
        <v>4.932427000869545</v>
      </c>
      <c r="AC46" s="27">
        <f t="shared" si="102"/>
        <v>2.0637239263754203</v>
      </c>
      <c r="AD46" s="27">
        <f t="shared" si="103"/>
        <v>0.91299808226482249</v>
      </c>
      <c r="AE46" s="27">
        <f t="shared" si="104"/>
        <v>7.9091490095097896</v>
      </c>
      <c r="AG46" t="str">
        <f>$A$10</f>
        <v>Associate professional occupations</v>
      </c>
      <c r="AH46" s="27">
        <f t="shared" si="129"/>
        <v>7.8454719125478718</v>
      </c>
      <c r="AI46" s="27">
        <f t="shared" si="105"/>
        <v>3.1628255076961516</v>
      </c>
      <c r="AJ46" s="27">
        <f t="shared" si="106"/>
        <v>-0.97356648141718782</v>
      </c>
      <c r="AK46" s="27">
        <f t="shared" si="107"/>
        <v>10.034730938826833</v>
      </c>
      <c r="AL46" s="27"/>
      <c r="AM46" s="27">
        <f t="shared" si="130"/>
        <v>6.8419697068642407</v>
      </c>
      <c r="AN46" s="27">
        <f t="shared" si="108"/>
        <v>3.3024105130396784</v>
      </c>
      <c r="AO46" s="27">
        <f t="shared" si="109"/>
        <v>0.14820954451837842</v>
      </c>
      <c r="AP46" s="27">
        <f t="shared" si="110"/>
        <v>10.292589764422296</v>
      </c>
      <c r="AQ46" s="27"/>
      <c r="AR46" s="27">
        <f t="shared" si="131"/>
        <v>14.687441619412112</v>
      </c>
      <c r="AS46" s="27">
        <f t="shared" si="111"/>
        <v>6.4652360207358299</v>
      </c>
      <c r="AT46" s="27">
        <f t="shared" si="112"/>
        <v>-0.8253569368988094</v>
      </c>
      <c r="AU46" s="27">
        <f t="shared" si="113"/>
        <v>20.327320703249129</v>
      </c>
    </row>
    <row r="47" spans="1:47" x14ac:dyDescent="0.2">
      <c r="A47" t="str">
        <f>$A$11</f>
        <v>Administrative and secretarial occupations</v>
      </c>
      <c r="B47" s="27">
        <f t="shared" si="114"/>
        <v>3.196306772160014</v>
      </c>
      <c r="C47" s="27">
        <f t="shared" si="115"/>
        <v>1.2775752575155437</v>
      </c>
      <c r="D47" s="27">
        <f t="shared" si="116"/>
        <v>-0.92951032006105594</v>
      </c>
      <c r="E47" s="27">
        <f t="shared" si="117"/>
        <v>3.5443717096145093</v>
      </c>
      <c r="F47" s="27"/>
      <c r="G47" s="27">
        <f t="shared" si="118"/>
        <v>-9.0535774067551316</v>
      </c>
      <c r="H47" s="27">
        <f t="shared" si="119"/>
        <v>-7.7851121977799878</v>
      </c>
      <c r="I47" s="27">
        <f t="shared" si="120"/>
        <v>-0.1581607360347439</v>
      </c>
      <c r="J47" s="27">
        <f t="shared" si="121"/>
        <v>-16.996850340569878</v>
      </c>
      <c r="K47" s="27"/>
      <c r="L47" s="27">
        <f t="shared" si="122"/>
        <v>-5.8572706345951175</v>
      </c>
      <c r="M47" s="27">
        <f t="shared" si="123"/>
        <v>-6.5075369402644441</v>
      </c>
      <c r="N47" s="27">
        <f t="shared" si="124"/>
        <v>-1.0876710560957998</v>
      </c>
      <c r="O47" s="27">
        <f t="shared" si="125"/>
        <v>-13.452478630955369</v>
      </c>
      <c r="Q47" t="str">
        <f>$A$11</f>
        <v>Administrative and secretarial occupations</v>
      </c>
      <c r="R47" s="27">
        <f t="shared" si="126"/>
        <v>3.4447962879976828</v>
      </c>
      <c r="S47" s="27">
        <f t="shared" si="96"/>
        <v>1.9544141985629064</v>
      </c>
      <c r="T47" s="27">
        <f t="shared" si="97"/>
        <v>-2.3776583134000218E-2</v>
      </c>
      <c r="U47" s="27">
        <f t="shared" si="98"/>
        <v>5.3754339034265968</v>
      </c>
      <c r="V47" s="27"/>
      <c r="W47" s="27">
        <f t="shared" si="127"/>
        <v>2.8208281202819059</v>
      </c>
      <c r="X47" s="27">
        <f t="shared" si="99"/>
        <v>0.70527901521290204</v>
      </c>
      <c r="Y47" s="27">
        <f t="shared" si="100"/>
        <v>0.6187274378615657</v>
      </c>
      <c r="Z47" s="27">
        <f t="shared" si="101"/>
        <v>4.1448345733563769</v>
      </c>
      <c r="AA47" s="27"/>
      <c r="AB47" s="27">
        <f t="shared" si="128"/>
        <v>6.2656244082795887</v>
      </c>
      <c r="AC47" s="27">
        <f t="shared" si="102"/>
        <v>2.6596932137758085</v>
      </c>
      <c r="AD47" s="27">
        <f t="shared" si="103"/>
        <v>0.59495085472756548</v>
      </c>
      <c r="AE47" s="27">
        <f t="shared" si="104"/>
        <v>9.5202684767829737</v>
      </c>
      <c r="AG47" t="str">
        <f>$A$11</f>
        <v>Administrative and secretarial occupations</v>
      </c>
      <c r="AH47" s="27">
        <f t="shared" si="129"/>
        <v>-0.2484895158377185</v>
      </c>
      <c r="AI47" s="27">
        <f t="shared" si="105"/>
        <v>-0.67683894104737163</v>
      </c>
      <c r="AJ47" s="27">
        <f t="shared" si="106"/>
        <v>-0.90573373692705683</v>
      </c>
      <c r="AK47" s="27">
        <f t="shared" si="107"/>
        <v>-1.8310621938121585</v>
      </c>
      <c r="AL47" s="27"/>
      <c r="AM47" s="27">
        <f t="shared" si="130"/>
        <v>-11.874405527037084</v>
      </c>
      <c r="AN47" s="27">
        <f t="shared" si="108"/>
        <v>-8.4903912129928685</v>
      </c>
      <c r="AO47" s="27">
        <f t="shared" si="109"/>
        <v>-0.77688817389630871</v>
      </c>
      <c r="AP47" s="27">
        <f>AU11-AP11</f>
        <v>-21.141684913926269</v>
      </c>
      <c r="AQ47" s="27"/>
      <c r="AR47" s="27">
        <f t="shared" si="131"/>
        <v>-12.122895042874802</v>
      </c>
      <c r="AS47" s="27">
        <f t="shared" si="111"/>
        <v>-9.1672301540402401</v>
      </c>
      <c r="AT47" s="27">
        <f t="shared" si="112"/>
        <v>-1.6826219108233655</v>
      </c>
      <c r="AU47" s="27">
        <f t="shared" si="113"/>
        <v>-22.972747107738428</v>
      </c>
    </row>
    <row r="48" spans="1:47" x14ac:dyDescent="0.2">
      <c r="A48" t="str">
        <f>$A$12</f>
        <v>Skilled trades occupations</v>
      </c>
      <c r="B48" s="27">
        <f t="shared" si="114"/>
        <v>-14.37794145809552</v>
      </c>
      <c r="C48" s="27">
        <f t="shared" si="115"/>
        <v>-1.8917271168833967</v>
      </c>
      <c r="D48" s="27">
        <f t="shared" si="116"/>
        <v>2.9820503942004777</v>
      </c>
      <c r="E48" s="27">
        <f t="shared" si="117"/>
        <v>-13.287618180778452</v>
      </c>
      <c r="F48" s="27"/>
      <c r="G48" s="27">
        <f t="shared" si="118"/>
        <v>-9.0462927514023832</v>
      </c>
      <c r="H48" s="27">
        <f t="shared" si="119"/>
        <v>1.4327895931059729</v>
      </c>
      <c r="I48" s="27">
        <f t="shared" si="120"/>
        <v>1.2515570450580498</v>
      </c>
      <c r="J48" s="27">
        <f t="shared" si="121"/>
        <v>-6.3619461132383606</v>
      </c>
      <c r="K48" s="27"/>
      <c r="L48" s="27">
        <f t="shared" si="122"/>
        <v>-23.424234209497904</v>
      </c>
      <c r="M48" s="27">
        <f t="shared" si="123"/>
        <v>-0.45893752377742381</v>
      </c>
      <c r="N48" s="27">
        <f t="shared" si="124"/>
        <v>4.2336074392585274</v>
      </c>
      <c r="O48" s="27">
        <f t="shared" si="125"/>
        <v>-19.649564294016812</v>
      </c>
      <c r="Q48" t="str">
        <f>$A$12</f>
        <v>Skilled trades occupations</v>
      </c>
      <c r="R48" s="27">
        <f t="shared" si="126"/>
        <v>-14.636833558722628</v>
      </c>
      <c r="S48" s="27">
        <f t="shared" si="96"/>
        <v>-1.6913363125466265</v>
      </c>
      <c r="T48" s="27">
        <f t="shared" si="97"/>
        <v>2.6269517503579571</v>
      </c>
      <c r="U48" s="27">
        <f t="shared" si="98"/>
        <v>-13.701218120911292</v>
      </c>
      <c r="V48" s="27"/>
      <c r="W48" s="27">
        <f t="shared" si="127"/>
        <v>-9.9969005785050555</v>
      </c>
      <c r="X48" s="27">
        <f t="shared" si="99"/>
        <v>1.1035574864583317</v>
      </c>
      <c r="Y48" s="27">
        <f t="shared" si="100"/>
        <v>0.3626696010061714</v>
      </c>
      <c r="Z48" s="27">
        <f t="shared" si="101"/>
        <v>-8.5306734910405453</v>
      </c>
      <c r="AA48" s="27"/>
      <c r="AB48" s="27">
        <f t="shared" si="128"/>
        <v>-24.633734137227684</v>
      </c>
      <c r="AC48" s="27">
        <f t="shared" si="102"/>
        <v>-0.58777882608829479</v>
      </c>
      <c r="AD48" s="27">
        <f t="shared" si="103"/>
        <v>2.9896213513641285</v>
      </c>
      <c r="AE48" s="27">
        <f t="shared" si="104"/>
        <v>-22.231891611951838</v>
      </c>
      <c r="AG48" t="str">
        <f>$A$12</f>
        <v>Skilled trades occupations</v>
      </c>
      <c r="AH48" s="27">
        <f t="shared" si="129"/>
        <v>0.25889210062710255</v>
      </c>
      <c r="AI48" s="27">
        <f t="shared" si="105"/>
        <v>-0.20039080433677325</v>
      </c>
      <c r="AJ48" s="27">
        <f t="shared" si="106"/>
        <v>0.35509864384251344</v>
      </c>
      <c r="AK48" s="27">
        <f t="shared" si="107"/>
        <v>0.41359994013284229</v>
      </c>
      <c r="AL48" s="27"/>
      <c r="AM48" s="27">
        <f t="shared" si="130"/>
        <v>0.95060782710267322</v>
      </c>
      <c r="AN48" s="27">
        <f t="shared" si="108"/>
        <v>0.32923210664764024</v>
      </c>
      <c r="AO48" s="27">
        <f t="shared" si="109"/>
        <v>0.88888744405187081</v>
      </c>
      <c r="AP48" s="27">
        <f t="shared" si="110"/>
        <v>2.1687273778021847</v>
      </c>
      <c r="AQ48" s="27"/>
      <c r="AR48" s="27">
        <f t="shared" si="131"/>
        <v>1.2094999277297758</v>
      </c>
      <c r="AS48" s="27">
        <f t="shared" si="111"/>
        <v>0.12884130231086699</v>
      </c>
      <c r="AT48" s="27">
        <f t="shared" si="112"/>
        <v>1.2439860878943843</v>
      </c>
      <c r="AU48" s="27">
        <f t="shared" si="113"/>
        <v>2.582327317935027</v>
      </c>
    </row>
    <row r="49" spans="1:47" x14ac:dyDescent="0.2">
      <c r="A49" t="str">
        <f>$A$13</f>
        <v>Caring, leisure and other service occupations</v>
      </c>
      <c r="B49" s="27">
        <f t="shared" si="114"/>
        <v>0.9068121742244557</v>
      </c>
      <c r="C49" s="27">
        <f t="shared" si="115"/>
        <v>-4.1803502491589484E-2</v>
      </c>
      <c r="D49" s="27">
        <f t="shared" si="116"/>
        <v>-0.64173125766405636</v>
      </c>
      <c r="E49" s="27">
        <f t="shared" si="117"/>
        <v>0.22327741406880364</v>
      </c>
      <c r="F49" s="27"/>
      <c r="G49" s="27">
        <f t="shared" si="118"/>
        <v>10.100733211232622</v>
      </c>
      <c r="H49" s="27">
        <f t="shared" si="119"/>
        <v>4.4787374340087069</v>
      </c>
      <c r="I49" s="27">
        <f t="shared" si="120"/>
        <v>2.1792148934680418</v>
      </c>
      <c r="J49" s="27">
        <f t="shared" si="121"/>
        <v>16.758685538709372</v>
      </c>
      <c r="K49" s="27"/>
      <c r="L49" s="27">
        <f t="shared" si="122"/>
        <v>11.007545385457078</v>
      </c>
      <c r="M49" s="27">
        <f t="shared" si="123"/>
        <v>4.4369339315171175</v>
      </c>
      <c r="N49" s="27">
        <f t="shared" si="124"/>
        <v>1.5374836358039854</v>
      </c>
      <c r="O49" s="27">
        <f t="shared" si="125"/>
        <v>16.981962952778176</v>
      </c>
      <c r="Q49" t="str">
        <f>$A$13</f>
        <v>Caring, leisure and other service occupations</v>
      </c>
      <c r="R49" s="27">
        <f t="shared" si="126"/>
        <v>-0.24721817700852711</v>
      </c>
      <c r="S49" s="27">
        <f t="shared" si="96"/>
        <v>0.72071948757883764</v>
      </c>
      <c r="T49" s="27">
        <f t="shared" si="97"/>
        <v>0.16653909565494796</v>
      </c>
      <c r="U49" s="27">
        <f t="shared" si="98"/>
        <v>0.64004040622525693</v>
      </c>
      <c r="V49" s="27"/>
      <c r="W49" s="27">
        <f t="shared" si="127"/>
        <v>2.0646544132582765</v>
      </c>
      <c r="X49" s="27">
        <f t="shared" si="99"/>
        <v>1.111403032436769</v>
      </c>
      <c r="Y49" s="27">
        <f t="shared" si="100"/>
        <v>0.8363638845474104</v>
      </c>
      <c r="Z49" s="27">
        <f t="shared" si="101"/>
        <v>4.012421330242459</v>
      </c>
      <c r="AA49" s="27"/>
      <c r="AB49" s="27">
        <f t="shared" si="128"/>
        <v>1.8174362362497494</v>
      </c>
      <c r="AC49" s="27">
        <f t="shared" si="102"/>
        <v>1.8321225200156066</v>
      </c>
      <c r="AD49" s="27">
        <f t="shared" si="103"/>
        <v>1.0029029802023584</v>
      </c>
      <c r="AE49" s="27">
        <f t="shared" si="104"/>
        <v>4.6524617364677159</v>
      </c>
      <c r="AG49" t="str">
        <f>$A$13</f>
        <v>Caring, leisure and other service occupations</v>
      </c>
      <c r="AH49" s="27">
        <f t="shared" si="129"/>
        <v>1.1540303512329615</v>
      </c>
      <c r="AI49" s="27">
        <f t="shared" si="105"/>
        <v>-0.76252299007042268</v>
      </c>
      <c r="AJ49" s="27">
        <f t="shared" si="106"/>
        <v>-0.80827035331900454</v>
      </c>
      <c r="AK49" s="27">
        <f t="shared" si="107"/>
        <v>-0.41676299215646395</v>
      </c>
      <c r="AL49" s="27"/>
      <c r="AM49" s="27">
        <f t="shared" si="130"/>
        <v>8.0360787979743762</v>
      </c>
      <c r="AN49" s="27">
        <f t="shared" si="108"/>
        <v>3.3673344015719309</v>
      </c>
      <c r="AO49" s="27">
        <f t="shared" si="109"/>
        <v>1.3428510089206354</v>
      </c>
      <c r="AP49" s="27">
        <f t="shared" si="110"/>
        <v>12.74626420846694</v>
      </c>
      <c r="AQ49" s="27"/>
      <c r="AR49" s="27">
        <f t="shared" si="131"/>
        <v>9.1901091492073377</v>
      </c>
      <c r="AS49" s="27">
        <f t="shared" si="111"/>
        <v>2.6048114115015082</v>
      </c>
      <c r="AT49" s="27">
        <f t="shared" si="112"/>
        <v>0.53458065560163082</v>
      </c>
      <c r="AU49" s="27">
        <f t="shared" si="113"/>
        <v>12.329501216310476</v>
      </c>
    </row>
    <row r="50" spans="1:47" x14ac:dyDescent="0.2">
      <c r="A50" t="str">
        <f>$A$14</f>
        <v>Sales and customer service occupations</v>
      </c>
      <c r="B50" s="27">
        <f t="shared" si="114"/>
        <v>0.69152443699420019</v>
      </c>
      <c r="C50" s="27">
        <f t="shared" si="115"/>
        <v>0.89922594623183016</v>
      </c>
      <c r="D50" s="27">
        <f t="shared" si="116"/>
        <v>-1.7759255527253002</v>
      </c>
      <c r="E50" s="27">
        <f t="shared" si="117"/>
        <v>-0.18517516949926005</v>
      </c>
      <c r="F50" s="27"/>
      <c r="G50" s="27">
        <f t="shared" si="118"/>
        <v>2.8019022027905436</v>
      </c>
      <c r="H50" s="27">
        <f t="shared" si="119"/>
        <v>2.4896260638065897</v>
      </c>
      <c r="I50" s="27">
        <f t="shared" si="120"/>
        <v>-0.44914286592484975</v>
      </c>
      <c r="J50" s="27">
        <f t="shared" si="121"/>
        <v>4.8423854006722848</v>
      </c>
      <c r="K50" s="27"/>
      <c r="L50" s="27">
        <f t="shared" si="122"/>
        <v>3.4934266397847438</v>
      </c>
      <c r="M50" s="27">
        <f t="shared" si="123"/>
        <v>3.3888520100384198</v>
      </c>
      <c r="N50" s="27">
        <f t="shared" si="124"/>
        <v>-2.2250684186501499</v>
      </c>
      <c r="O50" s="27">
        <f t="shared" si="125"/>
        <v>4.6572102311730248</v>
      </c>
      <c r="Q50" t="str">
        <f>$A$14</f>
        <v>Sales and customer service occupations</v>
      </c>
      <c r="R50" s="27">
        <f t="shared" si="126"/>
        <v>0.85305612743334791</v>
      </c>
      <c r="S50" s="27">
        <f t="shared" si="96"/>
        <v>2.2109348162816254</v>
      </c>
      <c r="T50" s="27">
        <f t="shared" si="97"/>
        <v>-1.0643947922053081</v>
      </c>
      <c r="U50" s="27">
        <f t="shared" si="98"/>
        <v>1.9995961515096639</v>
      </c>
      <c r="V50" s="27"/>
      <c r="W50" s="27">
        <f t="shared" si="127"/>
        <v>2.4663226588824223</v>
      </c>
      <c r="X50" s="27">
        <f t="shared" si="99"/>
        <v>1.7073153939248549</v>
      </c>
      <c r="Y50" s="27">
        <f t="shared" si="100"/>
        <v>-0.23450253921186071</v>
      </c>
      <c r="Z50" s="27">
        <f t="shared" si="101"/>
        <v>3.9391355135954171</v>
      </c>
      <c r="AA50" s="27"/>
      <c r="AB50" s="27">
        <f t="shared" si="128"/>
        <v>3.3193787863157702</v>
      </c>
      <c r="AC50" s="27">
        <f t="shared" si="102"/>
        <v>3.9182502102064802</v>
      </c>
      <c r="AD50" s="27">
        <f t="shared" si="103"/>
        <v>-1.2988973314171688</v>
      </c>
      <c r="AE50" s="27">
        <f t="shared" si="104"/>
        <v>5.938731665105081</v>
      </c>
      <c r="AG50" t="str">
        <f>$A$14</f>
        <v>Sales and customer service occupations</v>
      </c>
      <c r="AH50" s="27">
        <f t="shared" si="129"/>
        <v>-0.16153169043915661</v>
      </c>
      <c r="AI50" s="27">
        <f t="shared" si="105"/>
        <v>-1.3117088700498698</v>
      </c>
      <c r="AJ50" s="27">
        <f t="shared" si="106"/>
        <v>-0.71153076051998876</v>
      </c>
      <c r="AK50" s="27">
        <f t="shared" si="107"/>
        <v>-2.1847713210090163</v>
      </c>
      <c r="AL50" s="27"/>
      <c r="AM50" s="27">
        <f t="shared" si="130"/>
        <v>0.33557954390810174</v>
      </c>
      <c r="AN50" s="27">
        <f t="shared" si="108"/>
        <v>0.782310669881781</v>
      </c>
      <c r="AO50" s="27">
        <f t="shared" si="109"/>
        <v>-0.21464032671298905</v>
      </c>
      <c r="AP50" s="27">
        <f t="shared" si="110"/>
        <v>0.90324988707689613</v>
      </c>
      <c r="AQ50" s="27"/>
      <c r="AR50" s="27">
        <f t="shared" si="131"/>
        <v>0.17404785346894514</v>
      </c>
      <c r="AS50" s="27">
        <f t="shared" si="111"/>
        <v>-0.52939820016808881</v>
      </c>
      <c r="AT50" s="27">
        <f t="shared" si="112"/>
        <v>-0.92617108723297781</v>
      </c>
      <c r="AU50" s="27">
        <f t="shared" si="113"/>
        <v>-1.2815214339321201</v>
      </c>
    </row>
    <row r="51" spans="1:47" x14ac:dyDescent="0.2">
      <c r="A51" t="str">
        <f>$A$15</f>
        <v>Process, plant and machine operatives</v>
      </c>
      <c r="B51" s="27">
        <f t="shared" si="114"/>
        <v>-10.804338167767071</v>
      </c>
      <c r="C51" s="27">
        <f t="shared" si="115"/>
        <v>3.4592764512470637</v>
      </c>
      <c r="D51" s="27">
        <f t="shared" si="116"/>
        <v>2.438836519562873</v>
      </c>
      <c r="E51" s="27">
        <f t="shared" si="117"/>
        <v>-4.9062251969571378</v>
      </c>
      <c r="F51" s="27"/>
      <c r="G51" s="27">
        <f t="shared" si="118"/>
        <v>4.0956702926665969</v>
      </c>
      <c r="H51" s="27">
        <f t="shared" si="119"/>
        <v>4.1612177827045365</v>
      </c>
      <c r="I51" s="27">
        <f t="shared" si="120"/>
        <v>3.0324586270304774</v>
      </c>
      <c r="J51" s="27">
        <f t="shared" si="121"/>
        <v>11.289346702401616</v>
      </c>
      <c r="K51" s="27"/>
      <c r="L51" s="27">
        <f t="shared" si="122"/>
        <v>-6.708667875100474</v>
      </c>
      <c r="M51" s="27">
        <f t="shared" si="123"/>
        <v>7.6204942339516002</v>
      </c>
      <c r="N51" s="27">
        <f t="shared" si="124"/>
        <v>5.4712951465933504</v>
      </c>
      <c r="O51" s="27">
        <f t="shared" si="125"/>
        <v>6.3831215054444783</v>
      </c>
      <c r="Q51" t="str">
        <f>$A$15</f>
        <v>Process, plant and machine operatives</v>
      </c>
      <c r="R51" s="27">
        <f t="shared" si="126"/>
        <v>-9.7768249650144696</v>
      </c>
      <c r="S51" s="27">
        <f t="shared" si="96"/>
        <v>3.2544176229520794</v>
      </c>
      <c r="T51" s="27">
        <f t="shared" si="97"/>
        <v>2.1856507643574172</v>
      </c>
      <c r="U51" s="27">
        <f t="shared" si="98"/>
        <v>-4.3367565777049748</v>
      </c>
      <c r="V51" s="27"/>
      <c r="W51" s="27">
        <f t="shared" si="127"/>
        <v>2.4421633155649189</v>
      </c>
      <c r="X51" s="27">
        <f t="shared" si="99"/>
        <v>1.9959843666316175</v>
      </c>
      <c r="Y51" s="27">
        <f t="shared" si="100"/>
        <v>2.8420215243999181</v>
      </c>
      <c r="Z51" s="27">
        <f t="shared" si="101"/>
        <v>7.2801692065964545</v>
      </c>
      <c r="AA51" s="27"/>
      <c r="AB51" s="27">
        <f t="shared" si="128"/>
        <v>-7.3346616494495507</v>
      </c>
      <c r="AC51" s="27">
        <f t="shared" si="102"/>
        <v>5.2504019895836969</v>
      </c>
      <c r="AD51" s="27">
        <f t="shared" si="103"/>
        <v>5.0276722887573353</v>
      </c>
      <c r="AE51" s="27">
        <f t="shared" si="104"/>
        <v>2.9434126288914797</v>
      </c>
      <c r="AG51" t="str">
        <f>$A$15</f>
        <v>Process, plant and machine operatives</v>
      </c>
      <c r="AH51" s="27">
        <f t="shared" si="129"/>
        <v>-1.0275132027525977</v>
      </c>
      <c r="AI51" s="27">
        <f t="shared" si="105"/>
        <v>0.20485882829498658</v>
      </c>
      <c r="AJ51" s="27">
        <f t="shared" si="106"/>
        <v>0.25318575520544773</v>
      </c>
      <c r="AK51" s="27">
        <f t="shared" si="107"/>
        <v>-0.56946861925216297</v>
      </c>
      <c r="AL51" s="27"/>
      <c r="AM51" s="27">
        <f t="shared" si="130"/>
        <v>1.6535069771017117</v>
      </c>
      <c r="AN51" s="27">
        <f t="shared" si="108"/>
        <v>2.165233416072919</v>
      </c>
      <c r="AO51" s="27">
        <f t="shared" si="109"/>
        <v>0.19043710263055902</v>
      </c>
      <c r="AP51" s="27">
        <f t="shared" si="110"/>
        <v>4.0091774958051882</v>
      </c>
      <c r="AQ51" s="27"/>
      <c r="AR51" s="27">
        <f t="shared" si="131"/>
        <v>0.62599377434911396</v>
      </c>
      <c r="AS51" s="27">
        <f t="shared" si="111"/>
        <v>2.3700922443679056</v>
      </c>
      <c r="AT51" s="27">
        <f t="shared" si="112"/>
        <v>0.44362285783600675</v>
      </c>
      <c r="AU51" s="27">
        <f t="shared" si="113"/>
        <v>3.4397088765530253</v>
      </c>
    </row>
    <row r="52" spans="1:47" x14ac:dyDescent="0.2">
      <c r="A52" t="str">
        <f>$A$16</f>
        <v>Elementary occupations</v>
      </c>
      <c r="B52" s="27">
        <f t="shared" si="114"/>
        <v>-4.7550725034255663</v>
      </c>
      <c r="C52" s="27">
        <f t="shared" si="115"/>
        <v>-4.0748813560754087</v>
      </c>
      <c r="D52" s="27">
        <f t="shared" si="116"/>
        <v>0.85355173809290719</v>
      </c>
      <c r="E52" s="27">
        <f t="shared" si="117"/>
        <v>-7.9764021214080714</v>
      </c>
      <c r="F52" s="27"/>
      <c r="G52" s="27">
        <f t="shared" si="118"/>
        <v>-1.2927783424612898</v>
      </c>
      <c r="H52" s="27">
        <f t="shared" si="119"/>
        <v>-5.695043969889646</v>
      </c>
      <c r="I52" s="27">
        <f t="shared" si="120"/>
        <v>3.6732814059935546</v>
      </c>
      <c r="J52" s="27">
        <f t="shared" si="121"/>
        <v>-3.3145409063573652</v>
      </c>
      <c r="K52" s="27"/>
      <c r="L52" s="27">
        <f t="shared" si="122"/>
        <v>-6.0478508458868561</v>
      </c>
      <c r="M52" s="27">
        <f t="shared" si="123"/>
        <v>-9.7699253259650547</v>
      </c>
      <c r="N52" s="27">
        <f t="shared" si="124"/>
        <v>4.5268331440864618</v>
      </c>
      <c r="O52" s="27">
        <f t="shared" si="125"/>
        <v>-11.290943027765437</v>
      </c>
      <c r="Q52" t="str">
        <f>$A$16</f>
        <v>Elementary occupations</v>
      </c>
      <c r="R52" s="27">
        <f t="shared" si="126"/>
        <v>-3.7091678091620466</v>
      </c>
      <c r="S52" s="27">
        <f t="shared" si="96"/>
        <v>-0.99521007234595871</v>
      </c>
      <c r="T52" s="27">
        <f t="shared" si="97"/>
        <v>2.6415983670987409E-2</v>
      </c>
      <c r="U52" s="27">
        <f t="shared" si="98"/>
        <v>-4.6779618978370294</v>
      </c>
      <c r="V52" s="27"/>
      <c r="W52" s="27">
        <f t="shared" si="127"/>
        <v>-1.0205836195183196</v>
      </c>
      <c r="X52" s="27">
        <f t="shared" si="99"/>
        <v>-0.94156049611695281</v>
      </c>
      <c r="Y52" s="27">
        <f t="shared" si="100"/>
        <v>2.540765449269669</v>
      </c>
      <c r="Z52" s="27">
        <f t="shared" si="101"/>
        <v>0.57862133363440194</v>
      </c>
      <c r="AA52" s="27"/>
      <c r="AB52" s="27">
        <f t="shared" si="128"/>
        <v>-4.7297514286803661</v>
      </c>
      <c r="AC52" s="27">
        <f t="shared" si="102"/>
        <v>-1.9367705684629115</v>
      </c>
      <c r="AD52" s="27">
        <f t="shared" si="103"/>
        <v>2.5671814329406564</v>
      </c>
      <c r="AE52" s="27">
        <f t="shared" si="104"/>
        <v>-4.0993405642026275</v>
      </c>
      <c r="AG52" t="str">
        <f>$A$16</f>
        <v>Elementary occupations</v>
      </c>
      <c r="AH52" s="27">
        <f t="shared" si="129"/>
        <v>-1.0459046942634984</v>
      </c>
      <c r="AI52" s="27">
        <f t="shared" si="105"/>
        <v>-3.0796712837293967</v>
      </c>
      <c r="AJ52" s="27">
        <f t="shared" si="106"/>
        <v>0.82713575442191889</v>
      </c>
      <c r="AK52" s="27">
        <f t="shared" si="107"/>
        <v>-3.2984402235709709</v>
      </c>
      <c r="AL52" s="27"/>
      <c r="AM52" s="27">
        <f t="shared" si="130"/>
        <v>-0.27219472294297731</v>
      </c>
      <c r="AN52" s="27">
        <f t="shared" si="108"/>
        <v>-4.7534834737726825</v>
      </c>
      <c r="AO52" s="27">
        <f t="shared" si="109"/>
        <v>1.1325159567238812</v>
      </c>
      <c r="AP52" s="27">
        <f t="shared" si="110"/>
        <v>-3.8931622399917813</v>
      </c>
      <c r="AQ52" s="27"/>
      <c r="AR52" s="27">
        <f t="shared" si="131"/>
        <v>-1.3180994172064757</v>
      </c>
      <c r="AS52" s="27">
        <f t="shared" si="111"/>
        <v>-7.8331547575020792</v>
      </c>
      <c r="AT52" s="27">
        <f t="shared" si="112"/>
        <v>1.9596517111458001</v>
      </c>
      <c r="AU52" s="27">
        <f t="shared" si="113"/>
        <v>-7.1916024635627522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28.338222664711338</v>
      </c>
      <c r="C54" s="29">
        <f t="shared" si="115"/>
        <v>20.080649510854983</v>
      </c>
      <c r="D54" s="29">
        <f t="shared" si="116"/>
        <v>11.41912782443346</v>
      </c>
      <c r="E54" s="29">
        <f t="shared" si="117"/>
        <v>59.837999999999852</v>
      </c>
      <c r="F54" s="29"/>
      <c r="G54" s="29">
        <f t="shared" si="118"/>
        <v>47.229856596399486</v>
      </c>
      <c r="H54" s="29">
        <f t="shared" si="119"/>
        <v>18.965129212762179</v>
      </c>
      <c r="I54" s="29">
        <f t="shared" si="120"/>
        <v>9.9490141908380849</v>
      </c>
      <c r="J54" s="29">
        <f t="shared" si="121"/>
        <v>76.143999999999551</v>
      </c>
      <c r="K54" s="29"/>
      <c r="L54" s="29">
        <f t="shared" si="122"/>
        <v>75.568079261110825</v>
      </c>
      <c r="M54" s="29">
        <f t="shared" si="123"/>
        <v>39.045778723617161</v>
      </c>
      <c r="N54" s="29">
        <f t="shared" si="124"/>
        <v>21.368142015271545</v>
      </c>
      <c r="O54" s="29">
        <f t="shared" si="125"/>
        <v>135.9819999999994</v>
      </c>
      <c r="Q54" s="24" t="str">
        <f>$A$18</f>
        <v>All occupations</v>
      </c>
      <c r="R54" s="29">
        <f t="shared" ref="R54" si="132">W18-R18</f>
        <v>3.1311459472460683</v>
      </c>
      <c r="S54" s="29">
        <f t="shared" ref="S54" si="133">X18-S18</f>
        <v>13.672676133316557</v>
      </c>
      <c r="T54" s="29">
        <f t="shared" ref="T54" si="134">Y18-T18</f>
        <v>11.622589866963011</v>
      </c>
      <c r="U54" s="29">
        <f t="shared" ref="U54" si="135">Z18-U18</f>
        <v>28.426411947525594</v>
      </c>
      <c r="V54" s="29"/>
      <c r="W54" s="29">
        <f t="shared" ref="W54" si="136">AB18-W18</f>
        <v>15.597210854621892</v>
      </c>
      <c r="X54" s="29">
        <f t="shared" ref="X54" si="137">AC18-X18</f>
        <v>11.097197547779373</v>
      </c>
      <c r="Y54" s="29">
        <f t="shared" ref="Y54" si="138">AD18-Y18</f>
        <v>6.3700479417267672</v>
      </c>
      <c r="Z54" s="29">
        <f t="shared" ref="Z54" si="139">AE18-Z18</f>
        <v>33.064456344128075</v>
      </c>
      <c r="AA54" s="29"/>
      <c r="AB54" s="29">
        <f t="shared" ref="AB54" si="140">AB18-R18</f>
        <v>18.72835680186796</v>
      </c>
      <c r="AC54" s="29">
        <f t="shared" ref="AC54" si="141">AC18-S18</f>
        <v>24.76987368109593</v>
      </c>
      <c r="AD54" s="29">
        <f t="shared" ref="AD54" si="142">AD18-T18</f>
        <v>17.992637808689778</v>
      </c>
      <c r="AE54" s="29">
        <f t="shared" ref="AE54" si="143">AE18-U18</f>
        <v>61.490868291653669</v>
      </c>
      <c r="AG54" s="24" t="str">
        <f>$A$18</f>
        <v>All occupations</v>
      </c>
      <c r="AH54" s="29">
        <f t="shared" ref="AH54" si="144">AM18-AH18</f>
        <v>25.207076717465213</v>
      </c>
      <c r="AI54" s="29">
        <f t="shared" ref="AI54" si="145">AN18-AI18</f>
        <v>6.4079733775383829</v>
      </c>
      <c r="AJ54" s="29">
        <f t="shared" ref="AJ54" si="146">AO18-AJ18</f>
        <v>-0.20346204252953015</v>
      </c>
      <c r="AK54" s="29">
        <f t="shared" ref="AK54" si="147">AP18-AK18</f>
        <v>31.411588052474087</v>
      </c>
      <c r="AL54" s="29"/>
      <c r="AM54" s="29">
        <f t="shared" ref="AM54" si="148">AR18-AM18</f>
        <v>31.632645741777537</v>
      </c>
      <c r="AN54" s="29">
        <f t="shared" ref="AN54" si="149">AS18-AN18</f>
        <v>7.8679316649828763</v>
      </c>
      <c r="AO54" s="29">
        <f t="shared" ref="AO54" si="150">AT18-AO18</f>
        <v>3.5789662491112821</v>
      </c>
      <c r="AP54" s="29">
        <f t="shared" ref="AP54" si="151">AU18-AP18</f>
        <v>43.07954365587176</v>
      </c>
      <c r="AQ54" s="29"/>
      <c r="AR54" s="29">
        <f t="shared" ref="AR54" si="152">AR18-AH18</f>
        <v>56.839722459242751</v>
      </c>
      <c r="AS54" s="29">
        <f t="shared" ref="AS54" si="153">AS18-AI18</f>
        <v>14.275905042521259</v>
      </c>
      <c r="AT54" s="29">
        <f t="shared" ref="AT54" si="154">AT18-AJ18</f>
        <v>3.375504206581752</v>
      </c>
      <c r="AU54" s="29">
        <f t="shared" ref="AU54" si="155">AU18-AK18</f>
        <v>74.491131708345847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Greater Birmingham and Solihull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1.1629829512344703</v>
      </c>
      <c r="N7" s="91">
        <f>'Occ T2'!I180</f>
        <v>0.46134426371120529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-0.85317798896068497</v>
      </c>
      <c r="N9" s="91">
        <f>'Occ T2'!I178</f>
        <v>-2.9010539621265874E-2</v>
      </c>
    </row>
    <row r="10" spans="1:14" x14ac:dyDescent="0.2">
      <c r="L10" s="91" t="str">
        <f>'Occ T3'!A48</f>
        <v>91 Elementary trades and related occupations</v>
      </c>
      <c r="M10" s="91">
        <f>'Occ T2'!H177</f>
        <v>-4.0272998853048803</v>
      </c>
      <c r="N10" s="91">
        <f>'Occ T2'!I177</f>
        <v>-1.2597240535741627</v>
      </c>
    </row>
    <row r="11" spans="1:14" x14ac:dyDescent="0.2">
      <c r="L11" s="114" t="str">
        <f>"["&amp;'Occ T3'!A47&amp;"]"</f>
        <v>[Elementary occupations]</v>
      </c>
      <c r="M11" s="91">
        <f>'Occ T1'!H88</f>
        <v>-1.3710874721222011</v>
      </c>
      <c r="N11" s="91">
        <f>'Occ T1'!I88</f>
        <v>-0.20078161168289865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0.83377573214551415</v>
      </c>
      <c r="N13" s="91">
        <f>'Occ T2'!I176</f>
        <v>0.71430866832926654</v>
      </c>
    </row>
    <row r="14" spans="1:14" x14ac:dyDescent="0.2">
      <c r="L14" s="91" t="str">
        <f>'Occ T3'!A44</f>
        <v>81 Process, plant and machine operatives</v>
      </c>
      <c r="M14" s="91">
        <f>'Occ T2'!H175</f>
        <v>-3.9236565633200549</v>
      </c>
      <c r="N14" s="91">
        <f>'Occ T2'!I175</f>
        <v>1.2790516769666471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-1.2740118294175651</v>
      </c>
      <c r="N15" s="91">
        <f>'Occ T1'!I87</f>
        <v>0.94983666892434204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3.8748657773728157</v>
      </c>
      <c r="N17" s="91">
        <f>'Occ T2'!I174</f>
        <v>2.8714386441588857</v>
      </c>
    </row>
    <row r="18" spans="12:14" x14ac:dyDescent="0.2">
      <c r="L18" s="91" t="str">
        <f>'Occ T3'!A40</f>
        <v>71 Sales occupations</v>
      </c>
      <c r="M18" s="91">
        <f>'Occ T2'!H173</f>
        <v>-1.3357920888076302</v>
      </c>
      <c r="N18" s="91">
        <f>'Occ T2'!I173</f>
        <v>-0.85537550373606663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-4.5301630602134768E-2</v>
      </c>
      <c r="N19" s="91">
        <f>'Occ T1'!I86</f>
        <v>0.38487684664934019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2.7952777216287972</v>
      </c>
      <c r="N21" s="91">
        <f>'Occ T2'!I172</f>
        <v>-0.5331906464074887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-1.8711253173347209</v>
      </c>
      <c r="N22" s="91">
        <f>'Occ T2'!I171</f>
        <v>0.38018112904725232</v>
      </c>
    </row>
    <row r="23" spans="12:14" x14ac:dyDescent="0.2">
      <c r="L23" s="91" t="str">
        <f>'Occ T3'!A35</f>
        <v>61 Caring personal service occupations</v>
      </c>
      <c r="M23" s="91">
        <f>'Occ T2'!H170</f>
        <v>0.53715755537739884</v>
      </c>
      <c r="N23" s="91">
        <f>'Occ T2'!I170</f>
        <v>1.2135073901309967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4.4559597488302849E-2</v>
      </c>
      <c r="N24" s="91">
        <f>'Occ T1'!I85</f>
        <v>1.0349153768508979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-2.68784766574649</v>
      </c>
      <c r="N26" s="91">
        <f>'Occ T2'!I169</f>
        <v>-0.42553388330147657</v>
      </c>
    </row>
    <row r="27" spans="12:14" x14ac:dyDescent="0.2">
      <c r="L27" s="91" t="str">
        <f>'Occ T3'!A31</f>
        <v>53 Skilled construction and building trades</v>
      </c>
      <c r="M27" s="91">
        <f>'Occ T2'!H168</f>
        <v>-1.2961055350724671</v>
      </c>
      <c r="N27" s="91">
        <f>'Occ T2'!I168</f>
        <v>-0.71484297745302294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-2.7945120370460264</v>
      </c>
      <c r="N28" s="91">
        <f>'Occ T2'!I167</f>
        <v>-0.51785100535763906</v>
      </c>
    </row>
    <row r="29" spans="12:14" x14ac:dyDescent="0.2">
      <c r="L29" s="91" t="str">
        <f>'Occ T3'!A29</f>
        <v>51 Skilled agricultural and related trades</v>
      </c>
      <c r="M29" s="91">
        <f>'Occ T2'!H166</f>
        <v>-5.7592371641930544</v>
      </c>
      <c r="N29" s="91">
        <f>'Occ T2'!I166</f>
        <v>0.99225299723209037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-2.5211738006104656</v>
      </c>
      <c r="N30" s="91">
        <f>'Occ T1'!I84</f>
        <v>-0.44849747967725673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-2.156381996068335</v>
      </c>
      <c r="N32" s="91">
        <f>'Occ T2'!I165</f>
        <v>-2.0520232693446938</v>
      </c>
    </row>
    <row r="33" spans="12:14" x14ac:dyDescent="0.2">
      <c r="L33" s="91" t="str">
        <f>'Occ T3'!A25</f>
        <v>41 Administrative occupations</v>
      </c>
      <c r="M33" s="91">
        <f>'Occ T2'!H164</f>
        <v>1.1283063245594471</v>
      </c>
      <c r="N33" s="91">
        <f>'Occ T2'!I164</f>
        <v>-0.71748345750959341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0.54777489996182815</v>
      </c>
      <c r="N34" s="91">
        <f>'Occ T1'!I83</f>
        <v>-0.91812389216088253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2.9409336091452687</v>
      </c>
      <c r="N36" s="91">
        <f>'Occ T2'!I163</f>
        <v>5.1616067870341453E-2</v>
      </c>
    </row>
    <row r="37" spans="12:14" x14ac:dyDescent="0.2">
      <c r="L37" s="91" t="str">
        <f>'Occ T3'!A21</f>
        <v>34 Culture, media and sports occupations</v>
      </c>
      <c r="M37" s="91">
        <f>'Occ T2'!H162</f>
        <v>2.3731870303653091</v>
      </c>
      <c r="N37" s="91">
        <f>'Occ T2'!I162</f>
        <v>0.39203411387620513</v>
      </c>
    </row>
    <row r="38" spans="12:14" x14ac:dyDescent="0.2">
      <c r="L38" s="91" t="str">
        <f>'Occ T3'!A20</f>
        <v>33 Protective service occupations</v>
      </c>
      <c r="M38" s="91">
        <f>'Occ T2'!H161</f>
        <v>2.664249637072591</v>
      </c>
      <c r="N38" s="91">
        <f>'Occ T2'!I161</f>
        <v>2.280754452055711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4.0573669808567692</v>
      </c>
      <c r="N39" s="91">
        <f>'Occ T2'!I160</f>
        <v>0.78380845204448768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4.9563012535831952</v>
      </c>
      <c r="N40" s="91">
        <f>'Occ T2'!I159</f>
        <v>-0.47002227652924722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3.2884605263127309</v>
      </c>
      <c r="N41" s="91">
        <f>'Occ T1'!I82</f>
        <v>0.35550055152593352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6.0964927984464845</v>
      </c>
      <c r="N43" s="91">
        <f>'Occ T2'!I158</f>
        <v>1.5651487052445567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1.4120478353782717</v>
      </c>
      <c r="N44" s="91">
        <f>'Occ T2'!I157</f>
        <v>1.2465190985700758</v>
      </c>
    </row>
    <row r="45" spans="12:14" x14ac:dyDescent="0.2">
      <c r="L45" s="91" t="str">
        <f>'Occ T3'!A13</f>
        <v>22 Health professionals</v>
      </c>
      <c r="M45" s="91">
        <f>'Occ T2'!H156</f>
        <v>4.4224134841024165</v>
      </c>
      <c r="N45" s="91">
        <f>'Occ T2'!I156</f>
        <v>1.1047136626423981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4.6961672945148969</v>
      </c>
      <c r="N46" s="91">
        <f>'Occ T2'!I155</f>
        <v>0.94969291609379169</v>
      </c>
    </row>
    <row r="47" spans="12:14" x14ac:dyDescent="0.2">
      <c r="L47" s="114" t="str">
        <f>"["&amp;'Occ T3'!A11&amp;"]"</f>
        <v>[Professional occupations]</v>
      </c>
      <c r="M47" s="91">
        <f>'Occ T1'!H81</f>
        <v>4.3254142167995724</v>
      </c>
      <c r="N47" s="91">
        <f>'Occ T1'!I81</f>
        <v>1.2307983668614408</v>
      </c>
    </row>
    <row r="49" spans="12:14" x14ac:dyDescent="0.2">
      <c r="L49" s="107" t="str">
        <f>'Occ T3'!A9</f>
        <v>12 Other managers and proprietors</v>
      </c>
      <c r="M49" s="91">
        <f>'Occ T2'!H154</f>
        <v>2.4025221961198273</v>
      </c>
      <c r="N49" s="91">
        <f>'Occ T2'!I154</f>
        <v>2.5938715063325235</v>
      </c>
    </row>
    <row r="50" spans="12:14" x14ac:dyDescent="0.2">
      <c r="L50" s="107" t="str">
        <f>'Occ T3'!A8</f>
        <v>11 Corporate managers and directors</v>
      </c>
      <c r="M50" s="91">
        <f>'Occ T2'!H153</f>
        <v>4.7270634776303222</v>
      </c>
      <c r="N50" s="91">
        <f>'Occ T2'!I153</f>
        <v>0.2506697007976566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4.0262084135034515</v>
      </c>
      <c r="N51" s="91">
        <f>'Occ T1'!I80</f>
        <v>1.0053747544745528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Greater Birmingham and Solihull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15.274047553043665</v>
      </c>
      <c r="N82" s="94">
        <f>'Occ T2'!F119</f>
        <v>2.8344768988454803</v>
      </c>
    </row>
    <row r="83" spans="12:14" x14ac:dyDescent="0.2">
      <c r="L83" s="10" t="str">
        <f>name!D5</f>
        <v>12 Other managers and proprietors</v>
      </c>
      <c r="M83" s="94">
        <f>'Occ T2'!D9-'Occ T2'!B9</f>
        <v>3.3449301016570168</v>
      </c>
      <c r="N83" s="94">
        <f>'Occ T2'!F120</f>
        <v>13.995271262434823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12.908472112792332</v>
      </c>
      <c r="N84" s="94">
        <f>'Occ T2'!F121</f>
        <v>9.5898304371652543</v>
      </c>
    </row>
    <row r="85" spans="12:14" x14ac:dyDescent="0.2">
      <c r="L85" s="10" t="str">
        <f>name!D7</f>
        <v>22 Health professionals</v>
      </c>
      <c r="M85" s="94">
        <f>'Occ T2'!D11-'Occ T2'!B11</f>
        <v>9.955287225488533</v>
      </c>
      <c r="N85" s="94">
        <f>'Occ T2'!F122</f>
        <v>9.1669029963303856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3.0183431887309666</v>
      </c>
      <c r="N86" s="94">
        <f>'Occ T2'!F123</f>
        <v>9.1034343338553398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17.254133493942504</v>
      </c>
      <c r="N87" s="94">
        <f>'Occ T2'!F124</f>
        <v>17.671091946296116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4.3289726829951878</v>
      </c>
      <c r="N88" s="94">
        <f>'Occ T2'!F125</f>
        <v>-1.3748140584429578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3.8664541472197946</v>
      </c>
      <c r="N89" s="94">
        <f>'Occ T2'!F126</f>
        <v>2.6638756142562379</v>
      </c>
    </row>
    <row r="90" spans="12:14" x14ac:dyDescent="0.2">
      <c r="L90" s="10" t="str">
        <f>name!D12</f>
        <v>33 Protective service occupations</v>
      </c>
      <c r="M90" s="94">
        <f>'Occ T2'!D16-'Occ T2'!B16</f>
        <v>1.4199718432828803</v>
      </c>
      <c r="N90" s="94">
        <f>'Occ T2'!F127</f>
        <v>4.6395836739307317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2.0475437339799569</v>
      </c>
      <c r="N91" s="94">
        <f>'Occ T2'!F128</f>
        <v>1.118466420105328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9.0076154618263686</v>
      </c>
      <c r="N92" s="94">
        <f>'Occ T2'!F129</f>
        <v>0.51880019360561391</v>
      </c>
    </row>
    <row r="93" spans="12:14" x14ac:dyDescent="0.2">
      <c r="L93" s="10" t="str">
        <f>name!D15</f>
        <v>41 Administrative occupations</v>
      </c>
      <c r="M93" s="94">
        <f>'Occ T2'!D19-'Occ T2'!B19</f>
        <v>6.0088715940002828</v>
      </c>
      <c r="N93" s="94">
        <f>'Occ T2'!F130</f>
        <v>-11.27670362507898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-2.4644998843855852</v>
      </c>
      <c r="N94" s="94">
        <f>'Occ T2'!F131</f>
        <v>-5.7201467154908237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-2.3792990854333098</v>
      </c>
      <c r="N95" s="94">
        <f>'Occ T2'!F132</f>
        <v>1.1000912693746709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-6.1820818697866642</v>
      </c>
      <c r="N96" s="94">
        <f>'Occ T2'!F133</f>
        <v>-3.0423119873611384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-2.2157954091668017</v>
      </c>
      <c r="N97" s="94">
        <f>'Occ T2'!F134</f>
        <v>-3.3538917893486797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-2.5104418163915625</v>
      </c>
      <c r="N98" s="94">
        <f>'Occ T2'!F135</f>
        <v>-1.0658336059031441</v>
      </c>
    </row>
    <row r="99" spans="12:14" x14ac:dyDescent="0.2">
      <c r="L99" s="10" t="str">
        <f>name!D21</f>
        <v>61 Caring personal service occupations</v>
      </c>
      <c r="M99" s="94">
        <f>'Occ T2'!D25-'Occ T2'!B25</f>
        <v>2.0866215666606109</v>
      </c>
      <c r="N99" s="94">
        <f>'Occ T2'!F136</f>
        <v>15.657842908366376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-2.0082652221224464</v>
      </c>
      <c r="N100" s="94">
        <f>'Occ T2'!F137</f>
        <v>1.1875713542623068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0.14492106953059603</v>
      </c>
      <c r="N101" s="94">
        <f>'Occ T2'!F138</f>
        <v>-8.6728723919125672E-2</v>
      </c>
    </row>
    <row r="102" spans="12:14" x14ac:dyDescent="0.2">
      <c r="L102" s="10" t="str">
        <f>name!D24</f>
        <v>71 Sales occupations</v>
      </c>
      <c r="M102" s="94">
        <f>'Occ T2'!D28-'Occ T2'!B28</f>
        <v>-4.1038472546844744</v>
      </c>
      <c r="N102" s="94">
        <f>'Occ T2'!F139</f>
        <v>-7.1336868942842742</v>
      </c>
    </row>
    <row r="103" spans="12:14" x14ac:dyDescent="0.2">
      <c r="L103" s="10" t="str">
        <f>name!D25</f>
        <v>72 Customer service occupations</v>
      </c>
      <c r="M103" s="94">
        <f>'Occ T2'!D29-'Occ T2'!B29</f>
        <v>3.9186720851852463</v>
      </c>
      <c r="N103" s="94">
        <f>'Occ T2'!F140</f>
        <v>11.976072294956509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-6.6914968244563759</v>
      </c>
      <c r="N104" s="94">
        <f>'Occ T2'!F141</f>
        <v>6.342893093623875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1.785271627499192</v>
      </c>
      <c r="N105" s="94">
        <f>'Occ T2'!F142</f>
        <v>4.9464536087777944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-3.824627404420383</v>
      </c>
      <c r="N106" s="94">
        <f>'Occ T2'!F143</f>
        <v>-2.9026388268722112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-4.1517747169876742</v>
      </c>
      <c r="N107" s="94">
        <f>'Occ T2'!F144</f>
        <v>-0.41190207948494617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59.838000000000079</v>
      </c>
      <c r="N109" s="94">
        <f>'Occ T2'!F146</f>
        <v>76.14400000000046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Greater Birmingham and Solihull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18.618977654700686</v>
      </c>
      <c r="N153" s="94">
        <f>'Occ T1'!H8</f>
        <v>16.829748161280307</v>
      </c>
    </row>
    <row r="154" spans="1:14" x14ac:dyDescent="0.2">
      <c r="L154" s="10" t="str">
        <f>name!E5</f>
        <v>Professional occupations</v>
      </c>
      <c r="M154" s="94">
        <f>'Occ T1'!D9-'Occ T1'!B9</f>
        <v>43.1362360209543</v>
      </c>
      <c r="N154" s="94">
        <f>'Occ T1'!H9</f>
        <v>45.531259713647103</v>
      </c>
    </row>
    <row r="155" spans="1:14" x14ac:dyDescent="0.2">
      <c r="L155" s="10" t="str">
        <f>name!E6</f>
        <v>Associate professional occupations</v>
      </c>
      <c r="M155" s="94">
        <f>'Occ T1'!D10-'Occ T1'!B10</f>
        <v>20.67055786930419</v>
      </c>
      <c r="N155" s="94">
        <f>'Occ T1'!H10</f>
        <v>7.5659118434549555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3.5443717096147083</v>
      </c>
      <c r="N156" s="94">
        <f>'Occ T1'!H11</f>
        <v>-16.996850340569807</v>
      </c>
    </row>
    <row r="157" spans="1:14" x14ac:dyDescent="0.2">
      <c r="L157" s="10" t="str">
        <f>name!E8</f>
        <v>Skilled trades occupations</v>
      </c>
      <c r="M157" s="94">
        <f>'Occ T1'!D12-'Occ T1'!B12</f>
        <v>-13.287618180778338</v>
      </c>
      <c r="N157" s="94">
        <f>'Occ T1'!H12</f>
        <v>-6.3619461132382895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0.223277414068761</v>
      </c>
      <c r="N158" s="94">
        <f>'Occ T1'!H13</f>
        <v>16.758685538709557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-0.18517516949921742</v>
      </c>
      <c r="N159" s="94">
        <f>'Occ T1'!H14</f>
        <v>4.842385400672228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-4.9062251969571804</v>
      </c>
      <c r="N160" s="94">
        <f>'Occ T1'!H15</f>
        <v>11.289346702401673</v>
      </c>
    </row>
    <row r="161" spans="12:14" x14ac:dyDescent="0.2">
      <c r="L161" s="10" t="str">
        <f>name!E12</f>
        <v>Elementary occupations</v>
      </c>
      <c r="M161" s="94">
        <f>'Occ T1'!D16-'Occ T1'!B16</f>
        <v>-7.9764021214080572</v>
      </c>
      <c r="N161" s="94">
        <f>'Occ T1'!H16</f>
        <v>-3.314540906357152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59.837999999999965</v>
      </c>
      <c r="N163" s="94">
        <f>'Occ T1'!H18</f>
        <v>76.144000000000574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Greater Birmingham and Solihull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66.301496332995939</v>
      </c>
      <c r="N5" s="87">
        <f>SUM(N6:N7)</f>
        <v>75.248207446611616</v>
      </c>
      <c r="O5" s="87">
        <f t="shared" ref="O5:AL5" si="1">SUM(O6:O7)</f>
        <v>77.592190817092302</v>
      </c>
      <c r="P5" s="87">
        <f t="shared" si="1"/>
        <v>80.905948772820082</v>
      </c>
      <c r="Q5" s="87">
        <f t="shared" si="1"/>
        <v>82.427771293656036</v>
      </c>
      <c r="R5" s="87">
        <f t="shared" si="1"/>
        <v>85.335078551336352</v>
      </c>
      <c r="S5" s="87">
        <f t="shared" si="1"/>
        <v>88.83913416701283</v>
      </c>
      <c r="T5" s="87">
        <f t="shared" si="1"/>
        <v>93.547073811844072</v>
      </c>
      <c r="U5" s="87">
        <f t="shared" si="1"/>
        <v>97.982630820975004</v>
      </c>
      <c r="V5" s="87">
        <f t="shared" si="1"/>
        <v>101.0797969984088</v>
      </c>
      <c r="W5" s="87">
        <f t="shared" si="1"/>
        <v>103.95405620603704</v>
      </c>
      <c r="X5" s="87">
        <f t="shared" si="1"/>
        <v>101.12958110700251</v>
      </c>
      <c r="Y5" s="87">
        <f t="shared" si="1"/>
        <v>102.5696023296608</v>
      </c>
      <c r="Z5" s="87">
        <f t="shared" si="1"/>
        <v>103.96218555643165</v>
      </c>
      <c r="AA5" s="87">
        <f t="shared" si="1"/>
        <v>105.43419338396174</v>
      </c>
      <c r="AB5" s="87">
        <f t="shared" si="1"/>
        <v>106.82794750776479</v>
      </c>
      <c r="AC5" s="87">
        <f t="shared" si="1"/>
        <v>108.14417729879793</v>
      </c>
      <c r="AD5" s="87">
        <f t="shared" si="1"/>
        <v>109.43710894523652</v>
      </c>
      <c r="AE5" s="87">
        <f t="shared" si="1"/>
        <v>110.76308047500979</v>
      </c>
      <c r="AF5" s="87">
        <f t="shared" si="1"/>
        <v>112.11390446564181</v>
      </c>
      <c r="AG5" s="87">
        <f t="shared" si="1"/>
        <v>113.53194041498151</v>
      </c>
      <c r="AH5" s="87">
        <f t="shared" si="1"/>
        <v>114.94049327383276</v>
      </c>
      <c r="AI5" s="87">
        <f t="shared" si="1"/>
        <v>116.33729781365517</v>
      </c>
      <c r="AJ5" s="87">
        <f t="shared" si="1"/>
        <v>117.78140437553836</v>
      </c>
      <c r="AK5" s="87">
        <f t="shared" si="1"/>
        <v>119.27200093668768</v>
      </c>
      <c r="AL5" s="87">
        <f t="shared" si="1"/>
        <v>120.78380436731734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46.355818622195713</v>
      </c>
      <c r="N6" s="11">
        <v>52.703500698190815</v>
      </c>
      <c r="O6" s="11">
        <v>54.052220012670617</v>
      </c>
      <c r="P6" s="11">
        <v>56.550662161018515</v>
      </c>
      <c r="Q6" s="11">
        <v>55.021500126040813</v>
      </c>
      <c r="R6" s="11">
        <v>58.796138721630591</v>
      </c>
      <c r="S6" s="11">
        <v>63.843079403957866</v>
      </c>
      <c r="T6" s="11">
        <v>65.938651916176497</v>
      </c>
      <c r="U6" s="11">
        <v>70.230337288463375</v>
      </c>
      <c r="V6" s="11">
        <v>72.426950917354219</v>
      </c>
      <c r="W6" s="11">
        <v>74.070186274674256</v>
      </c>
      <c r="X6" s="11">
        <v>66.589926254750026</v>
      </c>
      <c r="Y6" s="11">
        <v>67.295844615158103</v>
      </c>
      <c r="Z6" s="11">
        <v>68.066932615775713</v>
      </c>
      <c r="AA6" s="11">
        <v>68.900330227787578</v>
      </c>
      <c r="AB6" s="11">
        <v>69.618253843916051</v>
      </c>
      <c r="AC6" s="11">
        <v>70.30948951941312</v>
      </c>
      <c r="AD6" s="11">
        <v>70.999532517435313</v>
      </c>
      <c r="AE6" s="11">
        <v>71.70847111120176</v>
      </c>
      <c r="AF6" s="11">
        <v>72.412566628782201</v>
      </c>
      <c r="AG6" s="11">
        <v>73.158545684910379</v>
      </c>
      <c r="AH6" s="11">
        <v>73.893773664572606</v>
      </c>
      <c r="AI6" s="11">
        <v>74.626049560894359</v>
      </c>
      <c r="AJ6" s="11">
        <v>75.38515998317304</v>
      </c>
      <c r="AK6" s="11">
        <v>76.139642940639376</v>
      </c>
      <c r="AL6" s="11">
        <v>76.904663173519737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19.945677710800222</v>
      </c>
      <c r="N7" s="11">
        <v>22.544706748420808</v>
      </c>
      <c r="O7" s="11">
        <v>23.539970804421689</v>
      </c>
      <c r="P7" s="11">
        <v>24.355286611801564</v>
      </c>
      <c r="Q7" s="11">
        <v>27.406271167615216</v>
      </c>
      <c r="R7" s="11">
        <v>26.538939829705761</v>
      </c>
      <c r="S7" s="11">
        <v>24.996054763054961</v>
      </c>
      <c r="T7" s="11">
        <v>27.608421895667572</v>
      </c>
      <c r="U7" s="11">
        <v>27.752293532511622</v>
      </c>
      <c r="V7" s="11">
        <v>28.65284608105458</v>
      </c>
      <c r="W7" s="11">
        <v>29.883869931362778</v>
      </c>
      <c r="X7" s="11">
        <v>34.53965485225249</v>
      </c>
      <c r="Y7" s="11">
        <v>35.273757714502686</v>
      </c>
      <c r="Z7" s="11">
        <v>35.895252940655936</v>
      </c>
      <c r="AA7" s="11">
        <v>36.533863156174171</v>
      </c>
      <c r="AB7" s="11">
        <v>37.209693663848739</v>
      </c>
      <c r="AC7" s="11">
        <v>37.834687779384808</v>
      </c>
      <c r="AD7" s="11">
        <v>38.437576427801204</v>
      </c>
      <c r="AE7" s="11">
        <v>39.054609363808027</v>
      </c>
      <c r="AF7" s="11">
        <v>39.701337836859615</v>
      </c>
      <c r="AG7" s="11">
        <v>40.373394730071126</v>
      </c>
      <c r="AH7" s="11">
        <v>41.046719609260151</v>
      </c>
      <c r="AI7" s="11">
        <v>41.711248252760811</v>
      </c>
      <c r="AJ7" s="11">
        <v>42.396244392365311</v>
      </c>
      <c r="AK7" s="11">
        <v>43.132357996048306</v>
      </c>
      <c r="AL7" s="11">
        <v>43.879141193797601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170.68854971347662</v>
      </c>
      <c r="N9" s="87">
        <f>SUM(N10:N13)</f>
        <v>170.06924815746498</v>
      </c>
      <c r="O9" s="87">
        <f t="shared" ref="O9:AL9" si="3">SUM(O10:O13)</f>
        <v>168.98823515254102</v>
      </c>
      <c r="P9" s="87">
        <f t="shared" si="3"/>
        <v>179.97615221559187</v>
      </c>
      <c r="Q9" s="87">
        <f t="shared" si="3"/>
        <v>183.87235716570291</v>
      </c>
      <c r="R9" s="87">
        <f t="shared" si="3"/>
        <v>182.93039826871978</v>
      </c>
      <c r="S9" s="87">
        <f t="shared" si="3"/>
        <v>199.39541746616646</v>
      </c>
      <c r="T9" s="87">
        <f t="shared" si="3"/>
        <v>199.77716271490377</v>
      </c>
      <c r="U9" s="87">
        <f t="shared" si="3"/>
        <v>212.74288746233785</v>
      </c>
      <c r="V9" s="87">
        <f t="shared" si="3"/>
        <v>215.31052285091724</v>
      </c>
      <c r="W9" s="87">
        <f t="shared" si="3"/>
        <v>226.06663428967408</v>
      </c>
      <c r="X9" s="87">
        <f t="shared" si="3"/>
        <v>232.25993561877971</v>
      </c>
      <c r="Y9" s="87">
        <f t="shared" si="3"/>
        <v>234.74695859327036</v>
      </c>
      <c r="Z9" s="87">
        <f t="shared" si="3"/>
        <v>237.74372170612492</v>
      </c>
      <c r="AA9" s="87">
        <f t="shared" si="3"/>
        <v>240.97767556215101</v>
      </c>
      <c r="AB9" s="87">
        <f t="shared" si="3"/>
        <v>243.84859132111808</v>
      </c>
      <c r="AC9" s="87">
        <f t="shared" si="3"/>
        <v>246.63167836869769</v>
      </c>
      <c r="AD9" s="87">
        <f t="shared" si="3"/>
        <v>249.38369657531126</v>
      </c>
      <c r="AE9" s="87">
        <f t="shared" si="3"/>
        <v>252.04962775520957</v>
      </c>
      <c r="AF9" s="87">
        <f t="shared" si="3"/>
        <v>254.76196409782335</v>
      </c>
      <c r="AG9" s="87">
        <f t="shared" si="3"/>
        <v>257.60223251483171</v>
      </c>
      <c r="AH9" s="87">
        <f t="shared" si="3"/>
        <v>260.46156985625009</v>
      </c>
      <c r="AI9" s="87">
        <f t="shared" si="3"/>
        <v>263.24367008782338</v>
      </c>
      <c r="AJ9" s="87">
        <f t="shared" si="3"/>
        <v>266.08678710564624</v>
      </c>
      <c r="AK9" s="87">
        <f t="shared" si="3"/>
        <v>268.88088126277546</v>
      </c>
      <c r="AL9" s="87">
        <f t="shared" si="3"/>
        <v>271.59789400332119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43.430692243079008</v>
      </c>
      <c r="N10" s="11">
        <v>42.643539968667184</v>
      </c>
      <c r="O10" s="11">
        <v>42.40260178864591</v>
      </c>
      <c r="P10" s="11">
        <v>45.124915655732728</v>
      </c>
      <c r="Q10" s="11">
        <v>47.909168727920949</v>
      </c>
      <c r="R10" s="11">
        <v>50.047853661205394</v>
      </c>
      <c r="S10" s="11">
        <v>52.629049304253179</v>
      </c>
      <c r="T10" s="11">
        <v>51.610195230660594</v>
      </c>
      <c r="U10" s="11">
        <v>58.754188863605016</v>
      </c>
      <c r="V10" s="11">
        <v>59.617156311692192</v>
      </c>
      <c r="W10" s="11">
        <v>62.956325773997726</v>
      </c>
      <c r="X10" s="11">
        <v>62.614219261453684</v>
      </c>
      <c r="Y10" s="11">
        <v>63.303971438731658</v>
      </c>
      <c r="Z10" s="11">
        <v>64.115096692216383</v>
      </c>
      <c r="AA10" s="11">
        <v>64.95448690294775</v>
      </c>
      <c r="AB10" s="11">
        <v>65.687595304324489</v>
      </c>
      <c r="AC10" s="11">
        <v>66.368864268979863</v>
      </c>
      <c r="AD10" s="11">
        <v>67.018827023497295</v>
      </c>
      <c r="AE10" s="11">
        <v>67.658111747230407</v>
      </c>
      <c r="AF10" s="11">
        <v>68.323560662138945</v>
      </c>
      <c r="AG10" s="11">
        <v>69.039547284902881</v>
      </c>
      <c r="AH10" s="11">
        <v>69.74485188177924</v>
      </c>
      <c r="AI10" s="11">
        <v>70.443378015030902</v>
      </c>
      <c r="AJ10" s="11">
        <v>71.143633357516379</v>
      </c>
      <c r="AK10" s="11">
        <v>71.843768855341864</v>
      </c>
      <c r="AL10" s="11">
        <v>72.54615621116298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35.717729094613588</v>
      </c>
      <c r="N11" s="11">
        <v>39.735767615877755</v>
      </c>
      <c r="O11" s="11">
        <v>41.725286634115392</v>
      </c>
      <c r="P11" s="11">
        <v>42.374405236338276</v>
      </c>
      <c r="Q11" s="11">
        <v>43.927392950772933</v>
      </c>
      <c r="R11" s="11">
        <v>41.212032952974852</v>
      </c>
      <c r="S11" s="11">
        <v>47.893155848979546</v>
      </c>
      <c r="T11" s="11">
        <v>50.080895389692678</v>
      </c>
      <c r="U11" s="11">
        <v>50.14656647736431</v>
      </c>
      <c r="V11" s="11">
        <v>52.089653745979355</v>
      </c>
      <c r="W11" s="11">
        <v>51.167320178463385</v>
      </c>
      <c r="X11" s="11">
        <v>52.913845752454307</v>
      </c>
      <c r="Y11" s="11">
        <v>53.43390462355174</v>
      </c>
      <c r="Z11" s="11">
        <v>54.026591311209046</v>
      </c>
      <c r="AA11" s="11">
        <v>54.676834745501196</v>
      </c>
      <c r="AB11" s="11">
        <v>55.248861301812504</v>
      </c>
      <c r="AC11" s="11">
        <v>55.806355372326145</v>
      </c>
      <c r="AD11" s="11">
        <v>56.348448418608271</v>
      </c>
      <c r="AE11" s="11">
        <v>56.806254754391638</v>
      </c>
      <c r="AF11" s="11">
        <v>57.31720489073993</v>
      </c>
      <c r="AG11" s="11">
        <v>57.823774850691002</v>
      </c>
      <c r="AH11" s="11">
        <v>58.340035175610424</v>
      </c>
      <c r="AI11" s="11">
        <v>58.852534859436737</v>
      </c>
      <c r="AJ11" s="11">
        <v>59.372454775510938</v>
      </c>
      <c r="AK11" s="11">
        <v>59.877142258179163</v>
      </c>
      <c r="AL11" s="11">
        <v>60.33422317479377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44.377226804494548</v>
      </c>
      <c r="N12" s="11">
        <v>40.288764207794237</v>
      </c>
      <c r="O12" s="11">
        <v>38.87979419177578</v>
      </c>
      <c r="P12" s="11">
        <v>42.047757053641824</v>
      </c>
      <c r="Q12" s="11">
        <v>41.153336237687888</v>
      </c>
      <c r="R12" s="11">
        <v>41.560878286205856</v>
      </c>
      <c r="S12" s="11">
        <v>44.251707033238745</v>
      </c>
      <c r="T12" s="11">
        <v>42.097338595953893</v>
      </c>
      <c r="U12" s="11">
        <v>41.831523869102845</v>
      </c>
      <c r="V12" s="11">
        <v>42.018175691358479</v>
      </c>
      <c r="W12" s="11">
        <v>44.579221474936823</v>
      </c>
      <c r="X12" s="11">
        <v>45.161896894514264</v>
      </c>
      <c r="Y12" s="11">
        <v>45.649597509920767</v>
      </c>
      <c r="Z12" s="11">
        <v>46.288032481743642</v>
      </c>
      <c r="AA12" s="11">
        <v>46.988668831304778</v>
      </c>
      <c r="AB12" s="11">
        <v>47.631419177292948</v>
      </c>
      <c r="AC12" s="11">
        <v>48.26877935830705</v>
      </c>
      <c r="AD12" s="11">
        <v>48.913094673788905</v>
      </c>
      <c r="AE12" s="11">
        <v>49.526408659784352</v>
      </c>
      <c r="AF12" s="11">
        <v>50.104805636588978</v>
      </c>
      <c r="AG12" s="11">
        <v>50.713108902482297</v>
      </c>
      <c r="AH12" s="11">
        <v>51.350518607056294</v>
      </c>
      <c r="AI12" s="11">
        <v>51.933786434853708</v>
      </c>
      <c r="AJ12" s="11">
        <v>52.527556095899392</v>
      </c>
      <c r="AK12" s="11">
        <v>53.116060973179849</v>
      </c>
      <c r="AL12" s="11">
        <v>53.682655808792163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47.162901571289467</v>
      </c>
      <c r="N13" s="11">
        <v>47.401176365125828</v>
      </c>
      <c r="O13" s="11">
        <v>45.980552538003927</v>
      </c>
      <c r="P13" s="11">
        <v>50.429074269879052</v>
      </c>
      <c r="Q13" s="11">
        <v>50.882459249321144</v>
      </c>
      <c r="R13" s="11">
        <v>50.109633368333661</v>
      </c>
      <c r="S13" s="11">
        <v>54.621505279694986</v>
      </c>
      <c r="T13" s="11">
        <v>55.988733498596609</v>
      </c>
      <c r="U13" s="11">
        <v>62.010608252265676</v>
      </c>
      <c r="V13" s="11">
        <v>61.585537101887205</v>
      </c>
      <c r="W13" s="11">
        <v>67.363766862276165</v>
      </c>
      <c r="X13" s="11">
        <v>71.569973710357445</v>
      </c>
      <c r="Y13" s="11">
        <v>72.359485021066206</v>
      </c>
      <c r="Z13" s="11">
        <v>73.314001220955831</v>
      </c>
      <c r="AA13" s="11">
        <v>74.357685082397296</v>
      </c>
      <c r="AB13" s="11">
        <v>75.280715537688152</v>
      </c>
      <c r="AC13" s="11">
        <v>76.18767936908462</v>
      </c>
      <c r="AD13" s="11">
        <v>77.103326459416792</v>
      </c>
      <c r="AE13" s="11">
        <v>78.058852593803181</v>
      </c>
      <c r="AF13" s="11">
        <v>79.016392908355485</v>
      </c>
      <c r="AG13" s="11">
        <v>80.025801476755532</v>
      </c>
      <c r="AH13" s="11">
        <v>81.026164191804128</v>
      </c>
      <c r="AI13" s="11">
        <v>82.013970778502028</v>
      </c>
      <c r="AJ13" s="11">
        <v>83.0431428767195</v>
      </c>
      <c r="AK13" s="11">
        <v>84.043909176074578</v>
      </c>
      <c r="AL13" s="11">
        <v>85.034858808572281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101.82697622633302</v>
      </c>
      <c r="N15" s="87">
        <f>SUM(N16:N20)</f>
        <v>108.20023508630985</v>
      </c>
      <c r="O15" s="87">
        <f t="shared" ref="O15:AL15" si="5">SUM(O16:O20)</f>
        <v>110.95633757022571</v>
      </c>
      <c r="P15" s="87">
        <f t="shared" si="5"/>
        <v>114.06679754249868</v>
      </c>
      <c r="Q15" s="87">
        <f t="shared" si="5"/>
        <v>115.91939973581765</v>
      </c>
      <c r="R15" s="87">
        <f t="shared" si="5"/>
        <v>117.71489014404648</v>
      </c>
      <c r="S15" s="87">
        <f t="shared" si="5"/>
        <v>122.15302707133341</v>
      </c>
      <c r="T15" s="87">
        <f t="shared" si="5"/>
        <v>127.48994585183345</v>
      </c>
      <c r="U15" s="87">
        <f t="shared" si="5"/>
        <v>133.5091844474041</v>
      </c>
      <c r="V15" s="87">
        <f t="shared" si="5"/>
        <v>133.8598784428205</v>
      </c>
      <c r="W15" s="87">
        <f t="shared" si="5"/>
        <v>138.38544801335067</v>
      </c>
      <c r="X15" s="87">
        <f t="shared" si="5"/>
        <v>130.64529702048821</v>
      </c>
      <c r="Y15" s="87">
        <f t="shared" si="5"/>
        <v>131.46342509064294</v>
      </c>
      <c r="Z15" s="87">
        <f t="shared" si="5"/>
        <v>132.61728241854229</v>
      </c>
      <c r="AA15" s="87">
        <f t="shared" si="5"/>
        <v>133.97674440945099</v>
      </c>
      <c r="AB15" s="87">
        <f t="shared" si="5"/>
        <v>135.10984305911362</v>
      </c>
      <c r="AC15" s="87">
        <f t="shared" si="5"/>
        <v>136.16060217318514</v>
      </c>
      <c r="AD15" s="87">
        <f t="shared" si="5"/>
        <v>137.17211383295097</v>
      </c>
      <c r="AE15" s="87">
        <f t="shared" si="5"/>
        <v>138.22767779961998</v>
      </c>
      <c r="AF15" s="87">
        <f t="shared" si="5"/>
        <v>139.29007178865311</v>
      </c>
      <c r="AG15" s="87">
        <f t="shared" si="5"/>
        <v>140.38989838355104</v>
      </c>
      <c r="AH15" s="87">
        <f t="shared" si="5"/>
        <v>141.45701833689679</v>
      </c>
      <c r="AI15" s="87">
        <f t="shared" si="5"/>
        <v>142.52438679116995</v>
      </c>
      <c r="AJ15" s="87">
        <f t="shared" si="5"/>
        <v>143.68318487817072</v>
      </c>
      <c r="AK15" s="87">
        <f t="shared" si="5"/>
        <v>144.81529622826639</v>
      </c>
      <c r="AL15" s="87">
        <f t="shared" si="5"/>
        <v>145.95135985680562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15.233801773745277</v>
      </c>
      <c r="N16" s="11">
        <v>15.522314084803968</v>
      </c>
      <c r="O16" s="11">
        <v>15.495159058794716</v>
      </c>
      <c r="P16" s="11">
        <v>16.800237418745287</v>
      </c>
      <c r="Q16" s="11">
        <v>15.787815087806651</v>
      </c>
      <c r="R16" s="11">
        <v>15.82065140295577</v>
      </c>
      <c r="S16" s="11">
        <v>16.569852231554137</v>
      </c>
      <c r="T16" s="11">
        <v>18.326528871239667</v>
      </c>
      <c r="U16" s="11">
        <v>19.831808493732282</v>
      </c>
      <c r="V16" s="11">
        <v>18.598205246558294</v>
      </c>
      <c r="W16" s="11">
        <v>20.149624085950958</v>
      </c>
      <c r="X16" s="11">
        <v>17.120914534715148</v>
      </c>
      <c r="Y16" s="11">
        <v>17.250616543295155</v>
      </c>
      <c r="Z16" s="11">
        <v>17.40280567891654</v>
      </c>
      <c r="AA16" s="11">
        <v>17.558681876729207</v>
      </c>
      <c r="AB16" s="11">
        <v>17.686349905312643</v>
      </c>
      <c r="AC16" s="11">
        <v>17.810345467526076</v>
      </c>
      <c r="AD16" s="11">
        <v>17.922686862316368</v>
      </c>
      <c r="AE16" s="11">
        <v>18.032588040344248</v>
      </c>
      <c r="AF16" s="11">
        <v>18.13144149181328</v>
      </c>
      <c r="AG16" s="11">
        <v>18.232257313314697</v>
      </c>
      <c r="AH16" s="11">
        <v>18.33738366071843</v>
      </c>
      <c r="AI16" s="11">
        <v>18.434717213628382</v>
      </c>
      <c r="AJ16" s="11">
        <v>18.545853484732412</v>
      </c>
      <c r="AK16" s="11">
        <v>18.658387459090786</v>
      </c>
      <c r="AL16" s="11">
        <v>18.774810027508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13.55395689153997</v>
      </c>
      <c r="N17" s="11">
        <v>17.930708199272619</v>
      </c>
      <c r="O17" s="11">
        <v>18.171504694537706</v>
      </c>
      <c r="P17" s="11">
        <v>17.73002443062979</v>
      </c>
      <c r="Q17" s="11">
        <v>18.430996627288362</v>
      </c>
      <c r="R17" s="11">
        <v>17.573819505003208</v>
      </c>
      <c r="S17" s="11">
        <v>19.999414670004768</v>
      </c>
      <c r="T17" s="11">
        <v>19.956068469452763</v>
      </c>
      <c r="U17" s="11">
        <v>21.505857424347347</v>
      </c>
      <c r="V17" s="11">
        <v>21.291299970200637</v>
      </c>
      <c r="W17" s="11">
        <v>21.440273652223002</v>
      </c>
      <c r="X17" s="11">
        <v>20.859321195653934</v>
      </c>
      <c r="Y17" s="11">
        <v>21.09300284100841</v>
      </c>
      <c r="Z17" s="11">
        <v>21.349503410529646</v>
      </c>
      <c r="AA17" s="11">
        <v>21.624809170870495</v>
      </c>
      <c r="AB17" s="11">
        <v>21.863325171878468</v>
      </c>
      <c r="AC17" s="11">
        <v>22.090909443629595</v>
      </c>
      <c r="AD17" s="11">
        <v>22.315311908672523</v>
      </c>
      <c r="AE17" s="11">
        <v>22.552105150524373</v>
      </c>
      <c r="AF17" s="11">
        <v>22.779554131608659</v>
      </c>
      <c r="AG17" s="11">
        <v>23.008207170105226</v>
      </c>
      <c r="AH17" s="11">
        <v>23.21695408785758</v>
      </c>
      <c r="AI17" s="11">
        <v>23.416241075856199</v>
      </c>
      <c r="AJ17" s="11">
        <v>23.647398890775602</v>
      </c>
      <c r="AK17" s="11">
        <v>23.878452468137681</v>
      </c>
      <c r="AL17" s="11">
        <v>24.10414926647924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8.8116317122619066</v>
      </c>
      <c r="N18" s="11">
        <v>11.587560524368978</v>
      </c>
      <c r="O18" s="11">
        <v>11.319147767760587</v>
      </c>
      <c r="P18" s="11">
        <v>10.67553897966714</v>
      </c>
      <c r="Q18" s="11">
        <v>10.005291491259747</v>
      </c>
      <c r="R18" s="11">
        <v>10.10639175524768</v>
      </c>
      <c r="S18" s="11">
        <v>11.217839385220284</v>
      </c>
      <c r="T18" s="11">
        <v>10.911788521967985</v>
      </c>
      <c r="U18" s="11">
        <v>10.982837213398287</v>
      </c>
      <c r="V18" s="11">
        <v>10.853648282223627</v>
      </c>
      <c r="W18" s="11">
        <v>11.52636359853056</v>
      </c>
      <c r="X18" s="11">
        <v>12.780004876684954</v>
      </c>
      <c r="Y18" s="11">
        <v>13.027579014554622</v>
      </c>
      <c r="Z18" s="11">
        <v>13.287740543898835</v>
      </c>
      <c r="AA18" s="11">
        <v>13.56764163165465</v>
      </c>
      <c r="AB18" s="11">
        <v>13.81954147467612</v>
      </c>
      <c r="AC18" s="11">
        <v>14.060215607757652</v>
      </c>
      <c r="AD18" s="11">
        <v>14.298735004297798</v>
      </c>
      <c r="AE18" s="11">
        <v>14.523331006969842</v>
      </c>
      <c r="AF18" s="11">
        <v>14.765149181969585</v>
      </c>
      <c r="AG18" s="11">
        <v>14.989031106168767</v>
      </c>
      <c r="AH18" s="11">
        <v>15.209947450068166</v>
      </c>
      <c r="AI18" s="11">
        <v>15.431493693687308</v>
      </c>
      <c r="AJ18" s="11">
        <v>15.683682869606145</v>
      </c>
      <c r="AK18" s="11">
        <v>15.913971336295086</v>
      </c>
      <c r="AL18" s="11">
        <v>16.165947272461292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12.043201063993566</v>
      </c>
      <c r="N19" s="11">
        <v>11.267974142301741</v>
      </c>
      <c r="O19" s="11">
        <v>12.532369099848696</v>
      </c>
      <c r="P19" s="11">
        <v>13.85990214202841</v>
      </c>
      <c r="Q19" s="11">
        <v>14.685021887659488</v>
      </c>
      <c r="R19" s="11">
        <v>16.455833438445406</v>
      </c>
      <c r="S19" s="11">
        <v>15.183010755454399</v>
      </c>
      <c r="T19" s="11">
        <v>16.212818423606123</v>
      </c>
      <c r="U19" s="11">
        <v>16.557336740566011</v>
      </c>
      <c r="V19" s="11">
        <v>17.945328084797037</v>
      </c>
      <c r="W19" s="11">
        <v>18.503377172425363</v>
      </c>
      <c r="X19" s="11">
        <v>17.25819867758571</v>
      </c>
      <c r="Y19" s="11">
        <v>17.072080114259851</v>
      </c>
      <c r="Z19" s="11">
        <v>17.153422539946789</v>
      </c>
      <c r="AA19" s="11">
        <v>17.377329052115357</v>
      </c>
      <c r="AB19" s="11">
        <v>17.590593883282871</v>
      </c>
      <c r="AC19" s="11">
        <v>17.783002650834238</v>
      </c>
      <c r="AD19" s="11">
        <v>17.971267994424757</v>
      </c>
      <c r="AE19" s="11">
        <v>18.163337784584623</v>
      </c>
      <c r="AF19" s="11">
        <v>18.358758664190951</v>
      </c>
      <c r="AG19" s="11">
        <v>18.570125771153304</v>
      </c>
      <c r="AH19" s="11">
        <v>18.761774121227543</v>
      </c>
      <c r="AI19" s="11">
        <v>18.971905681056548</v>
      </c>
      <c r="AJ19" s="11">
        <v>19.201860884900263</v>
      </c>
      <c r="AK19" s="11">
        <v>19.40831094885662</v>
      </c>
      <c r="AL19" s="11">
        <v>19.621843592530691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52.184384784792307</v>
      </c>
      <c r="N20" s="11">
        <v>51.89167813556255</v>
      </c>
      <c r="O20" s="11">
        <v>53.438156949284014</v>
      </c>
      <c r="P20" s="11">
        <v>55.001094571428055</v>
      </c>
      <c r="Q20" s="11">
        <v>57.010274641803392</v>
      </c>
      <c r="R20" s="11">
        <v>57.758194042394415</v>
      </c>
      <c r="S20" s="11">
        <v>59.182910029099823</v>
      </c>
      <c r="T20" s="11">
        <v>62.082741565566927</v>
      </c>
      <c r="U20" s="11">
        <v>64.631344575360174</v>
      </c>
      <c r="V20" s="11">
        <v>65.171396859040911</v>
      </c>
      <c r="W20" s="11">
        <v>66.765809504220783</v>
      </c>
      <c r="X20" s="11">
        <v>62.626857735848475</v>
      </c>
      <c r="Y20" s="11">
        <v>63.020146577524905</v>
      </c>
      <c r="Z20" s="11">
        <v>63.423810245250486</v>
      </c>
      <c r="AA20" s="11">
        <v>63.84828267808129</v>
      </c>
      <c r="AB20" s="11">
        <v>64.150032623963511</v>
      </c>
      <c r="AC20" s="11">
        <v>64.416129003437575</v>
      </c>
      <c r="AD20" s="11">
        <v>64.664112063239514</v>
      </c>
      <c r="AE20" s="11">
        <v>64.956315817196895</v>
      </c>
      <c r="AF20" s="11">
        <v>65.255168319070648</v>
      </c>
      <c r="AG20" s="11">
        <v>65.590277022809033</v>
      </c>
      <c r="AH20" s="11">
        <v>65.93095901702506</v>
      </c>
      <c r="AI20" s="11">
        <v>66.270029126941509</v>
      </c>
      <c r="AJ20" s="11">
        <v>66.604388748156325</v>
      </c>
      <c r="AK20" s="11">
        <v>66.956174015886205</v>
      </c>
      <c r="AL20" s="11">
        <v>67.284609697826397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111.99646705268887</v>
      </c>
      <c r="N22" s="87">
        <f>SUM(N23:N24)</f>
        <v>121.84835330117726</v>
      </c>
      <c r="O22" s="87">
        <f t="shared" ref="O22:AL22" si="7">SUM(O23:O24)</f>
        <v>122.77763757994919</v>
      </c>
      <c r="P22" s="87">
        <f t="shared" si="7"/>
        <v>121.64969153512817</v>
      </c>
      <c r="Q22" s="87">
        <f t="shared" si="7"/>
        <v>123.80255073227505</v>
      </c>
      <c r="R22" s="87">
        <f t="shared" si="7"/>
        <v>127.99978503742965</v>
      </c>
      <c r="S22" s="87">
        <f t="shared" si="7"/>
        <v>126.53593740170116</v>
      </c>
      <c r="T22" s="87">
        <f t="shared" si="7"/>
        <v>132.64774936360919</v>
      </c>
      <c r="U22" s="87">
        <f t="shared" si="7"/>
        <v>135.2944210455905</v>
      </c>
      <c r="V22" s="87">
        <f t="shared" si="7"/>
        <v>127.78044378928564</v>
      </c>
      <c r="W22" s="87">
        <f t="shared" si="7"/>
        <v>131.54415674704435</v>
      </c>
      <c r="X22" s="87">
        <f t="shared" si="7"/>
        <v>126.39718783804243</v>
      </c>
      <c r="Y22" s="87">
        <f t="shared" si="7"/>
        <v>126.40931204781056</v>
      </c>
      <c r="Z22" s="87">
        <f t="shared" si="7"/>
        <v>126.22352809660347</v>
      </c>
      <c r="AA22" s="87">
        <f t="shared" si="7"/>
        <v>126.02064207492529</v>
      </c>
      <c r="AB22" s="87">
        <f t="shared" si="7"/>
        <v>125.51509803695799</v>
      </c>
      <c r="AC22" s="87">
        <f t="shared" si="7"/>
        <v>124.70197935512917</v>
      </c>
      <c r="AD22" s="87">
        <f t="shared" si="7"/>
        <v>123.8304980063685</v>
      </c>
      <c r="AE22" s="87">
        <f t="shared" si="7"/>
        <v>122.80511838729295</v>
      </c>
      <c r="AF22" s="87">
        <f t="shared" si="7"/>
        <v>121.70980435610947</v>
      </c>
      <c r="AG22" s="87">
        <f t="shared" si="7"/>
        <v>120.63820993008974</v>
      </c>
      <c r="AH22" s="87">
        <f t="shared" si="7"/>
        <v>119.4750236238212</v>
      </c>
      <c r="AI22" s="87">
        <f t="shared" si="7"/>
        <v>118.32612182051416</v>
      </c>
      <c r="AJ22" s="87">
        <f t="shared" si="7"/>
        <v>116.97336186656349</v>
      </c>
      <c r="AK22" s="87">
        <f t="shared" si="7"/>
        <v>115.6674532852394</v>
      </c>
      <c r="AL22" s="87">
        <f t="shared" si="7"/>
        <v>114.54730640647455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86.943827508770042</v>
      </c>
      <c r="N23" s="11">
        <v>97.113803524851988</v>
      </c>
      <c r="O23" s="11">
        <v>98.613005910691257</v>
      </c>
      <c r="P23" s="11">
        <v>96.966241004703164</v>
      </c>
      <c r="Q23" s="11">
        <v>98.885868560014032</v>
      </c>
      <c r="R23" s="11">
        <v>104.1347692349171</v>
      </c>
      <c r="S23" s="11">
        <v>103.38557786787808</v>
      </c>
      <c r="T23" s="11">
        <v>107.8329982298529</v>
      </c>
      <c r="U23" s="11">
        <v>109.70810848515178</v>
      </c>
      <c r="V23" s="11">
        <v>105.81247620484294</v>
      </c>
      <c r="W23" s="11">
        <v>110.14364082891738</v>
      </c>
      <c r="X23" s="11">
        <v>102.64381429313661</v>
      </c>
      <c r="Y23" s="11">
        <v>102.85238716130624</v>
      </c>
      <c r="Z23" s="11">
        <v>102.94024414176755</v>
      </c>
      <c r="AA23" s="11">
        <v>103.02436825121288</v>
      </c>
      <c r="AB23" s="11">
        <v>102.92023404261536</v>
      </c>
      <c r="AC23" s="11">
        <v>102.70091527461575</v>
      </c>
      <c r="AD23" s="11">
        <v>102.38246159990631</v>
      </c>
      <c r="AE23" s="11">
        <v>102.00259480720669</v>
      </c>
      <c r="AF23" s="11">
        <v>101.61148285644298</v>
      </c>
      <c r="AG23" s="11">
        <v>101.25650384192606</v>
      </c>
      <c r="AH23" s="11">
        <v>100.8809638167035</v>
      </c>
      <c r="AI23" s="11">
        <v>100.44562392156639</v>
      </c>
      <c r="AJ23" s="11">
        <v>99.985251585021402</v>
      </c>
      <c r="AK23" s="11">
        <v>99.468654891139551</v>
      </c>
      <c r="AL23" s="11">
        <v>98.866937203838404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25.052639543918836</v>
      </c>
      <c r="N24" s="11">
        <v>24.734549776325267</v>
      </c>
      <c r="O24" s="11">
        <v>24.164631669257922</v>
      </c>
      <c r="P24" s="11">
        <v>24.683450530425013</v>
      </c>
      <c r="Q24" s="11">
        <v>24.916682172261012</v>
      </c>
      <c r="R24" s="11">
        <v>23.865015802512549</v>
      </c>
      <c r="S24" s="11">
        <v>23.150359533823082</v>
      </c>
      <c r="T24" s="11">
        <v>24.814751133756275</v>
      </c>
      <c r="U24" s="11">
        <v>25.586312560438714</v>
      </c>
      <c r="V24" s="11">
        <v>21.967967584442711</v>
      </c>
      <c r="W24" s="11">
        <v>21.400515918126963</v>
      </c>
      <c r="X24" s="11">
        <v>23.753373544905816</v>
      </c>
      <c r="Y24" s="11">
        <v>23.556924886504316</v>
      </c>
      <c r="Z24" s="11">
        <v>23.283283954835927</v>
      </c>
      <c r="AA24" s="11">
        <v>22.996273823712407</v>
      </c>
      <c r="AB24" s="11">
        <v>22.594863994342628</v>
      </c>
      <c r="AC24" s="11">
        <v>22.001064080513412</v>
      </c>
      <c r="AD24" s="11">
        <v>21.448036406462197</v>
      </c>
      <c r="AE24" s="11">
        <v>20.802523580086255</v>
      </c>
      <c r="AF24" s="11">
        <v>20.098321499666497</v>
      </c>
      <c r="AG24" s="11">
        <v>19.381706088163682</v>
      </c>
      <c r="AH24" s="11">
        <v>18.594059807117706</v>
      </c>
      <c r="AI24" s="11">
        <v>17.88049789894777</v>
      </c>
      <c r="AJ24" s="11">
        <v>16.988110281542099</v>
      </c>
      <c r="AK24" s="11">
        <v>16.198798394099853</v>
      </c>
      <c r="AL24" s="11">
        <v>15.68036920263614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100.67626635277935</v>
      </c>
      <c r="N26" s="87">
        <f>SUM(N27:N30)</f>
        <v>98.984384586266557</v>
      </c>
      <c r="O26" s="87">
        <f t="shared" ref="O26:AL26" si="9">SUM(O27:O30)</f>
        <v>98.257994173642359</v>
      </c>
      <c r="P26" s="87">
        <f t="shared" si="9"/>
        <v>101.40129029282591</v>
      </c>
      <c r="Q26" s="87">
        <f t="shared" si="9"/>
        <v>105.0748968411354</v>
      </c>
      <c r="R26" s="87">
        <f>SUM(R27:R30)</f>
        <v>110.85891732369615</v>
      </c>
      <c r="S26" s="87">
        <f t="shared" si="9"/>
        <v>100.56575164877435</v>
      </c>
      <c r="T26" s="87">
        <f t="shared" si="9"/>
        <v>102.92101447442123</v>
      </c>
      <c r="U26" s="87">
        <f t="shared" si="9"/>
        <v>107.27372572312022</v>
      </c>
      <c r="V26" s="87">
        <f t="shared" si="9"/>
        <v>113.86196099197198</v>
      </c>
      <c r="W26" s="87">
        <f t="shared" si="9"/>
        <v>97.571299142917809</v>
      </c>
      <c r="X26" s="87">
        <f t="shared" si="9"/>
        <v>99.074265676369663</v>
      </c>
      <c r="Y26" s="87">
        <f t="shared" si="9"/>
        <v>98.680009098907917</v>
      </c>
      <c r="Z26" s="87">
        <f t="shared" si="9"/>
        <v>98.115169998355583</v>
      </c>
      <c r="AA26" s="87">
        <f t="shared" si="9"/>
        <v>97.6395852541567</v>
      </c>
      <c r="AB26" s="87">
        <f t="shared" si="9"/>
        <v>97.067806309465894</v>
      </c>
      <c r="AC26" s="87">
        <f t="shared" si="9"/>
        <v>96.482051783147043</v>
      </c>
      <c r="AD26" s="87">
        <f t="shared" si="9"/>
        <v>95.868879361310007</v>
      </c>
      <c r="AE26" s="87">
        <f t="shared" si="9"/>
        <v>95.283050027144299</v>
      </c>
      <c r="AF26" s="87">
        <f t="shared" si="9"/>
        <v>94.678086606362456</v>
      </c>
      <c r="AG26" s="87">
        <f t="shared" si="9"/>
        <v>94.111681796866847</v>
      </c>
      <c r="AH26" s="87">
        <f t="shared" si="9"/>
        <v>93.525930257516094</v>
      </c>
      <c r="AI26" s="87">
        <f t="shared" si="9"/>
        <v>92.953099250094084</v>
      </c>
      <c r="AJ26" s="87">
        <f t="shared" si="9"/>
        <v>92.382612683224025</v>
      </c>
      <c r="AK26" s="87">
        <f t="shared" si="9"/>
        <v>91.805990036542582</v>
      </c>
      <c r="AL26" s="87">
        <f t="shared" si="9"/>
        <v>91.209353029679519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8.4768045845895301</v>
      </c>
      <c r="N27" s="11">
        <v>7.3463771660726493</v>
      </c>
      <c r="O27" s="11">
        <v>8.7706399430846584</v>
      </c>
      <c r="P27" s="11">
        <v>7.4062356149083728</v>
      </c>
      <c r="Q27" s="11">
        <v>7.3278063205649362</v>
      </c>
      <c r="R27" s="11">
        <v>9.2706366696121076</v>
      </c>
      <c r="S27" s="11">
        <v>7.6739568459316585</v>
      </c>
      <c r="T27" s="11">
        <v>7.0098954234198789</v>
      </c>
      <c r="U27" s="11">
        <v>8.7909559581579675</v>
      </c>
      <c r="V27" s="11">
        <v>8.1984146584072679</v>
      </c>
      <c r="W27" s="11">
        <v>6.8913375841787978</v>
      </c>
      <c r="X27" s="11">
        <v>6.7703444948150002</v>
      </c>
      <c r="Y27" s="11">
        <v>6.8324582724660727</v>
      </c>
      <c r="Z27" s="11">
        <v>6.9497301686705537</v>
      </c>
      <c r="AA27" s="11">
        <v>7.077998144649861</v>
      </c>
      <c r="AB27" s="11">
        <v>7.1722958713202711</v>
      </c>
      <c r="AC27" s="11">
        <v>7.2575043924431926</v>
      </c>
      <c r="AD27" s="11">
        <v>7.3437008660175662</v>
      </c>
      <c r="AE27" s="11">
        <v>7.4249877803974886</v>
      </c>
      <c r="AF27" s="11">
        <v>7.5062009601932722</v>
      </c>
      <c r="AG27" s="11">
        <v>7.5890420469758686</v>
      </c>
      <c r="AH27" s="11">
        <v>7.6730215863464943</v>
      </c>
      <c r="AI27" s="11">
        <v>7.7532160560255505</v>
      </c>
      <c r="AJ27" s="11">
        <v>7.8345840215003948</v>
      </c>
      <c r="AK27" s="11">
        <v>7.9148294571026545</v>
      </c>
      <c r="AL27" s="11">
        <v>7.9914288535534688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39.482628060840007</v>
      </c>
      <c r="N28" s="11">
        <v>42.125424024499971</v>
      </c>
      <c r="O28" s="11">
        <v>39.600055106609886</v>
      </c>
      <c r="P28" s="11">
        <v>42.645268380157134</v>
      </c>
      <c r="Q28" s="11">
        <v>44.494547153265231</v>
      </c>
      <c r="R28" s="11">
        <v>46.787342069119539</v>
      </c>
      <c r="S28" s="11">
        <v>43.297822982322053</v>
      </c>
      <c r="T28" s="11">
        <v>43.429471470151171</v>
      </c>
      <c r="U28" s="11">
        <v>44.8736695905787</v>
      </c>
      <c r="V28" s="11">
        <v>48.79934786897639</v>
      </c>
      <c r="W28" s="11">
        <v>40.605260199332875</v>
      </c>
      <c r="X28" s="11">
        <v>40.620886087448241</v>
      </c>
      <c r="Y28" s="11">
        <v>40.469159412897014</v>
      </c>
      <c r="Z28" s="11">
        <v>40.336719445210186</v>
      </c>
      <c r="AA28" s="11">
        <v>40.204174855888297</v>
      </c>
      <c r="AB28" s="11">
        <v>39.995327472765041</v>
      </c>
      <c r="AC28" s="11">
        <v>39.766592192658223</v>
      </c>
      <c r="AD28" s="11">
        <v>39.513578850719128</v>
      </c>
      <c r="AE28" s="11">
        <v>39.246511436401185</v>
      </c>
      <c r="AF28" s="11">
        <v>38.976385142140323</v>
      </c>
      <c r="AG28" s="11">
        <v>38.740301786639705</v>
      </c>
      <c r="AH28" s="11">
        <v>38.503411891320631</v>
      </c>
      <c r="AI28" s="11">
        <v>38.283436760694919</v>
      </c>
      <c r="AJ28" s="11">
        <v>38.055865992706828</v>
      </c>
      <c r="AK28" s="11">
        <v>37.814855702141699</v>
      </c>
      <c r="AL28" s="11">
        <v>37.562948211971737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35.000422689854425</v>
      </c>
      <c r="N29" s="11">
        <v>32.740106809891394</v>
      </c>
      <c r="O29" s="11">
        <v>31.177343813636838</v>
      </c>
      <c r="P29" s="11">
        <v>32.530824225316266</v>
      </c>
      <c r="Q29" s="11">
        <v>33.232756573589093</v>
      </c>
      <c r="R29" s="11">
        <v>35.089469355038794</v>
      </c>
      <c r="S29" s="11">
        <v>30.093581073090689</v>
      </c>
      <c r="T29" s="11">
        <v>32.372885596676213</v>
      </c>
      <c r="U29" s="11">
        <v>36.032559606676536</v>
      </c>
      <c r="V29" s="11">
        <v>39.820969732941428</v>
      </c>
      <c r="W29" s="11">
        <v>32.873673945871992</v>
      </c>
      <c r="X29" s="11">
        <v>34.864030328675156</v>
      </c>
      <c r="Y29" s="11">
        <v>34.522667825438148</v>
      </c>
      <c r="Z29" s="11">
        <v>34.094572910104922</v>
      </c>
      <c r="AA29" s="11">
        <v>33.745824826589477</v>
      </c>
      <c r="AB29" s="11">
        <v>33.401883346061759</v>
      </c>
      <c r="AC29" s="11">
        <v>33.018636851090911</v>
      </c>
      <c r="AD29" s="11">
        <v>32.626371578458254</v>
      </c>
      <c r="AE29" s="11">
        <v>32.264442115332471</v>
      </c>
      <c r="AF29" s="11">
        <v>31.881664056950029</v>
      </c>
      <c r="AG29" s="11">
        <v>31.495488657902353</v>
      </c>
      <c r="AH29" s="11">
        <v>31.098417074495053</v>
      </c>
      <c r="AI29" s="11">
        <v>30.706019206893004</v>
      </c>
      <c r="AJ29" s="11">
        <v>30.319499448415293</v>
      </c>
      <c r="AK29" s="11">
        <v>29.922821438290036</v>
      </c>
      <c r="AL29" s="11">
        <v>29.519782156523313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17.716411017495396</v>
      </c>
      <c r="N30" s="11">
        <v>16.772476585802551</v>
      </c>
      <c r="O30" s="11">
        <v>18.709955310310978</v>
      </c>
      <c r="P30" s="11">
        <v>18.818962072444123</v>
      </c>
      <c r="Q30" s="11">
        <v>20.019786793716133</v>
      </c>
      <c r="R30" s="11">
        <v>19.711469229925719</v>
      </c>
      <c r="S30" s="11">
        <v>19.500390747429943</v>
      </c>
      <c r="T30" s="11">
        <v>20.10876198417397</v>
      </c>
      <c r="U30" s="11">
        <v>17.576540567707031</v>
      </c>
      <c r="V30" s="11">
        <v>17.043228731646899</v>
      </c>
      <c r="W30" s="11">
        <v>17.201027413534156</v>
      </c>
      <c r="X30" s="11">
        <v>16.819004765431259</v>
      </c>
      <c r="Y30" s="11">
        <v>16.855723588106681</v>
      </c>
      <c r="Z30" s="11">
        <v>16.734147474369912</v>
      </c>
      <c r="AA30" s="11">
        <v>16.611587427029065</v>
      </c>
      <c r="AB30" s="11">
        <v>16.498299619318811</v>
      </c>
      <c r="AC30" s="11">
        <v>16.439318346954721</v>
      </c>
      <c r="AD30" s="11">
        <v>16.385228066115054</v>
      </c>
      <c r="AE30" s="11">
        <v>16.347108695013162</v>
      </c>
      <c r="AF30" s="11">
        <v>16.313836447078824</v>
      </c>
      <c r="AG30" s="11">
        <v>16.28684930534892</v>
      </c>
      <c r="AH30" s="11">
        <v>16.251079705353916</v>
      </c>
      <c r="AI30" s="11">
        <v>16.210427226480622</v>
      </c>
      <c r="AJ30" s="11">
        <v>16.172663220601507</v>
      </c>
      <c r="AK30" s="11">
        <v>16.153483439008188</v>
      </c>
      <c r="AL30" s="11">
        <v>16.135193807631012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94.961587475293442</v>
      </c>
      <c r="N32" s="87">
        <f t="shared" si="10"/>
        <v>92.314745214518751</v>
      </c>
      <c r="O32" s="87">
        <f t="shared" si="10"/>
        <v>93.52930849090302</v>
      </c>
      <c r="P32" s="87">
        <f t="shared" si="10"/>
        <v>95.51025443245473</v>
      </c>
      <c r="Q32" s="87">
        <f t="shared" si="10"/>
        <v>98.639853016086448</v>
      </c>
      <c r="R32" s="87">
        <f t="shared" si="10"/>
        <v>100.12591327361547</v>
      </c>
      <c r="S32" s="87">
        <f t="shared" si="10"/>
        <v>109.36557257480021</v>
      </c>
      <c r="T32" s="87">
        <f t="shared" si="10"/>
        <v>108.65527003949684</v>
      </c>
      <c r="U32" s="87">
        <f t="shared" si="10"/>
        <v>106.27326808170582</v>
      </c>
      <c r="V32" s="87">
        <f t="shared" si="10"/>
        <v>104.73024069209545</v>
      </c>
      <c r="W32" s="87">
        <f t="shared" si="10"/>
        <v>100.34919068768423</v>
      </c>
      <c r="X32" s="87">
        <f t="shared" si="10"/>
        <v>103.17657028959069</v>
      </c>
      <c r="Y32" s="87">
        <f t="shared" si="10"/>
        <v>104.14059961420503</v>
      </c>
      <c r="Z32" s="87">
        <f t="shared" si="10"/>
        <v>105.20605343569387</v>
      </c>
      <c r="AA32" s="87">
        <f t="shared" si="10"/>
        <v>106.34256607414417</v>
      </c>
      <c r="AB32" s="87">
        <f t="shared" si="10"/>
        <v>107.33034141118131</v>
      </c>
      <c r="AC32" s="87">
        <f t="shared" si="10"/>
        <v>108.25804353521718</v>
      </c>
      <c r="AD32" s="87">
        <f t="shared" si="10"/>
        <v>109.16484665652767</v>
      </c>
      <c r="AE32" s="87">
        <f t="shared" ref="AE32" si="11">SUM(AE33:AE35)</f>
        <v>110.14307525383884</v>
      </c>
      <c r="AF32" s="87">
        <f t="shared" ref="AF32" si="12">SUM(AF33:AF35)</f>
        <v>111.08653654411754</v>
      </c>
      <c r="AG32" s="87">
        <f t="shared" ref="AG32" si="13">SUM(AG33:AG35)</f>
        <v>112.04024206803329</v>
      </c>
      <c r="AH32" s="87">
        <f t="shared" ref="AH32" si="14">SUM(AH33:AH35)</f>
        <v>113.02684249448515</v>
      </c>
      <c r="AI32" s="87">
        <f t="shared" ref="AI32" si="15">SUM(AI33:AI35)</f>
        <v>114.00458564953745</v>
      </c>
      <c r="AJ32" s="87">
        <f t="shared" ref="AJ32" si="16">SUM(AJ33:AJ35)</f>
        <v>115.02960506604978</v>
      </c>
      <c r="AK32" s="87">
        <f t="shared" ref="AK32" si="17">SUM(AK33:AK35)</f>
        <v>116.08534906653549</v>
      </c>
      <c r="AL32" s="87">
        <f t="shared" ref="AL32" si="18">SUM(AL33:AL35)</f>
        <v>117.10787622639378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75.844368266547633</v>
      </c>
      <c r="N33" s="11">
        <v>70.67289674201912</v>
      </c>
      <c r="O33" s="11">
        <v>72.810411371895611</v>
      </c>
      <c r="P33" s="11">
        <v>74.14159482617022</v>
      </c>
      <c r="Q33" s="11">
        <v>78.950720118163233</v>
      </c>
      <c r="R33" s="11">
        <v>76.861052980682018</v>
      </c>
      <c r="S33" s="11">
        <v>85.15375679231262</v>
      </c>
      <c r="T33" s="11">
        <v>84.496116121987228</v>
      </c>
      <c r="U33" s="11">
        <v>83.296054149028549</v>
      </c>
      <c r="V33" s="11">
        <v>81.581370181918601</v>
      </c>
      <c r="W33" s="11">
        <v>78.947674547342629</v>
      </c>
      <c r="X33" s="11">
        <v>82.002892113368574</v>
      </c>
      <c r="Y33" s="11">
        <v>82.862925252914977</v>
      </c>
      <c r="Z33" s="11">
        <v>83.823308337808029</v>
      </c>
      <c r="AA33" s="11">
        <v>84.832243455764598</v>
      </c>
      <c r="AB33" s="11">
        <v>85.706983925401758</v>
      </c>
      <c r="AC33" s="11">
        <v>86.539906313232322</v>
      </c>
      <c r="AD33" s="11">
        <v>87.355183601189609</v>
      </c>
      <c r="AE33" s="11">
        <v>88.253340303928539</v>
      </c>
      <c r="AF33" s="11">
        <v>89.120435841092345</v>
      </c>
      <c r="AG33" s="11">
        <v>89.994724233978829</v>
      </c>
      <c r="AH33" s="11">
        <v>90.891360660229012</v>
      </c>
      <c r="AI33" s="11">
        <v>91.779496171492099</v>
      </c>
      <c r="AJ33" s="11">
        <v>92.726015935637676</v>
      </c>
      <c r="AK33" s="11">
        <v>93.685887126150234</v>
      </c>
      <c r="AL33" s="11">
        <v>94.605517455709006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17.751472679538228</v>
      </c>
      <c r="N34" s="11">
        <v>20.5986522033438</v>
      </c>
      <c r="O34" s="11">
        <v>19.660125295072287</v>
      </c>
      <c r="P34" s="11">
        <v>20.401874768705575</v>
      </c>
      <c r="Q34" s="11">
        <v>18.632215684680368</v>
      </c>
      <c r="R34" s="11">
        <v>22.284331845722232</v>
      </c>
      <c r="S34" s="11">
        <v>23.367269804971606</v>
      </c>
      <c r="T34" s="11">
        <v>23.236464215821531</v>
      </c>
      <c r="U34" s="11">
        <v>21.945038064860601</v>
      </c>
      <c r="V34" s="11">
        <v>22.247190804317952</v>
      </c>
      <c r="W34" s="11">
        <v>20.276066623599785</v>
      </c>
      <c r="X34" s="11">
        <v>20.29059141691172</v>
      </c>
      <c r="Y34" s="11">
        <v>20.38182502366644</v>
      </c>
      <c r="Z34" s="11">
        <v>20.474693394586104</v>
      </c>
      <c r="AA34" s="11">
        <v>20.589625372604772</v>
      </c>
      <c r="AB34" s="11">
        <v>20.690420901030993</v>
      </c>
      <c r="AC34" s="11">
        <v>20.774275803715351</v>
      </c>
      <c r="AD34" s="11">
        <v>20.855143630382866</v>
      </c>
      <c r="AE34" s="11">
        <v>20.925281948765249</v>
      </c>
      <c r="AF34" s="11">
        <v>20.989929111818334</v>
      </c>
      <c r="AG34" s="11">
        <v>21.058854904653796</v>
      </c>
      <c r="AH34" s="11">
        <v>21.138551669984896</v>
      </c>
      <c r="AI34" s="11">
        <v>21.21829086753743</v>
      </c>
      <c r="AJ34" s="11">
        <v>21.285542875378884</v>
      </c>
      <c r="AK34" s="11">
        <v>21.371675260246853</v>
      </c>
      <c r="AL34" s="11">
        <v>21.463637977862092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1.3657465292075832</v>
      </c>
      <c r="N35" s="11">
        <v>1.0431962691558287</v>
      </c>
      <c r="O35" s="11">
        <v>1.0587718239351154</v>
      </c>
      <c r="P35" s="11">
        <v>0.96678483757892175</v>
      </c>
      <c r="Q35" s="11">
        <v>1.0569172132428561</v>
      </c>
      <c r="R35" s="11">
        <v>0.98052844721121279</v>
      </c>
      <c r="S35" s="11">
        <v>0.84454597751599525</v>
      </c>
      <c r="T35" s="11">
        <v>0.92268970168809206</v>
      </c>
      <c r="U35" s="11">
        <v>1.0321758678166784</v>
      </c>
      <c r="V35" s="11">
        <v>0.90167970585889679</v>
      </c>
      <c r="W35" s="11">
        <v>1.1254495167418088</v>
      </c>
      <c r="X35" s="11">
        <v>0.88308675931038616</v>
      </c>
      <c r="Y35" s="11">
        <v>0.8958493376236184</v>
      </c>
      <c r="Z35" s="11">
        <v>0.90805170329973672</v>
      </c>
      <c r="AA35" s="11">
        <v>0.92069724577479928</v>
      </c>
      <c r="AB35" s="11">
        <v>0.932936584748567</v>
      </c>
      <c r="AC35" s="11">
        <v>0.94386141826950798</v>
      </c>
      <c r="AD35" s="11">
        <v>0.95451942495518793</v>
      </c>
      <c r="AE35" s="11">
        <v>0.96445300114505594</v>
      </c>
      <c r="AF35" s="11">
        <v>0.97617159120685648</v>
      </c>
      <c r="AG35" s="11">
        <v>0.98666292940066569</v>
      </c>
      <c r="AH35" s="11">
        <v>0.99693016427124437</v>
      </c>
      <c r="AI35" s="11">
        <v>1.0067986105079121</v>
      </c>
      <c r="AJ35" s="11">
        <v>1.018046255033223</v>
      </c>
      <c r="AK35" s="11">
        <v>1.0277866801384019</v>
      </c>
      <c r="AL35" s="11">
        <v>1.0387207928226831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70.054566548786894</v>
      </c>
      <c r="N37" s="87">
        <f t="shared" ref="N37:AL37" si="19">SUM(N38:N39)</f>
        <v>76.11592515486808</v>
      </c>
      <c r="O37" s="87">
        <f t="shared" si="19"/>
        <v>81.28018598424444</v>
      </c>
      <c r="P37" s="87">
        <f t="shared" si="19"/>
        <v>79.994756067511105</v>
      </c>
      <c r="Q37" s="87">
        <f t="shared" si="19"/>
        <v>85.030845061349339</v>
      </c>
      <c r="R37" s="87">
        <f t="shared" si="19"/>
        <v>81.826202633373555</v>
      </c>
      <c r="S37" s="87">
        <f t="shared" si="19"/>
        <v>80.884297463558966</v>
      </c>
      <c r="T37" s="87">
        <f t="shared" si="19"/>
        <v>84.082143508772447</v>
      </c>
      <c r="U37" s="87">
        <f t="shared" si="19"/>
        <v>84.730056770751943</v>
      </c>
      <c r="V37" s="87">
        <f t="shared" si="19"/>
        <v>82.669541362850183</v>
      </c>
      <c r="W37" s="87">
        <f t="shared" si="19"/>
        <v>81.641027463874337</v>
      </c>
      <c r="X37" s="87">
        <f t="shared" si="19"/>
        <v>82.555969506388124</v>
      </c>
      <c r="Y37" s="87">
        <f t="shared" si="19"/>
        <v>83.056962740752127</v>
      </c>
      <c r="Z37" s="87">
        <f t="shared" si="19"/>
        <v>83.525510221517507</v>
      </c>
      <c r="AA37" s="87">
        <f t="shared" si="19"/>
        <v>84.004403176603091</v>
      </c>
      <c r="AB37" s="87">
        <f t="shared" si="19"/>
        <v>84.295323732851244</v>
      </c>
      <c r="AC37" s="87">
        <f t="shared" si="19"/>
        <v>84.518130728568053</v>
      </c>
      <c r="AD37" s="87">
        <f t="shared" si="19"/>
        <v>84.722570850210644</v>
      </c>
      <c r="AE37" s="87">
        <f t="shared" si="19"/>
        <v>84.908239989663286</v>
      </c>
      <c r="AF37" s="87">
        <f t="shared" si="19"/>
        <v>85.103515625330161</v>
      </c>
      <c r="AG37" s="87">
        <f t="shared" si="19"/>
        <v>85.311098714069928</v>
      </c>
      <c r="AH37" s="87">
        <f t="shared" si="19"/>
        <v>85.5704512411412</v>
      </c>
      <c r="AI37" s="87">
        <f t="shared" si="19"/>
        <v>85.818524693485301</v>
      </c>
      <c r="AJ37" s="87">
        <f t="shared" si="19"/>
        <v>86.084018478512576</v>
      </c>
      <c r="AK37" s="87">
        <f t="shared" si="19"/>
        <v>86.311428034478283</v>
      </c>
      <c r="AL37" s="87">
        <f t="shared" si="19"/>
        <v>86.483412864546565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54.891963677741337</v>
      </c>
      <c r="N38" s="11">
        <v>59.344380674923137</v>
      </c>
      <c r="O38" s="11">
        <v>63.816278854627811</v>
      </c>
      <c r="P38" s="11">
        <v>62.478908749804546</v>
      </c>
      <c r="Q38" s="11">
        <v>67.947015549587945</v>
      </c>
      <c r="R38" s="11">
        <v>63.108013741309826</v>
      </c>
      <c r="S38" s="11">
        <v>62.184448632497379</v>
      </c>
      <c r="T38" s="11">
        <v>63.351882017233486</v>
      </c>
      <c r="U38" s="11">
        <v>61.962735118040243</v>
      </c>
      <c r="V38" s="11">
        <v>60.494969707947533</v>
      </c>
      <c r="W38" s="11">
        <v>59.004166486625351</v>
      </c>
      <c r="X38" s="11">
        <v>54.974082856123445</v>
      </c>
      <c r="Y38" s="11">
        <v>54.847867122585704</v>
      </c>
      <c r="Z38" s="11">
        <v>54.772547162854011</v>
      </c>
      <c r="AA38" s="11">
        <v>54.721427504513585</v>
      </c>
      <c r="AB38" s="11">
        <v>54.532841571033316</v>
      </c>
      <c r="AC38" s="11">
        <v>54.296521579389726</v>
      </c>
      <c r="AD38" s="11">
        <v>54.028376843445287</v>
      </c>
      <c r="AE38" s="11">
        <v>53.734141871737982</v>
      </c>
      <c r="AF38" s="11">
        <v>53.43989908841197</v>
      </c>
      <c r="AG38" s="11">
        <v>53.14769998634462</v>
      </c>
      <c r="AH38" s="11">
        <v>52.923892568723403</v>
      </c>
      <c r="AI38" s="11">
        <v>52.699133919297964</v>
      </c>
      <c r="AJ38" s="11">
        <v>52.4700837296066</v>
      </c>
      <c r="AK38" s="11">
        <v>52.20043021240383</v>
      </c>
      <c r="AL38" s="11">
        <v>51.870479592341077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15.162602871045559</v>
      </c>
      <c r="N39" s="11">
        <v>16.77154447994495</v>
      </c>
      <c r="O39" s="11">
        <v>17.463907129616636</v>
      </c>
      <c r="P39" s="11">
        <v>17.515847317706566</v>
      </c>
      <c r="Q39" s="11">
        <v>17.083829511761397</v>
      </c>
      <c r="R39" s="11">
        <v>18.718188892063733</v>
      </c>
      <c r="S39" s="11">
        <v>18.69984883106159</v>
      </c>
      <c r="T39" s="11">
        <v>20.730261491538954</v>
      </c>
      <c r="U39" s="11">
        <v>22.767321652711704</v>
      </c>
      <c r="V39" s="11">
        <v>22.17457165490265</v>
      </c>
      <c r="W39" s="11">
        <v>22.636860977248979</v>
      </c>
      <c r="X39" s="11">
        <v>27.581886650264686</v>
      </c>
      <c r="Y39" s="11">
        <v>28.209095618166423</v>
      </c>
      <c r="Z39" s="11">
        <v>28.752963058663497</v>
      </c>
      <c r="AA39" s="11">
        <v>29.282975672089503</v>
      </c>
      <c r="AB39" s="11">
        <v>29.762482161817921</v>
      </c>
      <c r="AC39" s="11">
        <v>30.22160914917832</v>
      </c>
      <c r="AD39" s="11">
        <v>30.694194006765358</v>
      </c>
      <c r="AE39" s="11">
        <v>31.174098117925297</v>
      </c>
      <c r="AF39" s="11">
        <v>31.663616536918191</v>
      </c>
      <c r="AG39" s="11">
        <v>32.163398727725308</v>
      </c>
      <c r="AH39" s="11">
        <v>32.646558672417804</v>
      </c>
      <c r="AI39" s="11">
        <v>33.119390774187337</v>
      </c>
      <c r="AJ39" s="11">
        <v>33.613934748905976</v>
      </c>
      <c r="AK39" s="11">
        <v>34.110997822074452</v>
      </c>
      <c r="AL39" s="11">
        <v>34.612933272205488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69.096040236974744</v>
      </c>
      <c r="N41" s="87">
        <f t="shared" ref="N41" si="20">SUM(N42:N43)</f>
        <v>68.456485320997928</v>
      </c>
      <c r="O41" s="87">
        <f t="shared" ref="O41" si="21">SUM(O42:O43)</f>
        <v>70.220901899785133</v>
      </c>
      <c r="P41" s="87">
        <f t="shared" ref="P41" si="22">SUM(P42:P43)</f>
        <v>70.045925580629643</v>
      </c>
      <c r="Q41" s="87">
        <f t="shared" ref="Q41" si="23">SUM(Q42:Q43)</f>
        <v>73.460281948037363</v>
      </c>
      <c r="R41" s="87">
        <f t="shared" ref="R41" si="24">SUM(R42:R43)</f>
        <v>79.007739842897081</v>
      </c>
      <c r="S41" s="87">
        <f t="shared" ref="S41" si="25">SUM(S42:S43)</f>
        <v>82.935830817212604</v>
      </c>
      <c r="T41" s="87">
        <f t="shared" ref="T41" si="26">SUM(T42:T43)</f>
        <v>83.199594743757089</v>
      </c>
      <c r="U41" s="87">
        <f t="shared" ref="U41" si="27">SUM(U42:U43)</f>
        <v>81.751902841809837</v>
      </c>
      <c r="V41" s="87">
        <f t="shared" ref="V41" si="28">SUM(V42:V43)</f>
        <v>85.078573016140908</v>
      </c>
      <c r="W41" s="87">
        <f t="shared" ref="W41" si="29">SUM(W42:W43)</f>
        <v>74.101514645939901</v>
      </c>
      <c r="X41" s="87">
        <f t="shared" ref="X41" si="30">SUM(X42:X43)</f>
        <v>83.661527173909519</v>
      </c>
      <c r="Y41" s="87">
        <f t="shared" ref="Y41" si="31">SUM(Y42:Y43)</f>
        <v>83.955558889107721</v>
      </c>
      <c r="Z41" s="87">
        <f t="shared" ref="Z41" si="32">SUM(Z42:Z43)</f>
        <v>84.274109649445037</v>
      </c>
      <c r="AA41" s="87">
        <f t="shared" ref="AA41" si="33">SUM(AA42:AA43)</f>
        <v>84.605358829943611</v>
      </c>
      <c r="AB41" s="87">
        <f t="shared" ref="AB41" si="34">SUM(AB42:AB43)</f>
        <v>84.743744585048461</v>
      </c>
      <c r="AC41" s="87">
        <f t="shared" ref="AC41" si="35">SUM(AC42:AC43)</f>
        <v>84.913682595919227</v>
      </c>
      <c r="AD41" s="87">
        <f t="shared" ref="AD41" si="36">SUM(AD42:AD43)</f>
        <v>85.039576585709426</v>
      </c>
      <c r="AE41" s="87">
        <f t="shared" ref="AE41" si="37">SUM(AE42:AE43)</f>
        <v>85.126646895056766</v>
      </c>
      <c r="AF41" s="87">
        <f t="shared" ref="AF41" si="38">SUM(AF42:AF43)</f>
        <v>85.178023799173815</v>
      </c>
      <c r="AG41" s="87">
        <f t="shared" ref="AG41" si="39">SUM(AG42:AG43)</f>
        <v>85.254561793365966</v>
      </c>
      <c r="AH41" s="87">
        <f t="shared" ref="AH41" si="40">SUM(AH42:AH43)</f>
        <v>85.289168998912999</v>
      </c>
      <c r="AI41" s="87">
        <f t="shared" ref="AI41" si="41">SUM(AI42:AI43)</f>
        <v>85.357962760163844</v>
      </c>
      <c r="AJ41" s="87">
        <f t="shared" ref="AJ41" si="42">SUM(AJ42:AJ43)</f>
        <v>85.415561816307132</v>
      </c>
      <c r="AK41" s="87">
        <f t="shared" ref="AK41" si="43">SUM(AK42:AK43)</f>
        <v>85.417034149678827</v>
      </c>
      <c r="AL41" s="87">
        <f t="shared" ref="AL41" si="44">SUM(AL42:AL43)</f>
        <v>85.390861348341573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32.827595877219927</v>
      </c>
      <c r="N42" s="11">
        <v>31.163730747579528</v>
      </c>
      <c r="O42" s="11">
        <v>31.685365384155478</v>
      </c>
      <c r="P42" s="11">
        <v>34.703819631513738</v>
      </c>
      <c r="Q42" s="11">
        <v>35.742952220094516</v>
      </c>
      <c r="R42" s="11">
        <v>36.892134460926073</v>
      </c>
      <c r="S42" s="11">
        <v>35.922414596753448</v>
      </c>
      <c r="T42" s="11">
        <v>36.26979847067269</v>
      </c>
      <c r="U42" s="11">
        <v>36.787793423525599</v>
      </c>
      <c r="V42" s="11">
        <v>35.53835229685906</v>
      </c>
      <c r="W42" s="11">
        <v>30.200637636469697</v>
      </c>
      <c r="X42" s="11">
        <v>36.579636885443605</v>
      </c>
      <c r="Y42" s="11">
        <v>36.714060915842829</v>
      </c>
      <c r="Z42" s="11">
        <v>36.803716851344909</v>
      </c>
      <c r="AA42" s="11">
        <v>36.886505041226641</v>
      </c>
      <c r="AB42" s="11">
        <v>36.835963729221852</v>
      </c>
      <c r="AC42" s="11">
        <v>36.876794538414046</v>
      </c>
      <c r="AD42" s="11">
        <v>36.894089356166631</v>
      </c>
      <c r="AE42" s="11">
        <v>36.883547481638722</v>
      </c>
      <c r="AF42" s="11">
        <v>36.850729012992304</v>
      </c>
      <c r="AG42" s="11">
        <v>36.828371762207148</v>
      </c>
      <c r="AH42" s="11">
        <v>36.779273083957776</v>
      </c>
      <c r="AI42" s="11">
        <v>36.760274846419932</v>
      </c>
      <c r="AJ42" s="11">
        <v>36.735076181481759</v>
      </c>
      <c r="AK42" s="11">
        <v>36.652668972617249</v>
      </c>
      <c r="AL42" s="11">
        <v>36.543530730093572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36.268444359754817</v>
      </c>
      <c r="N43" s="11">
        <v>37.292754573418406</v>
      </c>
      <c r="O43" s="11">
        <v>38.535536515629651</v>
      </c>
      <c r="P43" s="11">
        <v>35.342105949115897</v>
      </c>
      <c r="Q43" s="11">
        <v>37.717329727942847</v>
      </c>
      <c r="R43" s="11">
        <v>42.115605381971015</v>
      </c>
      <c r="S43" s="11">
        <v>47.013416220459163</v>
      </c>
      <c r="T43" s="11">
        <v>46.929796273084399</v>
      </c>
      <c r="U43" s="11">
        <v>44.964109418284238</v>
      </c>
      <c r="V43" s="11">
        <v>49.540220719281848</v>
      </c>
      <c r="W43" s="11">
        <v>43.900877009470207</v>
      </c>
      <c r="X43" s="11">
        <v>47.081890288465907</v>
      </c>
      <c r="Y43" s="11">
        <v>47.241497973264885</v>
      </c>
      <c r="Z43" s="11">
        <v>47.470392798100129</v>
      </c>
      <c r="AA43" s="11">
        <v>47.718853788716977</v>
      </c>
      <c r="AB43" s="11">
        <v>47.907780855826601</v>
      </c>
      <c r="AC43" s="11">
        <v>48.036888057505173</v>
      </c>
      <c r="AD43" s="11">
        <v>48.145487229542802</v>
      </c>
      <c r="AE43" s="11">
        <v>48.243099413418044</v>
      </c>
      <c r="AF43" s="11">
        <v>48.327294786181511</v>
      </c>
      <c r="AG43" s="11">
        <v>48.426190031158818</v>
      </c>
      <c r="AH43" s="11">
        <v>48.50989591495523</v>
      </c>
      <c r="AI43" s="11">
        <v>48.597687913743904</v>
      </c>
      <c r="AJ43" s="11">
        <v>48.680485634825381</v>
      </c>
      <c r="AK43" s="11">
        <v>48.764365177061578</v>
      </c>
      <c r="AL43" s="11">
        <v>48.847330618248002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107.6670500606713</v>
      </c>
      <c r="N45" s="87">
        <f t="shared" ref="N45" si="45">SUM(N46:N47)</f>
        <v>107.14341573178484</v>
      </c>
      <c r="O45" s="87">
        <f t="shared" ref="O45" si="46">SUM(O46:O47)</f>
        <v>110.7512083316166</v>
      </c>
      <c r="P45" s="87">
        <f t="shared" ref="P45" si="47">SUM(P46:P47)</f>
        <v>106.98218356053937</v>
      </c>
      <c r="Q45" s="87">
        <f t="shared" ref="Q45" si="48">SUM(Q46:Q47)</f>
        <v>113.81304420594002</v>
      </c>
      <c r="R45" s="87">
        <f t="shared" ref="R45" si="49">SUM(R46:R47)</f>
        <v>119.58607492488552</v>
      </c>
      <c r="S45" s="87">
        <f t="shared" ref="S45" si="50">SUM(S46:S47)</f>
        <v>119.20303138943977</v>
      </c>
      <c r="T45" s="87">
        <f t="shared" ref="T45" si="51">SUM(T46:T47)</f>
        <v>118.48704549136181</v>
      </c>
      <c r="U45" s="87">
        <f t="shared" ref="U45" si="52">SUM(U46:U47)</f>
        <v>123.86492280630472</v>
      </c>
      <c r="V45" s="87">
        <f t="shared" ref="V45" si="53">SUM(V46:V47)</f>
        <v>125.17904185550945</v>
      </c>
      <c r="W45" s="87">
        <f t="shared" ref="W45" si="54">SUM(W46:W47)</f>
        <v>111.60967280347747</v>
      </c>
      <c r="X45" s="87">
        <f t="shared" ref="X45" si="55">SUM(X46:X47)</f>
        <v>112.28866576942909</v>
      </c>
      <c r="Y45" s="87">
        <f t="shared" ref="Y45" si="56">SUM(Y46:Y47)</f>
        <v>112.66557159564262</v>
      </c>
      <c r="Z45" s="87">
        <f t="shared" ref="Z45" si="57">SUM(Z46:Z47)</f>
        <v>112.41143891728555</v>
      </c>
      <c r="AA45" s="87">
        <f t="shared" ref="AA45" si="58">SUM(AA46:AA47)</f>
        <v>112.08283123466398</v>
      </c>
      <c r="AB45" s="87">
        <f t="shared" ref="AB45" si="59">SUM(AB46:AB47)</f>
        <v>111.95230403649882</v>
      </c>
      <c r="AC45" s="87">
        <f t="shared" ref="AC45" si="60">SUM(AC46:AC47)</f>
        <v>111.65365416133857</v>
      </c>
      <c r="AD45" s="87">
        <f t="shared" ref="AD45" si="61">SUM(AD46:AD47)</f>
        <v>111.17170918637456</v>
      </c>
      <c r="AE45" s="87">
        <f t="shared" ref="AE45" si="62">SUM(AE46:AE47)</f>
        <v>110.7564834171646</v>
      </c>
      <c r="AF45" s="87">
        <f t="shared" ref="AF45" si="63">SUM(AF46:AF47)</f>
        <v>110.3800927167874</v>
      </c>
      <c r="AG45" s="87">
        <f t="shared" ref="AG45" si="64">SUM(AG46:AG47)</f>
        <v>110.07313438421026</v>
      </c>
      <c r="AH45" s="87">
        <f t="shared" ref="AH45" si="65">SUM(AH46:AH47)</f>
        <v>109.71450191714391</v>
      </c>
      <c r="AI45" s="87">
        <f t="shared" ref="AI45" si="66">SUM(AI46:AI47)</f>
        <v>109.401351133557</v>
      </c>
      <c r="AJ45" s="87">
        <f t="shared" ref="AJ45" si="67">SUM(AJ46:AJ47)</f>
        <v>109.0494637299889</v>
      </c>
      <c r="AK45" s="87">
        <f t="shared" ref="AK45" si="68">SUM(AK46:AK47)</f>
        <v>108.67856699979609</v>
      </c>
      <c r="AL45" s="87">
        <f t="shared" ref="AL45" si="69">SUM(AL46:AL47)</f>
        <v>108.29513189712031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16.445002770553522</v>
      </c>
      <c r="N46" s="11">
        <v>16.64777807862146</v>
      </c>
      <c r="O46" s="11">
        <v>16.650019551348947</v>
      </c>
      <c r="P46" s="11">
        <v>17.000141309355385</v>
      </c>
      <c r="Q46" s="11">
        <v>18.88914530867331</v>
      </c>
      <c r="R46" s="11">
        <v>20.586198522498126</v>
      </c>
      <c r="S46" s="11">
        <v>20.683267303183765</v>
      </c>
      <c r="T46" s="11">
        <v>18.930197284245853</v>
      </c>
      <c r="U46" s="11">
        <v>19.505503492826435</v>
      </c>
      <c r="V46" s="11">
        <v>19.190340321468451</v>
      </c>
      <c r="W46" s="11">
        <v>16.761571118077743</v>
      </c>
      <c r="X46" s="11">
        <v>14.41826785236986</v>
      </c>
      <c r="Y46" s="11">
        <v>14.412725337239504</v>
      </c>
      <c r="Z46" s="11">
        <v>14.415340078767604</v>
      </c>
      <c r="AA46" s="11">
        <v>14.415880494414507</v>
      </c>
      <c r="AB46" s="11">
        <v>14.393385693647675</v>
      </c>
      <c r="AC46" s="11">
        <v>14.334687453129151</v>
      </c>
      <c r="AD46" s="11">
        <v>14.260839184917941</v>
      </c>
      <c r="AE46" s="11">
        <v>14.213090747924303</v>
      </c>
      <c r="AF46" s="11">
        <v>14.159690827459492</v>
      </c>
      <c r="AG46" s="11">
        <v>14.107573736545799</v>
      </c>
      <c r="AH46" s="11">
        <v>14.053158264583676</v>
      </c>
      <c r="AI46" s="11">
        <v>14.002646836296259</v>
      </c>
      <c r="AJ46" s="11">
        <v>13.953210419923314</v>
      </c>
      <c r="AK46" s="11">
        <v>13.907127940520896</v>
      </c>
      <c r="AL46" s="11">
        <v>13.858932291205532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91.222047290117786</v>
      </c>
      <c r="N47" s="11">
        <v>90.495637653163385</v>
      </c>
      <c r="O47" s="11">
        <v>94.101188780267648</v>
      </c>
      <c r="P47" s="11">
        <v>89.982042251183984</v>
      </c>
      <c r="Q47" s="11">
        <v>94.92389889726671</v>
      </c>
      <c r="R47" s="11">
        <v>98.9998764023874</v>
      </c>
      <c r="S47" s="11">
        <v>98.519764086256004</v>
      </c>
      <c r="T47" s="11">
        <v>99.556848207115962</v>
      </c>
      <c r="U47" s="11">
        <v>104.35941931347828</v>
      </c>
      <c r="V47" s="11">
        <v>105.988701534041</v>
      </c>
      <c r="W47" s="11">
        <v>94.848101685399726</v>
      </c>
      <c r="X47" s="11">
        <v>97.870397917059222</v>
      </c>
      <c r="Y47" s="11">
        <v>98.25284625840311</v>
      </c>
      <c r="Z47" s="11">
        <v>97.996098838517952</v>
      </c>
      <c r="AA47" s="11">
        <v>97.666950740249476</v>
      </c>
      <c r="AB47" s="11">
        <v>97.558918342851143</v>
      </c>
      <c r="AC47" s="11">
        <v>97.318966708209416</v>
      </c>
      <c r="AD47" s="11">
        <v>96.910870001456615</v>
      </c>
      <c r="AE47" s="11">
        <v>96.543392669240305</v>
      </c>
      <c r="AF47" s="11">
        <v>96.220401889327903</v>
      </c>
      <c r="AG47" s="11">
        <v>95.965560647664461</v>
      </c>
      <c r="AH47" s="11">
        <v>95.661343652560234</v>
      </c>
      <c r="AI47" s="11">
        <v>95.398704297260736</v>
      </c>
      <c r="AJ47" s="11">
        <v>95.096253310065592</v>
      </c>
      <c r="AK47" s="11">
        <v>94.771439059275195</v>
      </c>
      <c r="AL47" s="11">
        <v>94.43619960591478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893.26900000000023</v>
      </c>
      <c r="N49" s="87">
        <f t="shared" si="70"/>
        <v>918.38099999999986</v>
      </c>
      <c r="O49" s="87">
        <f t="shared" si="70"/>
        <v>934.35399999999993</v>
      </c>
      <c r="P49" s="87">
        <f t="shared" si="70"/>
        <v>950.53299999999956</v>
      </c>
      <c r="Q49" s="87">
        <f t="shared" si="70"/>
        <v>982.04100000000039</v>
      </c>
      <c r="R49" s="87">
        <f t="shared" si="70"/>
        <v>1005.385</v>
      </c>
      <c r="S49" s="87">
        <f t="shared" si="70"/>
        <v>1029.8779999999999</v>
      </c>
      <c r="T49" s="87">
        <f t="shared" si="70"/>
        <v>1050.8069999999998</v>
      </c>
      <c r="U49" s="87">
        <f t="shared" si="70"/>
        <v>1083.423</v>
      </c>
      <c r="V49" s="87">
        <f t="shared" si="70"/>
        <v>1089.5500000000002</v>
      </c>
      <c r="W49" s="87">
        <f t="shared" si="70"/>
        <v>1065.223</v>
      </c>
      <c r="X49" s="87">
        <f t="shared" si="70"/>
        <v>1071.1890000000001</v>
      </c>
      <c r="Y49" s="87">
        <f t="shared" si="70"/>
        <v>1077.6880000000001</v>
      </c>
      <c r="Z49" s="87">
        <f t="shared" si="70"/>
        <v>1084.079</v>
      </c>
      <c r="AA49" s="87">
        <f t="shared" si="70"/>
        <v>1091.0840000000005</v>
      </c>
      <c r="AB49" s="87">
        <f t="shared" si="70"/>
        <v>1096.6910000000003</v>
      </c>
      <c r="AC49" s="87">
        <f t="shared" si="70"/>
        <v>1101.4640000000002</v>
      </c>
      <c r="AD49" s="87">
        <f t="shared" si="70"/>
        <v>1105.7909999999995</v>
      </c>
      <c r="AE49" s="87">
        <f t="shared" ref="AE49:AL49" si="71">SUM(AE5,AE9,AE15,AE22,AE26,AE32,AE37,AE41,AE45)</f>
        <v>1110.0630000000001</v>
      </c>
      <c r="AF49" s="87">
        <f t="shared" si="71"/>
        <v>1114.301999999999</v>
      </c>
      <c r="AG49" s="87">
        <f t="shared" si="71"/>
        <v>1118.9530000000002</v>
      </c>
      <c r="AH49" s="87">
        <f t="shared" si="71"/>
        <v>1123.4610000000002</v>
      </c>
      <c r="AI49" s="87">
        <f t="shared" si="71"/>
        <v>1127.9670000000003</v>
      </c>
      <c r="AJ49" s="87">
        <f t="shared" si="71"/>
        <v>1132.4860000000012</v>
      </c>
      <c r="AK49" s="87">
        <f t="shared" si="71"/>
        <v>1136.9340000000002</v>
      </c>
      <c r="AL49" s="87">
        <f t="shared" si="71"/>
        <v>1141.3670000000006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7.4223438105426157E-2</v>
      </c>
      <c r="N52" s="337">
        <f t="shared" si="73"/>
        <v>8.1935718886400777E-2</v>
      </c>
      <c r="O52" s="337">
        <f t="shared" si="73"/>
        <v>8.3043675969806205E-2</v>
      </c>
      <c r="P52" s="337">
        <f t="shared" si="73"/>
        <v>8.5116401821735937E-2</v>
      </c>
      <c r="Q52" s="337">
        <f t="shared" si="73"/>
        <v>8.3935162883887748E-2</v>
      </c>
      <c r="R52" s="337">
        <f t="shared" si="73"/>
        <v>8.4878010464982417E-2</v>
      </c>
      <c r="S52" s="337">
        <f t="shared" si="73"/>
        <v>8.6261803987475058E-2</v>
      </c>
      <c r="T52" s="337">
        <f t="shared" si="73"/>
        <v>8.9024029923519821E-2</v>
      </c>
      <c r="U52" s="337">
        <f t="shared" si="73"/>
        <v>9.0438019887869286E-2</v>
      </c>
      <c r="V52" s="337">
        <f t="shared" si="73"/>
        <v>9.2772059105510327E-2</v>
      </c>
      <c r="W52" s="337">
        <f t="shared" si="73"/>
        <v>9.7589008316603235E-2</v>
      </c>
      <c r="X52" s="337">
        <f t="shared" si="73"/>
        <v>9.4408718822731094E-2</v>
      </c>
      <c r="Y52" s="337">
        <f t="shared" si="73"/>
        <v>9.517560029401903E-2</v>
      </c>
      <c r="Z52" s="337">
        <f t="shared" si="73"/>
        <v>9.589908628101057E-2</v>
      </c>
      <c r="AA52" s="337">
        <f t="shared" si="73"/>
        <v>9.6632517188375677E-2</v>
      </c>
      <c r="AB52" s="337">
        <f t="shared" si="73"/>
        <v>9.7409340924439758E-2</v>
      </c>
      <c r="AC52" s="337">
        <f t="shared" si="73"/>
        <v>9.8182216848483397E-2</v>
      </c>
      <c r="AD52" s="337">
        <f t="shared" si="73"/>
        <v>9.8967263203658354E-2</v>
      </c>
      <c r="AE52" s="337">
        <f t="shared" ref="AE52:AL52" si="74">AE5/AE$49</f>
        <v>9.9780895746466439E-2</v>
      </c>
      <c r="AF52" s="337">
        <f t="shared" si="74"/>
        <v>0.10061357196311405</v>
      </c>
      <c r="AG52" s="337">
        <f t="shared" si="74"/>
        <v>0.10146265340455005</v>
      </c>
      <c r="AH52" s="337">
        <f t="shared" si="74"/>
        <v>0.10230928645839307</v>
      </c>
      <c r="AI52" s="337">
        <f t="shared" si="74"/>
        <v>0.10313891967908205</v>
      </c>
      <c r="AJ52" s="337">
        <f t="shared" si="74"/>
        <v>0.10400252574913794</v>
      </c>
      <c r="AK52" s="337">
        <f t="shared" si="74"/>
        <v>0.10490670605038432</v>
      </c>
      <c r="AL52" s="337">
        <f t="shared" si="74"/>
        <v>0.10582380984145966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5.1894578925492436E-2</v>
      </c>
      <c r="N53" s="336">
        <f t="shared" si="75"/>
        <v>5.7387403156414191E-2</v>
      </c>
      <c r="O53" s="336">
        <f t="shared" si="75"/>
        <v>5.7849829949537995E-2</v>
      </c>
      <c r="P53" s="336">
        <f t="shared" si="75"/>
        <v>5.9493633741299401E-2</v>
      </c>
      <c r="Q53" s="336">
        <f t="shared" si="75"/>
        <v>5.6027701619424025E-2</v>
      </c>
      <c r="R53" s="336">
        <f t="shared" si="75"/>
        <v>5.8481217366114065E-2</v>
      </c>
      <c r="S53" s="336">
        <f t="shared" si="75"/>
        <v>6.1990914850067552E-2</v>
      </c>
      <c r="T53" s="336">
        <f t="shared" si="75"/>
        <v>6.2750487878531935E-2</v>
      </c>
      <c r="U53" s="336">
        <f t="shared" si="75"/>
        <v>6.4822638330978177E-2</v>
      </c>
      <c r="V53" s="336">
        <f t="shared" si="75"/>
        <v>6.6474187432751325E-2</v>
      </c>
      <c r="W53" s="336">
        <f t="shared" si="75"/>
        <v>6.9534910788327201E-2</v>
      </c>
      <c r="X53" s="336">
        <f t="shared" si="75"/>
        <v>6.2164497819479123E-2</v>
      </c>
      <c r="Y53" s="336">
        <f t="shared" si="75"/>
        <v>6.2444645031918419E-2</v>
      </c>
      <c r="Z53" s="336">
        <f t="shared" si="75"/>
        <v>6.2787797398322187E-2</v>
      </c>
      <c r="AA53" s="336">
        <f t="shared" si="75"/>
        <v>6.3148511230837909E-2</v>
      </c>
      <c r="AB53" s="336">
        <f t="shared" si="75"/>
        <v>6.3480281906130379E-2</v>
      </c>
      <c r="AC53" s="336">
        <f t="shared" si="75"/>
        <v>6.3832762141489058E-2</v>
      </c>
      <c r="AD53" s="336">
        <f t="shared" si="75"/>
        <v>6.4207008844741315E-2</v>
      </c>
      <c r="AE53" s="336">
        <f t="shared" ref="AE53:AL53" si="76">AE6/AE$49</f>
        <v>6.4598559821561263E-2</v>
      </c>
      <c r="AF53" s="336">
        <f t="shared" si="76"/>
        <v>6.4984686941944161E-2</v>
      </c>
      <c r="AG53" s="336">
        <f t="shared" si="76"/>
        <v>6.5381249869217353E-2</v>
      </c>
      <c r="AH53" s="336">
        <f t="shared" si="76"/>
        <v>6.5773332287077685E-2</v>
      </c>
      <c r="AI53" s="336">
        <f t="shared" si="76"/>
        <v>6.6159780880907279E-2</v>
      </c>
      <c r="AJ53" s="336">
        <f t="shared" si="76"/>
        <v>6.6566085570305467E-2</v>
      </c>
      <c r="AK53" s="336">
        <f t="shared" si="76"/>
        <v>6.6969272570474067E-2</v>
      </c>
      <c r="AL53" s="336">
        <f t="shared" si="76"/>
        <v>6.7379434637167265E-2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2.2328859179933724E-2</v>
      </c>
      <c r="N54" s="336">
        <f t="shared" si="77"/>
        <v>2.4548315729986586E-2</v>
      </c>
      <c r="O54" s="336">
        <f t="shared" si="77"/>
        <v>2.5193846020268217E-2</v>
      </c>
      <c r="P54" s="336">
        <f t="shared" si="77"/>
        <v>2.562276808043653E-2</v>
      </c>
      <c r="Q54" s="336">
        <f t="shared" si="77"/>
        <v>2.7907461264463709E-2</v>
      </c>
      <c r="R54" s="336">
        <f t="shared" si="77"/>
        <v>2.6396793098868356E-2</v>
      </c>
      <c r="S54" s="336">
        <f t="shared" si="77"/>
        <v>2.4270889137407502E-2</v>
      </c>
      <c r="T54" s="336">
        <f t="shared" si="77"/>
        <v>2.6273542044987878E-2</v>
      </c>
      <c r="U54" s="336">
        <f t="shared" si="77"/>
        <v>2.5615381556891095E-2</v>
      </c>
      <c r="V54" s="336">
        <f t="shared" si="77"/>
        <v>2.6297871672759005E-2</v>
      </c>
      <c r="W54" s="336">
        <f t="shared" si="77"/>
        <v>2.8054097528276031E-2</v>
      </c>
      <c r="X54" s="336">
        <f t="shared" si="77"/>
        <v>3.2244221003251979E-2</v>
      </c>
      <c r="Y54" s="336">
        <f t="shared" si="77"/>
        <v>3.2730955262100611E-2</v>
      </c>
      <c r="Z54" s="336">
        <f t="shared" si="77"/>
        <v>3.3111288882688383E-2</v>
      </c>
      <c r="AA54" s="336">
        <f t="shared" si="77"/>
        <v>3.3484005957537782E-2</v>
      </c>
      <c r="AB54" s="336">
        <f t="shared" si="77"/>
        <v>3.3929059018309379E-2</v>
      </c>
      <c r="AC54" s="336">
        <f t="shared" si="77"/>
        <v>3.4349454706994333E-2</v>
      </c>
      <c r="AD54" s="336">
        <f t="shared" si="77"/>
        <v>3.4760254358917032E-2</v>
      </c>
      <c r="AE54" s="336">
        <f t="shared" ref="AE54:AL54" si="78">AE7/AE$49</f>
        <v>3.5182335924905182E-2</v>
      </c>
      <c r="AF54" s="336">
        <f t="shared" si="78"/>
        <v>3.5628885021169891E-2</v>
      </c>
      <c r="AG54" s="336">
        <f t="shared" si="78"/>
        <v>3.6081403535332693E-2</v>
      </c>
      <c r="AH54" s="336">
        <f t="shared" si="78"/>
        <v>3.6535954171315374E-2</v>
      </c>
      <c r="AI54" s="336">
        <f t="shared" si="78"/>
        <v>3.6979138798174771E-2</v>
      </c>
      <c r="AJ54" s="336">
        <f t="shared" si="78"/>
        <v>3.7436440178832464E-2</v>
      </c>
      <c r="AK54" s="336">
        <f t="shared" si="78"/>
        <v>3.7937433479910264E-2</v>
      </c>
      <c r="AL54" s="336">
        <f t="shared" si="78"/>
        <v>3.8444375204292378E-2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0.19108303289767872</v>
      </c>
      <c r="N56" s="337">
        <f t="shared" si="79"/>
        <v>0.18518376159509509</v>
      </c>
      <c r="O56" s="337">
        <f t="shared" si="79"/>
        <v>0.18086103891302552</v>
      </c>
      <c r="P56" s="337">
        <f t="shared" si="79"/>
        <v>0.18934235025569018</v>
      </c>
      <c r="Q56" s="337">
        <f t="shared" si="79"/>
        <v>0.18723490889453986</v>
      </c>
      <c r="R56" s="337">
        <f t="shared" si="79"/>
        <v>0.18195059431831564</v>
      </c>
      <c r="S56" s="337">
        <f t="shared" si="79"/>
        <v>0.19361071647920092</v>
      </c>
      <c r="T56" s="337">
        <f t="shared" si="79"/>
        <v>0.19011784534638979</v>
      </c>
      <c r="U56" s="337">
        <f t="shared" si="79"/>
        <v>0.19636179725032407</v>
      </c>
      <c r="V56" s="337">
        <f t="shared" si="79"/>
        <v>0.19761417360462319</v>
      </c>
      <c r="W56" s="337">
        <f t="shared" si="79"/>
        <v>0.21222470251738285</v>
      </c>
      <c r="X56" s="337">
        <f t="shared" si="79"/>
        <v>0.21682442185158707</v>
      </c>
      <c r="Y56" s="337">
        <f t="shared" si="79"/>
        <v>0.21782460099144682</v>
      </c>
      <c r="Z56" s="337">
        <f t="shared" si="79"/>
        <v>0.21930479393671948</v>
      </c>
      <c r="AA56" s="337">
        <f t="shared" si="79"/>
        <v>0.2208607912517743</v>
      </c>
      <c r="AB56" s="337">
        <f t="shared" si="79"/>
        <v>0.22234940500206349</v>
      </c>
      <c r="AC56" s="337">
        <f t="shared" si="79"/>
        <v>0.22391260937143442</v>
      </c>
      <c r="AD56" s="337">
        <f t="shared" si="79"/>
        <v>0.22552516395531469</v>
      </c>
      <c r="AE56" s="337">
        <f t="shared" ref="AE56:AL56" si="80">AE9/AE$49</f>
        <v>0.22705884959250922</v>
      </c>
      <c r="AF56" s="337">
        <f t="shared" si="80"/>
        <v>0.2286291903791105</v>
      </c>
      <c r="AG56" s="337">
        <f t="shared" si="80"/>
        <v>0.23021720529354822</v>
      </c>
      <c r="AH56" s="337">
        <f t="shared" si="80"/>
        <v>0.23183855056495067</v>
      </c>
      <c r="AI56" s="337">
        <f t="shared" si="80"/>
        <v>0.23337887552368403</v>
      </c>
      <c r="AJ56" s="337">
        <f t="shared" si="80"/>
        <v>0.23495812496193855</v>
      </c>
      <c r="AK56" s="337">
        <f t="shared" si="80"/>
        <v>0.23649647320141312</v>
      </c>
      <c r="AL56" s="337">
        <f t="shared" si="80"/>
        <v>0.23795842529468703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4.8619947902679927E-2</v>
      </c>
      <c r="N57" s="336">
        <f t="shared" si="81"/>
        <v>4.6433386545090972E-2</v>
      </c>
      <c r="O57" s="336">
        <f t="shared" si="81"/>
        <v>4.5381730894977615E-2</v>
      </c>
      <c r="P57" s="336">
        <f t="shared" si="81"/>
        <v>4.7473276210013488E-2</v>
      </c>
      <c r="Q57" s="336">
        <f t="shared" si="81"/>
        <v>4.8785304002501861E-2</v>
      </c>
      <c r="R57" s="336">
        <f t="shared" si="81"/>
        <v>4.9779789494776024E-2</v>
      </c>
      <c r="S57" s="336">
        <f t="shared" si="81"/>
        <v>5.1102217257047132E-2</v>
      </c>
      <c r="T57" s="336">
        <f t="shared" si="81"/>
        <v>4.9114818640017245E-2</v>
      </c>
      <c r="U57" s="336">
        <f t="shared" si="81"/>
        <v>5.4230147286521528E-2</v>
      </c>
      <c r="V57" s="336">
        <f t="shared" si="81"/>
        <v>5.4717228499556868E-2</v>
      </c>
      <c r="W57" s="336">
        <f t="shared" si="81"/>
        <v>5.9101545661328872E-2</v>
      </c>
      <c r="X57" s="336">
        <f t="shared" si="81"/>
        <v>5.8453008069961211E-2</v>
      </c>
      <c r="Y57" s="336">
        <f t="shared" si="81"/>
        <v>5.8740536629090845E-2</v>
      </c>
      <c r="Z57" s="336">
        <f t="shared" si="81"/>
        <v>5.9142457968668689E-2</v>
      </c>
      <c r="AA57" s="336">
        <f t="shared" si="81"/>
        <v>5.9532068019462953E-2</v>
      </c>
      <c r="AB57" s="336">
        <f t="shared" si="81"/>
        <v>5.9896174313753346E-2</v>
      </c>
      <c r="AC57" s="336">
        <f t="shared" si="81"/>
        <v>6.025513704395228E-2</v>
      </c>
      <c r="AD57" s="336">
        <f t="shared" si="81"/>
        <v>6.0607137355519557E-2</v>
      </c>
      <c r="AE57" s="336">
        <f t="shared" ref="AE57:AL57" si="82">AE10/AE$49</f>
        <v>6.0949794513672106E-2</v>
      </c>
      <c r="AF57" s="336">
        <f t="shared" si="82"/>
        <v>6.1315119834783577E-2</v>
      </c>
      <c r="AG57" s="336">
        <f t="shared" si="82"/>
        <v>6.1700131538056438E-2</v>
      </c>
      <c r="AH57" s="336">
        <f t="shared" si="82"/>
        <v>6.2080349813459682E-2</v>
      </c>
      <c r="AI57" s="336">
        <f t="shared" si="82"/>
        <v>6.2451630247188868E-2</v>
      </c>
      <c r="AJ57" s="336">
        <f t="shared" si="82"/>
        <v>6.2820761896850208E-2</v>
      </c>
      <c r="AK57" s="336">
        <f t="shared" si="82"/>
        <v>6.3190799866431877E-2</v>
      </c>
      <c r="AL57" s="336">
        <f t="shared" si="82"/>
        <v>6.3560761973285487E-2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Greater Birmingham and Solihull</v>
      </c>
      <c r="L58" s="232" t="str">
        <f>'Occ T3'!A13</f>
        <v>22 Health professionals</v>
      </c>
      <c r="M58" s="336">
        <f t="shared" ref="M58:AD58" si="83">M11/M$49</f>
        <v>3.9985412115066774E-2</v>
      </c>
      <c r="N58" s="336">
        <f t="shared" si="83"/>
        <v>4.3267192609470102E-2</v>
      </c>
      <c r="O58" s="336">
        <f t="shared" si="83"/>
        <v>4.4656828818751132E-2</v>
      </c>
      <c r="P58" s="336">
        <f t="shared" si="83"/>
        <v>4.4579625574638959E-2</v>
      </c>
      <c r="Q58" s="336">
        <f t="shared" si="83"/>
        <v>4.4730711804062066E-2</v>
      </c>
      <c r="R58" s="336">
        <f t="shared" si="83"/>
        <v>4.0991294830313614E-2</v>
      </c>
      <c r="S58" s="336">
        <f t="shared" si="83"/>
        <v>4.6503717769463521E-2</v>
      </c>
      <c r="T58" s="336">
        <f t="shared" si="83"/>
        <v>4.7659461147187533E-2</v>
      </c>
      <c r="U58" s="336">
        <f t="shared" si="83"/>
        <v>4.6285307287517716E-2</v>
      </c>
      <c r="V58" s="336">
        <f t="shared" si="83"/>
        <v>4.7808410578660317E-2</v>
      </c>
      <c r="W58" s="336">
        <f t="shared" si="83"/>
        <v>4.8034374190628053E-2</v>
      </c>
      <c r="X58" s="336">
        <f t="shared" si="83"/>
        <v>4.9397301272188478E-2</v>
      </c>
      <c r="Y58" s="336">
        <f t="shared" si="83"/>
        <v>4.9581979778518213E-2</v>
      </c>
      <c r="Z58" s="336">
        <f t="shared" si="83"/>
        <v>4.9836396896544483E-2</v>
      </c>
      <c r="AA58" s="336">
        <f t="shared" si="83"/>
        <v>5.0112397162364375E-2</v>
      </c>
      <c r="AB58" s="336">
        <f t="shared" si="83"/>
        <v>5.0377783078198408E-2</v>
      </c>
      <c r="AC58" s="336">
        <f t="shared" si="83"/>
        <v>5.0665619005547287E-2</v>
      </c>
      <c r="AD58" s="336">
        <f t="shared" si="83"/>
        <v>5.0957593630811156E-2</v>
      </c>
      <c r="AE58" s="336">
        <f t="shared" ref="AE58:AL58" si="84">AE11/AE$49</f>
        <v>5.1173901620350945E-2</v>
      </c>
      <c r="AF58" s="336">
        <f t="shared" si="84"/>
        <v>5.1437765426912974E-2</v>
      </c>
      <c r="AG58" s="336">
        <f t="shared" si="84"/>
        <v>5.1676678869166971E-2</v>
      </c>
      <c r="AH58" s="336">
        <f t="shared" si="84"/>
        <v>5.192884770865247E-2</v>
      </c>
      <c r="AI58" s="336">
        <f t="shared" si="84"/>
        <v>5.2175759449910077E-2</v>
      </c>
      <c r="AJ58" s="336">
        <f t="shared" si="84"/>
        <v>5.2426656731748449E-2</v>
      </c>
      <c r="AK58" s="336">
        <f t="shared" si="84"/>
        <v>5.2665451343859145E-2</v>
      </c>
      <c r="AL58" s="336">
        <f t="shared" si="84"/>
        <v>5.2861369896618472E-2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4.9679577825374591E-2</v>
      </c>
      <c r="N59" s="336">
        <f t="shared" si="85"/>
        <v>4.3869335502143711E-2</v>
      </c>
      <c r="O59" s="336">
        <f t="shared" si="85"/>
        <v>4.1611417291279089E-2</v>
      </c>
      <c r="P59" s="336">
        <f t="shared" si="85"/>
        <v>4.4235978186598301E-2</v>
      </c>
      <c r="Q59" s="336">
        <f t="shared" si="85"/>
        <v>4.1905924740095239E-2</v>
      </c>
      <c r="R59" s="336">
        <f t="shared" si="85"/>
        <v>4.1338271693138307E-2</v>
      </c>
      <c r="S59" s="336">
        <f t="shared" si="85"/>
        <v>4.2967911765508876E-2</v>
      </c>
      <c r="T59" s="336">
        <f t="shared" si="85"/>
        <v>4.0061912983025333E-2</v>
      </c>
      <c r="U59" s="336">
        <f t="shared" si="85"/>
        <v>3.8610518577788036E-2</v>
      </c>
      <c r="V59" s="336">
        <f t="shared" si="85"/>
        <v>3.8564706246944587E-2</v>
      </c>
      <c r="W59" s="336">
        <f t="shared" si="85"/>
        <v>4.1849661033358111E-2</v>
      </c>
      <c r="X59" s="336">
        <f t="shared" si="85"/>
        <v>4.2160530862914256E-2</v>
      </c>
      <c r="Y59" s="336">
        <f t="shared" si="85"/>
        <v>4.2358825105151737E-2</v>
      </c>
      <c r="Z59" s="336">
        <f t="shared" si="85"/>
        <v>4.2698025219327786E-2</v>
      </c>
      <c r="AA59" s="336">
        <f t="shared" si="85"/>
        <v>4.3066041506707786E-2</v>
      </c>
      <c r="AB59" s="336">
        <f t="shared" si="85"/>
        <v>4.3431941337435005E-2</v>
      </c>
      <c r="AC59" s="336">
        <f t="shared" si="85"/>
        <v>4.3822384897106978E-2</v>
      </c>
      <c r="AD59" s="336">
        <f t="shared" si="85"/>
        <v>4.4233580010860037E-2</v>
      </c>
      <c r="AE59" s="336">
        <f t="shared" ref="AE59:AL59" si="86">AE12/AE$49</f>
        <v>4.4615853928816965E-2</v>
      </c>
      <c r="AF59" s="336">
        <f t="shared" si="86"/>
        <v>4.4965194028718444E-2</v>
      </c>
      <c r="AG59" s="336">
        <f t="shared" si="86"/>
        <v>4.5321929430889668E-2</v>
      </c>
      <c r="AH59" s="336">
        <f t="shared" si="86"/>
        <v>4.570743319710812E-2</v>
      </c>
      <c r="AI59" s="336">
        <f t="shared" si="86"/>
        <v>4.6041937782624574E-2</v>
      </c>
      <c r="AJ59" s="336">
        <f t="shared" si="86"/>
        <v>4.6382521369711709E-2</v>
      </c>
      <c r="AK59" s="336">
        <f t="shared" si="86"/>
        <v>4.6718684614216688E-2</v>
      </c>
      <c r="AL59" s="336">
        <f t="shared" si="86"/>
        <v>4.7033649832868951E-2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5.2798095054557424E-2</v>
      </c>
      <c r="N60" s="336">
        <f t="shared" si="87"/>
        <v>5.1613846938390315E-2</v>
      </c>
      <c r="O60" s="336">
        <f t="shared" si="87"/>
        <v>4.9211061908017655E-2</v>
      </c>
      <c r="P60" s="336">
        <f t="shared" si="87"/>
        <v>5.3053470284439443E-2</v>
      </c>
      <c r="Q60" s="336">
        <f t="shared" si="87"/>
        <v>5.1812968347880711E-2</v>
      </c>
      <c r="R60" s="336">
        <f t="shared" si="87"/>
        <v>4.9841238300087687E-2</v>
      </c>
      <c r="S60" s="336">
        <f t="shared" si="87"/>
        <v>5.3036869687181382E-2</v>
      </c>
      <c r="T60" s="336">
        <f t="shared" si="87"/>
        <v>5.3281652576159674E-2</v>
      </c>
      <c r="U60" s="336">
        <f t="shared" si="87"/>
        <v>5.7235824098496778E-2</v>
      </c>
      <c r="V60" s="336">
        <f t="shared" si="87"/>
        <v>5.6523828279461424E-2</v>
      </c>
      <c r="W60" s="336">
        <f t="shared" si="87"/>
        <v>6.323912163206781E-2</v>
      </c>
      <c r="X60" s="336">
        <f t="shared" si="87"/>
        <v>6.681358164652311E-2</v>
      </c>
      <c r="Y60" s="336">
        <f t="shared" si="87"/>
        <v>6.7143259478686032E-2</v>
      </c>
      <c r="Z60" s="336">
        <f t="shared" si="87"/>
        <v>6.762791385217852E-2</v>
      </c>
      <c r="AA60" s="336">
        <f t="shared" si="87"/>
        <v>6.8150284563239183E-2</v>
      </c>
      <c r="AB60" s="336">
        <f t="shared" si="87"/>
        <v>6.8643506272676749E-2</v>
      </c>
      <c r="AC60" s="336">
        <f t="shared" si="87"/>
        <v>6.9169468424827879E-2</v>
      </c>
      <c r="AD60" s="336">
        <f t="shared" si="87"/>
        <v>6.9726852958123933E-2</v>
      </c>
      <c r="AE60" s="336">
        <f t="shared" ref="AE60:AL60" si="88">AE13/AE$49</f>
        <v>7.0319299529669199E-2</v>
      </c>
      <c r="AF60" s="336">
        <f t="shared" si="88"/>
        <v>7.091111108869548E-2</v>
      </c>
      <c r="AG60" s="336">
        <f t="shared" si="88"/>
        <v>7.1518465455435137E-2</v>
      </c>
      <c r="AH60" s="336">
        <f t="shared" si="88"/>
        <v>7.2121919845730395E-2</v>
      </c>
      <c r="AI60" s="336">
        <f t="shared" si="88"/>
        <v>7.2709548043960515E-2</v>
      </c>
      <c r="AJ60" s="336">
        <f t="shared" si="88"/>
        <v>7.3328184963628168E-2</v>
      </c>
      <c r="AK60" s="336">
        <f t="shared" si="88"/>
        <v>7.3921537376905405E-2</v>
      </c>
      <c r="AL60" s="336">
        <f t="shared" si="88"/>
        <v>7.4502643591914108E-2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0.11399363039166588</v>
      </c>
      <c r="N62" s="337">
        <f t="shared" si="89"/>
        <v>0.11781628222525277</v>
      </c>
      <c r="O62" s="337">
        <f t="shared" si="89"/>
        <v>0.11875192653986147</v>
      </c>
      <c r="P62" s="337">
        <f t="shared" si="89"/>
        <v>0.12000298521197973</v>
      </c>
      <c r="Q62" s="337">
        <f t="shared" si="89"/>
        <v>0.11803926693062469</v>
      </c>
      <c r="R62" s="337">
        <f t="shared" si="89"/>
        <v>0.1170843907001263</v>
      </c>
      <c r="S62" s="337">
        <f t="shared" si="89"/>
        <v>0.11860922077307547</v>
      </c>
      <c r="T62" s="337">
        <f t="shared" si="89"/>
        <v>0.12132574854548311</v>
      </c>
      <c r="U62" s="337">
        <f t="shared" si="89"/>
        <v>0.12322904760874016</v>
      </c>
      <c r="V62" s="337">
        <f t="shared" si="89"/>
        <v>0.12285794910084023</v>
      </c>
      <c r="W62" s="337">
        <f t="shared" si="89"/>
        <v>0.12991218553612782</v>
      </c>
      <c r="X62" s="337">
        <f t="shared" si="89"/>
        <v>0.12196288145274849</v>
      </c>
      <c r="Y62" s="337">
        <f t="shared" si="89"/>
        <v>0.12198653514806042</v>
      </c>
      <c r="Z62" s="337">
        <f t="shared" si="89"/>
        <v>0.12233175111642444</v>
      </c>
      <c r="AA62" s="337">
        <f t="shared" si="89"/>
        <v>0.12279232800540647</v>
      </c>
      <c r="AB62" s="337">
        <f t="shared" si="89"/>
        <v>0.12319773122886354</v>
      </c>
      <c r="AC62" s="337">
        <f t="shared" si="89"/>
        <v>0.12361784150293166</v>
      </c>
      <c r="AD62" s="337">
        <f t="shared" si="89"/>
        <v>0.12404886080005266</v>
      </c>
      <c r="AE62" s="337">
        <f t="shared" ref="AE62:AL62" si="90">AE15/AE$49</f>
        <v>0.12452237197314024</v>
      </c>
      <c r="AF62" s="337">
        <f t="shared" si="90"/>
        <v>0.12500208362603069</v>
      </c>
      <c r="AG62" s="337">
        <f t="shared" si="90"/>
        <v>0.12546541131178077</v>
      </c>
      <c r="AH62" s="337">
        <f t="shared" si="90"/>
        <v>0.12591181922371739</v>
      </c>
      <c r="AI62" s="337">
        <f t="shared" si="90"/>
        <v>0.12635510328863336</v>
      </c>
      <c r="AJ62" s="337">
        <f t="shared" si="90"/>
        <v>0.12687413785086135</v>
      </c>
      <c r="AK62" s="337">
        <f t="shared" si="90"/>
        <v>0.12737352935901852</v>
      </c>
      <c r="AL62" s="337">
        <f t="shared" si="90"/>
        <v>0.12787417181047422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1.7053991321477936E-2</v>
      </c>
      <c r="N63" s="336">
        <f t="shared" si="91"/>
        <v>1.6901824063002141E-2</v>
      </c>
      <c r="O63" s="336">
        <f t="shared" si="91"/>
        <v>1.6583820542101512E-2</v>
      </c>
      <c r="P63" s="336">
        <f t="shared" si="91"/>
        <v>1.7674544091310133E-2</v>
      </c>
      <c r="Q63" s="336">
        <f t="shared" si="91"/>
        <v>1.6076533553901155E-2</v>
      </c>
      <c r="R63" s="336">
        <f t="shared" si="91"/>
        <v>1.5735913508711358E-2</v>
      </c>
      <c r="S63" s="336">
        <f t="shared" si="91"/>
        <v>1.6089140880331591E-2</v>
      </c>
      <c r="T63" s="336">
        <f t="shared" si="91"/>
        <v>1.7440432801874815E-2</v>
      </c>
      <c r="U63" s="336">
        <f t="shared" si="91"/>
        <v>1.8304769691738391E-2</v>
      </c>
      <c r="V63" s="336">
        <f t="shared" si="91"/>
        <v>1.7069620711815236E-2</v>
      </c>
      <c r="W63" s="336">
        <f t="shared" si="91"/>
        <v>1.8915874033841703E-2</v>
      </c>
      <c r="X63" s="336">
        <f t="shared" si="91"/>
        <v>1.5983094052230883E-2</v>
      </c>
      <c r="Y63" s="336">
        <f t="shared" si="91"/>
        <v>1.6007060061256278E-2</v>
      </c>
      <c r="Z63" s="336">
        <f t="shared" si="91"/>
        <v>1.6053078861334405E-2</v>
      </c>
      <c r="AA63" s="336">
        <f t="shared" si="91"/>
        <v>1.6092878162203093E-2</v>
      </c>
      <c r="AB63" s="336">
        <f t="shared" si="91"/>
        <v>1.6127012900910682E-2</v>
      </c>
      <c r="AC63" s="336">
        <f t="shared" si="91"/>
        <v>1.6169702747911938E-2</v>
      </c>
      <c r="AD63" s="336">
        <f t="shared" si="91"/>
        <v>1.6208023814912924E-2</v>
      </c>
      <c r="AE63" s="336">
        <f t="shared" ref="AE63:AL63" si="92">AE16/AE$49</f>
        <v>1.6244652817312393E-2</v>
      </c>
      <c r="AF63" s="336">
        <f t="shared" si="92"/>
        <v>1.6271568651777792E-2</v>
      </c>
      <c r="AG63" s="336">
        <f t="shared" si="92"/>
        <v>1.6294033183980646E-2</v>
      </c>
      <c r="AH63" s="336">
        <f t="shared" si="92"/>
        <v>1.6322225391641031E-2</v>
      </c>
      <c r="AI63" s="336">
        <f t="shared" si="92"/>
        <v>1.6343312538069265E-2</v>
      </c>
      <c r="AJ63" s="336">
        <f t="shared" si="92"/>
        <v>1.6376232010578844E-2</v>
      </c>
      <c r="AK63" s="336">
        <f t="shared" si="92"/>
        <v>1.6411143882662304E-2</v>
      </c>
      <c r="AL63" s="336">
        <f t="shared" si="92"/>
        <v>1.64494067442882E-2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1.5173432517573056E-2</v>
      </c>
      <c r="N64" s="336">
        <f t="shared" si="93"/>
        <v>1.9524258667451333E-2</v>
      </c>
      <c r="O64" s="336">
        <f t="shared" si="93"/>
        <v>1.944820131827734E-2</v>
      </c>
      <c r="P64" s="336">
        <f t="shared" si="93"/>
        <v>1.865271845441431E-2</v>
      </c>
      <c r="Q64" s="336">
        <f t="shared" si="93"/>
        <v>1.8768052074494196E-2</v>
      </c>
      <c r="R64" s="336">
        <f t="shared" si="93"/>
        <v>1.7479691366991956E-2</v>
      </c>
      <c r="S64" s="336">
        <f t="shared" si="93"/>
        <v>1.9419207585757506E-2</v>
      </c>
      <c r="T64" s="336">
        <f t="shared" si="93"/>
        <v>1.8991183413750352E-2</v>
      </c>
      <c r="U64" s="336">
        <f t="shared" si="93"/>
        <v>1.9849917736975628E-2</v>
      </c>
      <c r="V64" s="336">
        <f t="shared" si="93"/>
        <v>1.9541370263136737E-2</v>
      </c>
      <c r="W64" s="336">
        <f t="shared" si="93"/>
        <v>2.012749785934307E-2</v>
      </c>
      <c r="X64" s="336">
        <f t="shared" si="93"/>
        <v>1.9473053957475228E-2</v>
      </c>
      <c r="Y64" s="336">
        <f t="shared" si="93"/>
        <v>1.9572457743807493E-2</v>
      </c>
      <c r="Z64" s="336">
        <f t="shared" si="93"/>
        <v>1.9693678606936993E-2</v>
      </c>
      <c r="AA64" s="336">
        <f t="shared" si="93"/>
        <v>1.9819564003202766E-2</v>
      </c>
      <c r="AB64" s="336">
        <f t="shared" si="93"/>
        <v>1.9935720427976946E-2</v>
      </c>
      <c r="AC64" s="336">
        <f t="shared" si="93"/>
        <v>2.0055952299511914E-2</v>
      </c>
      <c r="AD64" s="336">
        <f t="shared" si="93"/>
        <v>2.0180406522274583E-2</v>
      </c>
      <c r="AE64" s="336">
        <f t="shared" ref="AE64:AL64" si="94">AE17/AE$49</f>
        <v>2.0316058773713178E-2</v>
      </c>
      <c r="AF64" s="336">
        <f t="shared" si="94"/>
        <v>2.044289082457779E-2</v>
      </c>
      <c r="AG64" s="336">
        <f t="shared" si="94"/>
        <v>2.056226416132333E-2</v>
      </c>
      <c r="AH64" s="336">
        <f t="shared" si="94"/>
        <v>2.0665563012741497E-2</v>
      </c>
      <c r="AI64" s="336">
        <f t="shared" si="94"/>
        <v>2.0759686299205733E-2</v>
      </c>
      <c r="AJ64" s="336">
        <f t="shared" si="94"/>
        <v>2.0880963553435165E-2</v>
      </c>
      <c r="AK64" s="336">
        <f t="shared" si="94"/>
        <v>2.1002496598868253E-2</v>
      </c>
      <c r="AL64" s="336">
        <f t="shared" si="94"/>
        <v>2.1118666709725467E-2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9.8644772316759059E-3</v>
      </c>
      <c r="N65" s="336">
        <f t="shared" si="95"/>
        <v>1.261737832595511E-2</v>
      </c>
      <c r="O65" s="336">
        <f t="shared" si="95"/>
        <v>1.2114410349568351E-2</v>
      </c>
      <c r="P65" s="336">
        <f t="shared" si="95"/>
        <v>1.1231108209464737E-2</v>
      </c>
      <c r="Q65" s="336">
        <f t="shared" si="95"/>
        <v>1.0188262497451474E-2</v>
      </c>
      <c r="R65" s="336">
        <f t="shared" si="95"/>
        <v>1.0052260333352577E-2</v>
      </c>
      <c r="S65" s="336">
        <f t="shared" si="95"/>
        <v>1.0892396366579619E-2</v>
      </c>
      <c r="T65" s="336">
        <f t="shared" si="95"/>
        <v>1.0384198546420025E-2</v>
      </c>
      <c r="U65" s="336">
        <f t="shared" si="95"/>
        <v>1.0137164536287569E-2</v>
      </c>
      <c r="V65" s="336">
        <f t="shared" si="95"/>
        <v>9.9615880705094997E-3</v>
      </c>
      <c r="W65" s="336">
        <f t="shared" si="95"/>
        <v>1.0820610894179492E-2</v>
      </c>
      <c r="X65" s="336">
        <f t="shared" si="95"/>
        <v>1.1930672249887697E-2</v>
      </c>
      <c r="Y65" s="336">
        <f t="shared" si="95"/>
        <v>1.2088451402033447E-2</v>
      </c>
      <c r="Z65" s="336">
        <f t="shared" si="95"/>
        <v>1.2257169951543048E-2</v>
      </c>
      <c r="AA65" s="336">
        <f t="shared" si="95"/>
        <v>1.2435011082239905E-2</v>
      </c>
      <c r="AB65" s="336">
        <f t="shared" si="95"/>
        <v>1.2601126000556325E-2</v>
      </c>
      <c r="AC65" s="336">
        <f t="shared" si="95"/>
        <v>1.2765025100918096E-2</v>
      </c>
      <c r="AD65" s="336">
        <f t="shared" si="95"/>
        <v>1.2930775349318094E-2</v>
      </c>
      <c r="AE65" s="336">
        <f t="shared" ref="AE65:AL65" si="96">AE18/AE$49</f>
        <v>1.3083339420348072E-2</v>
      </c>
      <c r="AF65" s="336">
        <f t="shared" si="96"/>
        <v>1.3250581244554527E-2</v>
      </c>
      <c r="AG65" s="336">
        <f t="shared" si="96"/>
        <v>1.3395585968462272E-2</v>
      </c>
      <c r="AH65" s="336">
        <f t="shared" si="96"/>
        <v>1.353847392127378E-2</v>
      </c>
      <c r="AI65" s="336">
        <f t="shared" si="96"/>
        <v>1.3680802446957494E-2</v>
      </c>
      <c r="AJ65" s="336">
        <f t="shared" si="96"/>
        <v>1.3848897796181257E-2</v>
      </c>
      <c r="AK65" s="336">
        <f t="shared" si="96"/>
        <v>1.3997269266549407E-2</v>
      </c>
      <c r="AL65" s="336">
        <f t="shared" si="96"/>
        <v>1.4163671520607555E-2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1.3482166138076618E-2</v>
      </c>
      <c r="N66" s="336">
        <f t="shared" si="97"/>
        <v>1.2269389438916683E-2</v>
      </c>
      <c r="O66" s="336">
        <f t="shared" si="97"/>
        <v>1.3412870389433444E-2</v>
      </c>
      <c r="P66" s="336">
        <f t="shared" si="97"/>
        <v>1.4581189860876389E-2</v>
      </c>
      <c r="Q66" s="336">
        <f t="shared" si="97"/>
        <v>1.4953573107089706E-2</v>
      </c>
      <c r="R66" s="336">
        <f t="shared" si="97"/>
        <v>1.6367693409435596E-2</v>
      </c>
      <c r="S66" s="336">
        <f t="shared" si="97"/>
        <v>1.4742533344196496E-2</v>
      </c>
      <c r="T66" s="336">
        <f t="shared" si="97"/>
        <v>1.5428921223027756E-2</v>
      </c>
      <c r="U66" s="336">
        <f t="shared" si="97"/>
        <v>1.5282430537810266E-2</v>
      </c>
      <c r="V66" s="336">
        <f t="shared" si="97"/>
        <v>1.6470403455368762E-2</v>
      </c>
      <c r="W66" s="336">
        <f t="shared" si="97"/>
        <v>1.7370425884932417E-2</v>
      </c>
      <c r="X66" s="336">
        <f t="shared" si="97"/>
        <v>1.6111254575603098E-2</v>
      </c>
      <c r="Y66" s="336">
        <f t="shared" si="97"/>
        <v>1.5841393904599335E-2</v>
      </c>
      <c r="Z66" s="336">
        <f t="shared" si="97"/>
        <v>1.5823037380068048E-2</v>
      </c>
      <c r="AA66" s="336">
        <f t="shared" si="97"/>
        <v>1.5926664722528558E-2</v>
      </c>
      <c r="AB66" s="336">
        <f t="shared" si="97"/>
        <v>1.6039699316656074E-2</v>
      </c>
      <c r="AC66" s="336">
        <f t="shared" si="97"/>
        <v>1.6144878680405563E-2</v>
      </c>
      <c r="AD66" s="336">
        <f t="shared" si="97"/>
        <v>1.6251957191209518E-2</v>
      </c>
      <c r="AE66" s="336">
        <f t="shared" ref="AE66:AL66" si="98">AE19/AE$49</f>
        <v>1.6362438694546726E-2</v>
      </c>
      <c r="AF66" s="336">
        <f t="shared" si="98"/>
        <v>1.647556826084039E-2</v>
      </c>
      <c r="AG66" s="336">
        <f t="shared" si="98"/>
        <v>1.6595983719739166E-2</v>
      </c>
      <c r="AH66" s="336">
        <f t="shared" si="98"/>
        <v>1.6699978122273525E-2</v>
      </c>
      <c r="AI66" s="336">
        <f t="shared" si="98"/>
        <v>1.6819557381604729E-2</v>
      </c>
      <c r="AJ66" s="336">
        <f t="shared" si="98"/>
        <v>1.6955495153935893E-2</v>
      </c>
      <c r="AK66" s="336">
        <f t="shared" si="98"/>
        <v>1.7070745486419278E-2</v>
      </c>
      <c r="AL66" s="336">
        <f t="shared" si="98"/>
        <v>1.7191528748010658E-2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5.8419563182862379E-2</v>
      </c>
      <c r="N67" s="336">
        <f t="shared" si="99"/>
        <v>5.6503431729927514E-2</v>
      </c>
      <c r="O67" s="336">
        <f t="shared" si="99"/>
        <v>5.7192623940480823E-2</v>
      </c>
      <c r="P67" s="336">
        <f t="shared" si="99"/>
        <v>5.7863424595914169E-2</v>
      </c>
      <c r="Q67" s="336">
        <f t="shared" si="99"/>
        <v>5.8052845697688149E-2</v>
      </c>
      <c r="R67" s="336">
        <f t="shared" si="99"/>
        <v>5.7448832081634808E-2</v>
      </c>
      <c r="S67" s="336">
        <f t="shared" si="99"/>
        <v>5.7465942596210254E-2</v>
      </c>
      <c r="T67" s="336">
        <f t="shared" si="99"/>
        <v>5.9081012560410179E-2</v>
      </c>
      <c r="U67" s="336">
        <f t="shared" si="99"/>
        <v>5.9654765105928313E-2</v>
      </c>
      <c r="V67" s="336">
        <f t="shared" si="99"/>
        <v>5.9814966600010004E-2</v>
      </c>
      <c r="W67" s="336">
        <f t="shared" si="99"/>
        <v>6.2677776863831122E-2</v>
      </c>
      <c r="X67" s="336">
        <f t="shared" si="99"/>
        <v>5.8464806617551587E-2</v>
      </c>
      <c r="Y67" s="336">
        <f t="shared" si="99"/>
        <v>5.8477172036363864E-2</v>
      </c>
      <c r="Z67" s="336">
        <f t="shared" si="99"/>
        <v>5.8504786316541955E-2</v>
      </c>
      <c r="AA67" s="336">
        <f t="shared" si="99"/>
        <v>5.8518210035232172E-2</v>
      </c>
      <c r="AB67" s="336">
        <f t="shared" si="99"/>
        <v>5.8494172582763508E-2</v>
      </c>
      <c r="AC67" s="336">
        <f t="shared" si="99"/>
        <v>5.8482282674184143E-2</v>
      </c>
      <c r="AD67" s="336">
        <f t="shared" si="99"/>
        <v>5.8477697922337535E-2</v>
      </c>
      <c r="AE67" s="336">
        <f t="shared" ref="AE67:AL67" si="100">AE20/AE$49</f>
        <v>5.8515882267219869E-2</v>
      </c>
      <c r="AF67" s="336">
        <f t="shared" si="100"/>
        <v>5.8561474644280194E-2</v>
      </c>
      <c r="AG67" s="336">
        <f t="shared" si="100"/>
        <v>5.8617544278275334E-2</v>
      </c>
      <c r="AH67" s="336">
        <f t="shared" si="100"/>
        <v>5.8685578775787541E-2</v>
      </c>
      <c r="AI67" s="336">
        <f t="shared" si="100"/>
        <v>5.8751744622796136E-2</v>
      </c>
      <c r="AJ67" s="336">
        <f t="shared" si="100"/>
        <v>5.8812549336730212E-2</v>
      </c>
      <c r="AK67" s="336">
        <f t="shared" si="100"/>
        <v>5.8891874124519274E-2</v>
      </c>
      <c r="AL67" s="336">
        <f t="shared" si="100"/>
        <v>5.8950898087842353E-2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0.12537820863893054</v>
      </c>
      <c r="N69" s="337">
        <f t="shared" si="101"/>
        <v>0.13267734556918889</v>
      </c>
      <c r="O69" s="337">
        <f t="shared" si="101"/>
        <v>0.13140376942780702</v>
      </c>
      <c r="P69" s="337">
        <f t="shared" si="101"/>
        <v>0.12798050308103792</v>
      </c>
      <c r="Q69" s="337">
        <f t="shared" si="101"/>
        <v>0.12606658045058711</v>
      </c>
      <c r="R69" s="337">
        <f t="shared" si="101"/>
        <v>0.12731419808076472</v>
      </c>
      <c r="S69" s="337">
        <f t="shared" si="101"/>
        <v>0.12286497760094027</v>
      </c>
      <c r="T69" s="337">
        <f t="shared" si="101"/>
        <v>0.1262341698938142</v>
      </c>
      <c r="U69" s="337">
        <f t="shared" si="101"/>
        <v>0.12487682192974535</v>
      </c>
      <c r="V69" s="337">
        <f t="shared" si="101"/>
        <v>0.11727818254259613</v>
      </c>
      <c r="W69" s="337">
        <f t="shared" si="101"/>
        <v>0.1234897826530636</v>
      </c>
      <c r="X69" s="337">
        <f t="shared" si="101"/>
        <v>0.11799709279878939</v>
      </c>
      <c r="Y69" s="337">
        <f t="shared" si="101"/>
        <v>0.11729676125911261</v>
      </c>
      <c r="Z69" s="337">
        <f t="shared" si="101"/>
        <v>0.1164338835976008</v>
      </c>
      <c r="AA69" s="337">
        <f t="shared" si="101"/>
        <v>0.11550040333734637</v>
      </c>
      <c r="AB69" s="337">
        <f t="shared" si="101"/>
        <v>0.11444891773248615</v>
      </c>
      <c r="AC69" s="337">
        <f t="shared" si="101"/>
        <v>0.11321475722777063</v>
      </c>
      <c r="AD69" s="337">
        <f t="shared" si="101"/>
        <v>0.1119836370583307</v>
      </c>
      <c r="AE69" s="337">
        <f t="shared" ref="AE69:AL69" si="102">AE22/AE$49</f>
        <v>0.11062896284921932</v>
      </c>
      <c r="AF69" s="337">
        <f t="shared" si="102"/>
        <v>0.10922515113147924</v>
      </c>
      <c r="AG69" s="337">
        <f t="shared" si="102"/>
        <v>0.10781347378316133</v>
      </c>
      <c r="AH69" s="337">
        <f t="shared" si="102"/>
        <v>0.10634550164520279</v>
      </c>
      <c r="AI69" s="337">
        <f t="shared" si="102"/>
        <v>0.10490211311192094</v>
      </c>
      <c r="AJ69" s="337">
        <f t="shared" si="102"/>
        <v>0.10328901360949572</v>
      </c>
      <c r="AK69" s="337">
        <f t="shared" si="102"/>
        <v>0.10173629540961866</v>
      </c>
      <c r="AL69" s="337">
        <f t="shared" si="102"/>
        <v>0.10035974967427172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9.7332189417487919E-2</v>
      </c>
      <c r="N70" s="336">
        <f t="shared" si="103"/>
        <v>0.1057445695466827</v>
      </c>
      <c r="O70" s="336">
        <f t="shared" si="103"/>
        <v>0.10554137501492075</v>
      </c>
      <c r="P70" s="336">
        <f t="shared" si="103"/>
        <v>0.10201249299572263</v>
      </c>
      <c r="Q70" s="336">
        <f t="shared" si="103"/>
        <v>0.10069423635063504</v>
      </c>
      <c r="R70" s="336">
        <f t="shared" si="103"/>
        <v>0.10357700705194239</v>
      </c>
      <c r="S70" s="336">
        <f t="shared" si="103"/>
        <v>0.10038623785329727</v>
      </c>
      <c r="T70" s="336">
        <f t="shared" si="103"/>
        <v>0.10261922334915254</v>
      </c>
      <c r="U70" s="336">
        <f t="shared" si="103"/>
        <v>0.10126064195162165</v>
      </c>
      <c r="V70" s="336">
        <f t="shared" si="103"/>
        <v>9.7115759905321383E-2</v>
      </c>
      <c r="W70" s="336">
        <f t="shared" si="103"/>
        <v>0.103399608184312</v>
      </c>
      <c r="X70" s="336">
        <f t="shared" si="103"/>
        <v>9.5822319210836379E-2</v>
      </c>
      <c r="Y70" s="336">
        <f t="shared" si="103"/>
        <v>9.5437999830476197E-2</v>
      </c>
      <c r="Z70" s="336">
        <f t="shared" si="103"/>
        <v>9.4956404599450372E-2</v>
      </c>
      <c r="AA70" s="336">
        <f t="shared" si="103"/>
        <v>9.4423864937266816E-2</v>
      </c>
      <c r="AB70" s="336">
        <f t="shared" si="103"/>
        <v>9.3846155428115433E-2</v>
      </c>
      <c r="AC70" s="336">
        <f t="shared" si="103"/>
        <v>9.324037397011227E-2</v>
      </c>
      <c r="AD70" s="336">
        <f t="shared" si="103"/>
        <v>9.2587533810554026E-2</v>
      </c>
      <c r="AE70" s="336">
        <f t="shared" ref="AE70:AL70" si="104">AE23/AE$49</f>
        <v>9.1889014233612579E-2</v>
      </c>
      <c r="AF70" s="336">
        <f t="shared" si="104"/>
        <v>9.1188459552655449E-2</v>
      </c>
      <c r="AG70" s="336">
        <f t="shared" si="104"/>
        <v>9.0492186751298803E-2</v>
      </c>
      <c r="AH70" s="336">
        <f t="shared" si="104"/>
        <v>8.9794807133228016E-2</v>
      </c>
      <c r="AI70" s="336">
        <f t="shared" si="104"/>
        <v>8.9050144127945555E-2</v>
      </c>
      <c r="AJ70" s="336">
        <f t="shared" si="104"/>
        <v>8.8288289290129232E-2</v>
      </c>
      <c r="AK70" s="336">
        <f t="shared" si="104"/>
        <v>8.7488504074237847E-2</v>
      </c>
      <c r="AL70" s="336">
        <f t="shared" si="104"/>
        <v>8.662151367950742E-2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2.8046019221442623E-2</v>
      </c>
      <c r="N71" s="336">
        <f t="shared" si="105"/>
        <v>2.6932776022506204E-2</v>
      </c>
      <c r="O71" s="336">
        <f t="shared" si="105"/>
        <v>2.5862394412886253E-2</v>
      </c>
      <c r="P71" s="336">
        <f t="shared" si="105"/>
        <v>2.5968010085315317E-2</v>
      </c>
      <c r="Q71" s="336">
        <f t="shared" si="105"/>
        <v>2.5372344099952041E-2</v>
      </c>
      <c r="R71" s="336">
        <f t="shared" si="105"/>
        <v>2.3737191028822342E-2</v>
      </c>
      <c r="S71" s="336">
        <f t="shared" si="105"/>
        <v>2.2478739747643004E-2</v>
      </c>
      <c r="T71" s="336">
        <f t="shared" si="105"/>
        <v>2.3614946544661654E-2</v>
      </c>
      <c r="U71" s="336">
        <f t="shared" si="105"/>
        <v>2.3616179978123701E-2</v>
      </c>
      <c r="V71" s="336">
        <f t="shared" si="105"/>
        <v>2.0162422637274753E-2</v>
      </c>
      <c r="W71" s="336">
        <f t="shared" si="105"/>
        <v>2.0090174468751582E-2</v>
      </c>
      <c r="X71" s="336">
        <f t="shared" si="105"/>
        <v>2.2174773587953025E-2</v>
      </c>
      <c r="Y71" s="336">
        <f t="shared" si="105"/>
        <v>2.1858761428636408E-2</v>
      </c>
      <c r="Z71" s="336">
        <f t="shared" si="105"/>
        <v>2.1477478998150439E-2</v>
      </c>
      <c r="AA71" s="336">
        <f t="shared" si="105"/>
        <v>2.1076538400079552E-2</v>
      </c>
      <c r="AB71" s="336">
        <f t="shared" si="105"/>
        <v>2.0602762304370713E-2</v>
      </c>
      <c r="AC71" s="336">
        <f t="shared" si="105"/>
        <v>1.9974383257658362E-2</v>
      </c>
      <c r="AD71" s="336">
        <f t="shared" si="105"/>
        <v>1.9396103247776665E-2</v>
      </c>
      <c r="AE71" s="336">
        <f t="shared" ref="AE71:AL71" si="106">AE24/AE$49</f>
        <v>1.8739948615606732E-2</v>
      </c>
      <c r="AF71" s="336">
        <f t="shared" si="106"/>
        <v>1.8036691578823798E-2</v>
      </c>
      <c r="AG71" s="336">
        <f t="shared" si="106"/>
        <v>1.7321287031862535E-2</v>
      </c>
      <c r="AH71" s="336">
        <f t="shared" si="106"/>
        <v>1.6550694511974783E-2</v>
      </c>
      <c r="AI71" s="336">
        <f t="shared" si="106"/>
        <v>1.5851968983975385E-2</v>
      </c>
      <c r="AJ71" s="336">
        <f t="shared" si="106"/>
        <v>1.5000724319366492E-2</v>
      </c>
      <c r="AK71" s="336">
        <f t="shared" si="106"/>
        <v>1.4247791335380814E-2</v>
      </c>
      <c r="AL71" s="336">
        <f t="shared" si="106"/>
        <v>1.3738235994764288E-2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0.11270542955456792</v>
      </c>
      <c r="N73" s="337">
        <f t="shared" si="107"/>
        <v>0.10778139419942984</v>
      </c>
      <c r="O73" s="337">
        <f t="shared" si="107"/>
        <v>0.10516142080372361</v>
      </c>
      <c r="P73" s="337">
        <f t="shared" si="107"/>
        <v>0.10667834814028125</v>
      </c>
      <c r="Q73" s="337">
        <f t="shared" si="107"/>
        <v>0.10699644601512091</v>
      </c>
      <c r="R73" s="337">
        <f t="shared" si="107"/>
        <v>0.1102651395472343</v>
      </c>
      <c r="S73" s="337">
        <f t="shared" si="107"/>
        <v>9.7648218185818481E-2</v>
      </c>
      <c r="T73" s="337">
        <f t="shared" si="107"/>
        <v>9.7944736259295229E-2</v>
      </c>
      <c r="U73" s="337">
        <f t="shared" si="107"/>
        <v>9.9013705379265737E-2</v>
      </c>
      <c r="V73" s="337">
        <f t="shared" si="107"/>
        <v>0.10450365838371067</v>
      </c>
      <c r="W73" s="337">
        <f t="shared" si="107"/>
        <v>9.1597063847586674E-2</v>
      </c>
      <c r="X73" s="337">
        <f t="shared" si="107"/>
        <v>9.24899953942485E-2</v>
      </c>
      <c r="Y73" s="337">
        <f t="shared" si="107"/>
        <v>9.1566398715498279E-2</v>
      </c>
      <c r="Z73" s="337">
        <f t="shared" si="107"/>
        <v>9.050555356053902E-2</v>
      </c>
      <c r="AA73" s="337">
        <f t="shared" si="107"/>
        <v>8.9488605143285632E-2</v>
      </c>
      <c r="AB73" s="337">
        <f t="shared" si="107"/>
        <v>8.850971359249403E-2</v>
      </c>
      <c r="AC73" s="337">
        <f t="shared" si="107"/>
        <v>8.7594376015146233E-2</v>
      </c>
      <c r="AD73" s="337">
        <f t="shared" si="107"/>
        <v>8.6697105837640245E-2</v>
      </c>
      <c r="AE73" s="337">
        <f t="shared" ref="AE73:AL73" si="108">AE26/AE$49</f>
        <v>8.5835713853307682E-2</v>
      </c>
      <c r="AF73" s="337">
        <f t="shared" si="108"/>
        <v>8.49662718063528E-2</v>
      </c>
      <c r="AG73" s="337">
        <f t="shared" si="108"/>
        <v>8.4106912262505065E-2</v>
      </c>
      <c r="AH73" s="337">
        <f t="shared" si="108"/>
        <v>8.324804355248297E-2</v>
      </c>
      <c r="AI73" s="337">
        <f t="shared" si="108"/>
        <v>8.2407640693472464E-2</v>
      </c>
      <c r="AJ73" s="337">
        <f t="shared" si="108"/>
        <v>8.1575059367819044E-2</v>
      </c>
      <c r="AK73" s="337">
        <f t="shared" si="108"/>
        <v>8.0748741823661332E-2</v>
      </c>
      <c r="AL73" s="337">
        <f t="shared" si="108"/>
        <v>7.9912379654992191E-2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9.4896437518704087E-3</v>
      </c>
      <c r="N74" s="336">
        <f t="shared" si="109"/>
        <v>7.999269547249617E-3</v>
      </c>
      <c r="O74" s="336">
        <f t="shared" si="109"/>
        <v>9.3868490348247655E-3</v>
      </c>
      <c r="P74" s="336">
        <f t="shared" si="109"/>
        <v>7.791665954688976E-3</v>
      </c>
      <c r="Q74" s="336">
        <f t="shared" si="109"/>
        <v>7.4618130206019232E-3</v>
      </c>
      <c r="R74" s="336">
        <f t="shared" si="109"/>
        <v>9.2209816832478191E-3</v>
      </c>
      <c r="S74" s="336">
        <f t="shared" si="109"/>
        <v>7.4513261239988219E-3</v>
      </c>
      <c r="T74" s="336">
        <f t="shared" si="109"/>
        <v>6.6709637672949266E-3</v>
      </c>
      <c r="U74" s="336">
        <f t="shared" si="109"/>
        <v>8.1140569825063416E-3</v>
      </c>
      <c r="V74" s="336">
        <f t="shared" si="109"/>
        <v>7.5245878191980784E-3</v>
      </c>
      <c r="W74" s="336">
        <f t="shared" si="109"/>
        <v>6.4693848932841271E-3</v>
      </c>
      <c r="X74" s="336">
        <f t="shared" si="109"/>
        <v>6.3204014369219619E-3</v>
      </c>
      <c r="Y74" s="336">
        <f t="shared" si="109"/>
        <v>6.3399223824205818E-3</v>
      </c>
      <c r="Z74" s="336">
        <f t="shared" si="109"/>
        <v>6.4107229903637595E-3</v>
      </c>
      <c r="AA74" s="336">
        <f t="shared" si="109"/>
        <v>6.4871248635759099E-3</v>
      </c>
      <c r="AB74" s="336">
        <f t="shared" si="109"/>
        <v>6.5399423094748381E-3</v>
      </c>
      <c r="AC74" s="336">
        <f t="shared" si="109"/>
        <v>6.5889619564899003E-3</v>
      </c>
      <c r="AD74" s="336">
        <f t="shared" si="109"/>
        <v>6.6411291699946641E-3</v>
      </c>
      <c r="AE74" s="336">
        <f t="shared" ref="AE74:AL74" si="110">AE27/AE$49</f>
        <v>6.6887985460262053E-3</v>
      </c>
      <c r="AF74" s="336">
        <f t="shared" si="110"/>
        <v>6.7362357423690154E-3</v>
      </c>
      <c r="AG74" s="336">
        <f t="shared" si="110"/>
        <v>6.7822706109871168E-3</v>
      </c>
      <c r="AH74" s="336">
        <f t="shared" si="110"/>
        <v>6.8298068080213667E-3</v>
      </c>
      <c r="AI74" s="336">
        <f t="shared" si="110"/>
        <v>6.8736195793188525E-3</v>
      </c>
      <c r="AJ74" s="336">
        <f t="shared" si="110"/>
        <v>6.9180405069028542E-3</v>
      </c>
      <c r="AK74" s="336">
        <f t="shared" si="110"/>
        <v>6.9615557781741539E-3</v>
      </c>
      <c r="AL74" s="336">
        <f t="shared" si="110"/>
        <v>7.0016294965190547E-3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4.4200154780743538E-2</v>
      </c>
      <c r="N75" s="336">
        <f t="shared" si="111"/>
        <v>4.5869224237544089E-2</v>
      </c>
      <c r="O75" s="336">
        <f t="shared" si="111"/>
        <v>4.2382282418237507E-2</v>
      </c>
      <c r="P75" s="336">
        <f t="shared" si="111"/>
        <v>4.4864584796274462E-2</v>
      </c>
      <c r="Q75" s="336">
        <f t="shared" si="111"/>
        <v>4.5308237795840714E-2</v>
      </c>
      <c r="R75" s="336">
        <f t="shared" si="111"/>
        <v>4.6536741714984349E-2</v>
      </c>
      <c r="S75" s="336">
        <f t="shared" si="111"/>
        <v>4.204170103868813E-2</v>
      </c>
      <c r="T75" s="336">
        <f t="shared" si="111"/>
        <v>4.1329636622282853E-2</v>
      </c>
      <c r="U75" s="336">
        <f t="shared" si="111"/>
        <v>4.1418420682022353E-2</v>
      </c>
      <c r="V75" s="336">
        <f t="shared" si="111"/>
        <v>4.4788534595912421E-2</v>
      </c>
      <c r="W75" s="336">
        <f t="shared" si="111"/>
        <v>3.8119023152272224E-2</v>
      </c>
      <c r="X75" s="336">
        <f t="shared" si="111"/>
        <v>3.7921306219022261E-2</v>
      </c>
      <c r="Y75" s="336">
        <f t="shared" si="111"/>
        <v>3.7551832638850029E-2</v>
      </c>
      <c r="Z75" s="336">
        <f t="shared" si="111"/>
        <v>3.7208284124321374E-2</v>
      </c>
      <c r="AA75" s="336">
        <f t="shared" si="111"/>
        <v>3.6847919001551009E-2</v>
      </c>
      <c r="AB75" s="336">
        <f t="shared" si="111"/>
        <v>3.6469094277937021E-2</v>
      </c>
      <c r="AC75" s="336">
        <f t="shared" si="111"/>
        <v>3.6103397108446775E-2</v>
      </c>
      <c r="AD75" s="336">
        <f t="shared" si="111"/>
        <v>3.5733315654331736E-2</v>
      </c>
      <c r="AE75" s="336">
        <f t="shared" ref="AE75:AL75" si="112">AE28/AE$49</f>
        <v>3.5355210863168292E-2</v>
      </c>
      <c r="AF75" s="336">
        <f t="shared" si="112"/>
        <v>3.4978295957595301E-2</v>
      </c>
      <c r="AG75" s="336">
        <f t="shared" si="112"/>
        <v>3.4621920479805404E-2</v>
      </c>
      <c r="AH75" s="336">
        <f t="shared" si="112"/>
        <v>3.4272139301071085E-2</v>
      </c>
      <c r="AI75" s="336">
        <f t="shared" si="112"/>
        <v>3.3940209918104793E-2</v>
      </c>
      <c r="AJ75" s="336">
        <f t="shared" si="112"/>
        <v>3.360382909166805E-2</v>
      </c>
      <c r="AK75" s="336">
        <f t="shared" si="112"/>
        <v>3.3260378968472837E-2</v>
      </c>
      <c r="AL75" s="336">
        <f t="shared" si="112"/>
        <v>3.2910490851734558E-2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3.9182399355462257E-2</v>
      </c>
      <c r="N76" s="336">
        <f t="shared" si="113"/>
        <v>3.564980853250601E-2</v>
      </c>
      <c r="O76" s="336">
        <f t="shared" si="113"/>
        <v>3.3367806862962902E-2</v>
      </c>
      <c r="P76" s="336">
        <f t="shared" si="113"/>
        <v>3.422377153167358E-2</v>
      </c>
      <c r="Q76" s="336">
        <f t="shared" si="113"/>
        <v>3.3840498078582339E-2</v>
      </c>
      <c r="R76" s="336">
        <f t="shared" si="113"/>
        <v>3.4901524644826404E-2</v>
      </c>
      <c r="S76" s="336">
        <f t="shared" si="113"/>
        <v>2.9220530075495049E-2</v>
      </c>
      <c r="T76" s="336">
        <f t="shared" si="113"/>
        <v>3.0807641742657044E-2</v>
      </c>
      <c r="U76" s="336">
        <f t="shared" si="113"/>
        <v>3.3258071507321275E-2</v>
      </c>
      <c r="V76" s="336">
        <f t="shared" si="113"/>
        <v>3.6548088415347089E-2</v>
      </c>
      <c r="W76" s="336">
        <f t="shared" si="113"/>
        <v>3.086083753906177E-2</v>
      </c>
      <c r="X76" s="336">
        <f t="shared" si="113"/>
        <v>3.254703915805255E-2</v>
      </c>
      <c r="Y76" s="336">
        <f t="shared" si="113"/>
        <v>3.2034009681316061E-2</v>
      </c>
      <c r="Z76" s="336">
        <f t="shared" si="113"/>
        <v>3.1450265995471662E-2</v>
      </c>
      <c r="AA76" s="336">
        <f t="shared" si="113"/>
        <v>3.0928713853919095E-2</v>
      </c>
      <c r="AB76" s="336">
        <f t="shared" si="113"/>
        <v>3.045696859558595E-2</v>
      </c>
      <c r="AC76" s="336">
        <f t="shared" si="113"/>
        <v>2.9977045869035126E-2</v>
      </c>
      <c r="AD76" s="336">
        <f t="shared" si="113"/>
        <v>2.95050073462872E-2</v>
      </c>
      <c r="AE76" s="336">
        <f t="shared" ref="AE76:AL76" si="114">AE29/AE$49</f>
        <v>2.9065415310061203E-2</v>
      </c>
      <c r="AF76" s="336">
        <f t="shared" si="114"/>
        <v>2.8611331629082654E-2</v>
      </c>
      <c r="AG76" s="336">
        <f t="shared" si="114"/>
        <v>2.8147284700878721E-2</v>
      </c>
      <c r="AH76" s="336">
        <f t="shared" si="114"/>
        <v>2.7680904877423466E-2</v>
      </c>
      <c r="AI76" s="336">
        <f t="shared" si="114"/>
        <v>2.7222444634366957E-2</v>
      </c>
      <c r="AJ76" s="336">
        <f t="shared" si="114"/>
        <v>2.6772515906082071E-2</v>
      </c>
      <c r="AK76" s="336">
        <f t="shared" si="114"/>
        <v>2.6318872897010761E-2</v>
      </c>
      <c r="AL76" s="336">
        <f t="shared" si="114"/>
        <v>2.5863532200005167E-2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1.9833231666491719E-2</v>
      </c>
      <c r="N77" s="336">
        <f t="shared" si="115"/>
        <v>1.8263091882130131E-2</v>
      </c>
      <c r="O77" s="336">
        <f t="shared" si="115"/>
        <v>2.002448248769843E-2</v>
      </c>
      <c r="P77" s="336">
        <f t="shared" si="115"/>
        <v>1.9798325857644218E-2</v>
      </c>
      <c r="Q77" s="336">
        <f t="shared" si="115"/>
        <v>2.0385897120095926E-2</v>
      </c>
      <c r="R77" s="336">
        <f t="shared" si="115"/>
        <v>1.9605891504175733E-2</v>
      </c>
      <c r="S77" s="336">
        <f t="shared" si="115"/>
        <v>1.8934660947636461E-2</v>
      </c>
      <c r="T77" s="336">
        <f t="shared" si="115"/>
        <v>1.9136494127060415E-2</v>
      </c>
      <c r="U77" s="336">
        <f t="shared" si="115"/>
        <v>1.6223156207415785E-2</v>
      </c>
      <c r="V77" s="336">
        <f t="shared" si="115"/>
        <v>1.5642447553253083E-2</v>
      </c>
      <c r="W77" s="336">
        <f t="shared" si="115"/>
        <v>1.6147818262968558E-2</v>
      </c>
      <c r="X77" s="336">
        <f t="shared" si="115"/>
        <v>1.5701248580251719E-2</v>
      </c>
      <c r="Y77" s="336">
        <f t="shared" si="115"/>
        <v>1.5640634012911603E-2</v>
      </c>
      <c r="Z77" s="336">
        <f t="shared" si="115"/>
        <v>1.5436280450382226E-2</v>
      </c>
      <c r="AA77" s="336">
        <f t="shared" si="115"/>
        <v>1.5224847424239615E-2</v>
      </c>
      <c r="AB77" s="336">
        <f t="shared" si="115"/>
        <v>1.5043708409496209E-2</v>
      </c>
      <c r="AC77" s="336">
        <f t="shared" si="115"/>
        <v>1.4924971081174436E-2</v>
      </c>
      <c r="AD77" s="336">
        <f t="shared" si="115"/>
        <v>1.4817653667026646E-2</v>
      </c>
      <c r="AE77" s="336">
        <f t="shared" ref="AE77:AL77" si="116">AE30/AE$49</f>
        <v>1.4726289134051995E-2</v>
      </c>
      <c r="AF77" s="336">
        <f t="shared" si="116"/>
        <v>1.4640408477305827E-2</v>
      </c>
      <c r="AG77" s="336">
        <f t="shared" si="116"/>
        <v>1.4555436470833821E-2</v>
      </c>
      <c r="AH77" s="336">
        <f t="shared" si="116"/>
        <v>1.4465192565967054E-2</v>
      </c>
      <c r="AI77" s="336">
        <f t="shared" si="116"/>
        <v>1.4371366561681873E-2</v>
      </c>
      <c r="AJ77" s="336">
        <f t="shared" si="116"/>
        <v>1.4280673863166069E-2</v>
      </c>
      <c r="AK77" s="336">
        <f t="shared" si="116"/>
        <v>1.4207934180003575E-2</v>
      </c>
      <c r="AL77" s="336">
        <f t="shared" si="116"/>
        <v>1.4136727106733419E-2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0.10630794024565211</v>
      </c>
      <c r="N79" s="337">
        <f t="shared" si="117"/>
        <v>0.1005190059621429</v>
      </c>
      <c r="O79" s="337">
        <f t="shared" si="117"/>
        <v>0.10010050632940302</v>
      </c>
      <c r="P79" s="337">
        <f t="shared" si="117"/>
        <v>0.10048073494813413</v>
      </c>
      <c r="Q79" s="337">
        <f t="shared" si="117"/>
        <v>0.10044372181618325</v>
      </c>
      <c r="R79" s="337">
        <f t="shared" si="117"/>
        <v>9.9589623152936901E-2</v>
      </c>
      <c r="S79" s="337">
        <f t="shared" si="117"/>
        <v>0.10619274571823091</v>
      </c>
      <c r="T79" s="337">
        <f t="shared" si="117"/>
        <v>0.10340173793998028</v>
      </c>
      <c r="U79" s="337">
        <f t="shared" si="117"/>
        <v>9.8090282448965754E-2</v>
      </c>
      <c r="V79" s="337">
        <f t="shared" si="117"/>
        <v>9.6122473215635287E-2</v>
      </c>
      <c r="W79" s="337">
        <f t="shared" si="117"/>
        <v>9.420486666893621E-2</v>
      </c>
      <c r="X79" s="337">
        <f t="shared" si="117"/>
        <v>9.6319669348350928E-2</v>
      </c>
      <c r="Y79" s="337">
        <f t="shared" si="117"/>
        <v>9.6633348069390237E-2</v>
      </c>
      <c r="Z79" s="337">
        <f t="shared" si="117"/>
        <v>9.704648225423966E-2</v>
      </c>
      <c r="AA79" s="337">
        <f t="shared" si="117"/>
        <v>9.7465058670225327E-2</v>
      </c>
      <c r="AB79" s="337">
        <f t="shared" si="117"/>
        <v>9.7867440702240904E-2</v>
      </c>
      <c r="AC79" s="337">
        <f t="shared" si="117"/>
        <v>9.8285594023242856E-2</v>
      </c>
      <c r="AD79" s="337">
        <f t="shared" si="117"/>
        <v>9.8721048241962289E-2</v>
      </c>
      <c r="AE79" s="337">
        <f t="shared" ref="AE79:AL79" si="118">AE32/AE$49</f>
        <v>9.9222364184590281E-2</v>
      </c>
      <c r="AF79" s="337">
        <f t="shared" si="118"/>
        <v>9.9691588585605728E-2</v>
      </c>
      <c r="AG79" s="337">
        <f t="shared" si="118"/>
        <v>0.10012953365157722</v>
      </c>
      <c r="AH79" s="337">
        <f t="shared" si="118"/>
        <v>0.10060593335637386</v>
      </c>
      <c r="AI79" s="337">
        <f t="shared" si="118"/>
        <v>0.10107085193940728</v>
      </c>
      <c r="AJ79" s="337">
        <f t="shared" si="118"/>
        <v>0.10157265084605872</v>
      </c>
      <c r="AK79" s="337">
        <f t="shared" si="118"/>
        <v>0.10210385920953675</v>
      </c>
      <c r="AL79" s="337">
        <f t="shared" si="118"/>
        <v>0.10260317341082555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8.4906526775862162E-2</v>
      </c>
      <c r="N80" s="336">
        <f t="shared" si="119"/>
        <v>7.6953787961662024E-2</v>
      </c>
      <c r="O80" s="336">
        <f t="shared" si="119"/>
        <v>7.792593746256303E-2</v>
      </c>
      <c r="P80" s="336">
        <f t="shared" si="119"/>
        <v>7.8000021909991821E-2</v>
      </c>
      <c r="Q80" s="336">
        <f t="shared" si="119"/>
        <v>8.0394525399818548E-2</v>
      </c>
      <c r="R80" s="336">
        <f t="shared" si="119"/>
        <v>7.6449373106503501E-2</v>
      </c>
      <c r="S80" s="336">
        <f t="shared" si="119"/>
        <v>8.2683343844914284E-2</v>
      </c>
      <c r="T80" s="336">
        <f t="shared" si="119"/>
        <v>8.0410690185721306E-2</v>
      </c>
      <c r="U80" s="336">
        <f t="shared" si="119"/>
        <v>7.688230187934772E-2</v>
      </c>
      <c r="V80" s="336">
        <f t="shared" si="119"/>
        <v>7.487620593999228E-2</v>
      </c>
      <c r="W80" s="336">
        <f t="shared" si="119"/>
        <v>7.4113753221008771E-2</v>
      </c>
      <c r="X80" s="336">
        <f t="shared" si="119"/>
        <v>7.6553149923466887E-2</v>
      </c>
      <c r="Y80" s="336">
        <f t="shared" si="119"/>
        <v>7.6889531342016398E-2</v>
      </c>
      <c r="Z80" s="336">
        <f t="shared" si="119"/>
        <v>7.7322140118762595E-2</v>
      </c>
      <c r="AA80" s="336">
        <f t="shared" si="119"/>
        <v>7.7750423849826916E-2</v>
      </c>
      <c r="AB80" s="336">
        <f t="shared" si="119"/>
        <v>7.8150530938433646E-2</v>
      </c>
      <c r="AC80" s="336">
        <f t="shared" si="119"/>
        <v>7.8568075137482762E-2</v>
      </c>
      <c r="AD80" s="336">
        <f t="shared" si="119"/>
        <v>7.8997915158641782E-2</v>
      </c>
      <c r="AE80" s="336">
        <f t="shared" ref="AE80:AL80" si="120">AE33/AE$49</f>
        <v>7.9503001454808001E-2</v>
      </c>
      <c r="AF80" s="336">
        <f t="shared" si="120"/>
        <v>7.9978709399330189E-2</v>
      </c>
      <c r="AG80" s="336">
        <f t="shared" si="120"/>
        <v>8.0427617812346738E-2</v>
      </c>
      <c r="AH80" s="336">
        <f t="shared" si="120"/>
        <v>8.0902995885241219E-2</v>
      </c>
      <c r="AI80" s="336">
        <f t="shared" si="120"/>
        <v>8.1367181993349164E-2</v>
      </c>
      <c r="AJ80" s="336">
        <f t="shared" si="120"/>
        <v>8.1878288946298297E-2</v>
      </c>
      <c r="AK80" s="336">
        <f t="shared" si="120"/>
        <v>8.2402221348073165E-2</v>
      </c>
      <c r="AL80" s="336">
        <f t="shared" si="120"/>
        <v>8.2887903238580543E-2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1.9872482622298796E-2</v>
      </c>
      <c r="N81" s="336">
        <f t="shared" si="121"/>
        <v>2.2429310061231455E-2</v>
      </c>
      <c r="O81" s="336">
        <f t="shared" si="121"/>
        <v>2.1041409674569047E-2</v>
      </c>
      <c r="P81" s="336">
        <f t="shared" si="121"/>
        <v>2.1463615433346957E-2</v>
      </c>
      <c r="Q81" s="336">
        <f t="shared" si="121"/>
        <v>1.8972950910074386E-2</v>
      </c>
      <c r="R81" s="336">
        <f t="shared" si="121"/>
        <v>2.2164973463620636E-2</v>
      </c>
      <c r="S81" s="336">
        <f t="shared" si="121"/>
        <v>2.2689357190824162E-2</v>
      </c>
      <c r="T81" s="336">
        <f t="shared" si="121"/>
        <v>2.2112970522485609E-2</v>
      </c>
      <c r="U81" s="336">
        <f t="shared" si="121"/>
        <v>2.0255281699632185E-2</v>
      </c>
      <c r="V81" s="336">
        <f t="shared" si="121"/>
        <v>2.0418696530051808E-2</v>
      </c>
      <c r="W81" s="336">
        <f t="shared" si="121"/>
        <v>1.9034574566639838E-2</v>
      </c>
      <c r="X81" s="336">
        <f t="shared" si="121"/>
        <v>1.8942120780657493E-2</v>
      </c>
      <c r="Y81" s="336">
        <f t="shared" si="121"/>
        <v>1.8912547067116307E-2</v>
      </c>
      <c r="Z81" s="336">
        <f t="shared" si="121"/>
        <v>1.8886717106950789E-2</v>
      </c>
      <c r="AA81" s="336">
        <f t="shared" si="121"/>
        <v>1.8870797640332698E-2</v>
      </c>
      <c r="AB81" s="336">
        <f t="shared" si="121"/>
        <v>1.8866226586186072E-2</v>
      </c>
      <c r="AC81" s="336">
        <f t="shared" si="121"/>
        <v>1.8860603527410199E-2</v>
      </c>
      <c r="AD81" s="336">
        <f t="shared" si="121"/>
        <v>1.8859932510196662E-2</v>
      </c>
      <c r="AE81" s="336">
        <f t="shared" ref="AE81:AL81" si="122">AE34/AE$49</f>
        <v>1.8850535463991906E-2</v>
      </c>
      <c r="AF81" s="336">
        <f t="shared" si="122"/>
        <v>1.8836840561910824E-2</v>
      </c>
      <c r="AG81" s="336">
        <f t="shared" si="122"/>
        <v>1.8820142494504945E-2</v>
      </c>
      <c r="AH81" s="336">
        <f t="shared" si="122"/>
        <v>1.8815563397380854E-2</v>
      </c>
      <c r="AI81" s="336">
        <f t="shared" si="122"/>
        <v>1.881109187373161E-2</v>
      </c>
      <c r="AJ81" s="336">
        <f t="shared" si="122"/>
        <v>1.8795413696397891E-2</v>
      </c>
      <c r="AK81" s="336">
        <f t="shared" si="122"/>
        <v>1.8797639317890791E-2</v>
      </c>
      <c r="AL81" s="336">
        <f t="shared" si="122"/>
        <v>1.880520286451429E-2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1.5289308474911621E-3</v>
      </c>
      <c r="N82" s="336">
        <f t="shared" si="123"/>
        <v>1.135907939249428E-3</v>
      </c>
      <c r="O82" s="336">
        <f t="shared" si="123"/>
        <v>1.1331591922709332E-3</v>
      </c>
      <c r="P82" s="336">
        <f t="shared" si="123"/>
        <v>1.017097604795333E-3</v>
      </c>
      <c r="Q82" s="336">
        <f t="shared" si="123"/>
        <v>1.0762455062903237E-3</v>
      </c>
      <c r="R82" s="336">
        <f t="shared" si="123"/>
        <v>9.7527658281276611E-4</v>
      </c>
      <c r="S82" s="336">
        <f t="shared" si="123"/>
        <v>8.2004468249248486E-4</v>
      </c>
      <c r="T82" s="336">
        <f t="shared" si="123"/>
        <v>8.7807723177338206E-4</v>
      </c>
      <c r="U82" s="336">
        <f t="shared" si="123"/>
        <v>9.5269886998584886E-4</v>
      </c>
      <c r="V82" s="336">
        <f t="shared" si="123"/>
        <v>8.2757074559120425E-4</v>
      </c>
      <c r="W82" s="336">
        <f t="shared" si="123"/>
        <v>1.0565388812875886E-3</v>
      </c>
      <c r="X82" s="336">
        <f t="shared" si="123"/>
        <v>8.2439864422654272E-4</v>
      </c>
      <c r="Y82" s="336">
        <f t="shared" si="123"/>
        <v>8.312696602575312E-4</v>
      </c>
      <c r="Z82" s="336">
        <f t="shared" si="123"/>
        <v>8.37625028526276E-4</v>
      </c>
      <c r="AA82" s="336">
        <f t="shared" si="123"/>
        <v>8.4383718006569505E-4</v>
      </c>
      <c r="AB82" s="336">
        <f t="shared" si="123"/>
        <v>8.5068317762119572E-4</v>
      </c>
      <c r="AC82" s="336">
        <f t="shared" si="123"/>
        <v>8.5691535834989422E-4</v>
      </c>
      <c r="AD82" s="336">
        <f t="shared" si="123"/>
        <v>8.632005731238438E-4</v>
      </c>
      <c r="AE82" s="336">
        <f t="shared" ref="AE82:AL82" si="124">AE35/AE$49</f>
        <v>8.6882726579037037E-4</v>
      </c>
      <c r="AF82" s="336">
        <f t="shared" si="124"/>
        <v>8.7603862436472105E-4</v>
      </c>
      <c r="AG82" s="336">
        <f t="shared" si="124"/>
        <v>8.8177334472552956E-4</v>
      </c>
      <c r="AH82" s="336">
        <f t="shared" si="124"/>
        <v>8.8737407375177608E-4</v>
      </c>
      <c r="AI82" s="336">
        <f t="shared" si="124"/>
        <v>8.9257807232650578E-4</v>
      </c>
      <c r="AJ82" s="336">
        <f t="shared" si="124"/>
        <v>8.989482033625333E-4</v>
      </c>
      <c r="AK82" s="336">
        <f t="shared" si="124"/>
        <v>9.0399854357280345E-4</v>
      </c>
      <c r="AL82" s="336">
        <f t="shared" si="124"/>
        <v>9.1006730773071458E-4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7.8424938678927483E-2</v>
      </c>
      <c r="N84" s="337">
        <f t="shared" si="125"/>
        <v>8.2880553011079383E-2</v>
      </c>
      <c r="O84" s="337">
        <f t="shared" si="125"/>
        <v>8.6990782919797477E-2</v>
      </c>
      <c r="P84" s="337">
        <f t="shared" si="125"/>
        <v>8.4157789437621991E-2</v>
      </c>
      <c r="Q84" s="337">
        <f t="shared" si="125"/>
        <v>8.6585840164870212E-2</v>
      </c>
      <c r="R84" s="337">
        <f t="shared" si="125"/>
        <v>8.1387928637659757E-2</v>
      </c>
      <c r="S84" s="337">
        <f t="shared" si="125"/>
        <v>7.8537746668594699E-2</v>
      </c>
      <c r="T84" s="337">
        <f t="shared" si="125"/>
        <v>8.0016733338065374E-2</v>
      </c>
      <c r="U84" s="337">
        <f t="shared" si="125"/>
        <v>7.8205887054965548E-2</v>
      </c>
      <c r="V84" s="337">
        <f t="shared" si="125"/>
        <v>7.5874940445918193E-2</v>
      </c>
      <c r="W84" s="337">
        <f t="shared" si="125"/>
        <v>7.6642193666372524E-2</v>
      </c>
      <c r="X84" s="337">
        <f t="shared" si="125"/>
        <v>7.7069470939664347E-2</v>
      </c>
      <c r="Y84" s="337">
        <f t="shared" si="125"/>
        <v>7.7069581122506808E-2</v>
      </c>
      <c r="Z84" s="337">
        <f t="shared" si="125"/>
        <v>7.7047438629027507E-2</v>
      </c>
      <c r="AA84" s="337">
        <f t="shared" si="125"/>
        <v>7.6991691910616458E-2</v>
      </c>
      <c r="AB84" s="337">
        <f t="shared" si="125"/>
        <v>7.6863331360293122E-2</v>
      </c>
      <c r="AC84" s="337">
        <f t="shared" si="125"/>
        <v>7.673254026329325E-2</v>
      </c>
      <c r="AD84" s="337">
        <f t="shared" si="125"/>
        <v>7.6617164410101621E-2</v>
      </c>
      <c r="AE84" s="337">
        <f t="shared" ref="AE84:AL84" si="126">AE37/AE$49</f>
        <v>7.6489568600758048E-2</v>
      </c>
      <c r="AF84" s="337">
        <f t="shared" si="126"/>
        <v>7.6373833687214274E-2</v>
      </c>
      <c r="AG84" s="337">
        <f t="shared" si="126"/>
        <v>7.6241896410367466E-2</v>
      </c>
      <c r="AH84" s="337">
        <f t="shared" si="126"/>
        <v>7.6166819534582139E-2</v>
      </c>
      <c r="AI84" s="337">
        <f t="shared" si="126"/>
        <v>7.6082478205023091E-2</v>
      </c>
      <c r="AJ84" s="337">
        <f t="shared" si="126"/>
        <v>7.6013318026459026E-2</v>
      </c>
      <c r="AK84" s="337">
        <f t="shared" si="126"/>
        <v>7.5915952935243614E-2</v>
      </c>
      <c r="AL84" s="337">
        <f t="shared" si="126"/>
        <v>7.5771783190285436E-2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6.1450653361687604E-2</v>
      </c>
      <c r="N85" s="336">
        <f t="shared" si="127"/>
        <v>6.4618476073572018E-2</v>
      </c>
      <c r="O85" s="336">
        <f t="shared" si="127"/>
        <v>6.8299893674804005E-2</v>
      </c>
      <c r="P85" s="336">
        <f t="shared" si="127"/>
        <v>6.5730394157598501E-2</v>
      </c>
      <c r="Q85" s="336">
        <f t="shared" si="127"/>
        <v>6.918959142193444E-2</v>
      </c>
      <c r="R85" s="336">
        <f t="shared" si="127"/>
        <v>6.276999730581799E-2</v>
      </c>
      <c r="S85" s="336">
        <f t="shared" si="127"/>
        <v>6.0380402953065689E-2</v>
      </c>
      <c r="T85" s="336">
        <f t="shared" si="127"/>
        <v>6.0288789489633683E-2</v>
      </c>
      <c r="U85" s="336">
        <f t="shared" si="127"/>
        <v>5.7191637170375967E-2</v>
      </c>
      <c r="V85" s="336">
        <f t="shared" si="127"/>
        <v>5.5522894505022735E-2</v>
      </c>
      <c r="W85" s="336">
        <f t="shared" si="127"/>
        <v>5.5391374845103189E-2</v>
      </c>
      <c r="X85" s="336">
        <f t="shared" si="127"/>
        <v>5.1320619289521682E-2</v>
      </c>
      <c r="Y85" s="336">
        <f t="shared" si="127"/>
        <v>5.0894013037711933E-2</v>
      </c>
      <c r="Z85" s="336">
        <f t="shared" si="127"/>
        <v>5.0524497903615892E-2</v>
      </c>
      <c r="AA85" s="336">
        <f t="shared" si="127"/>
        <v>5.0153267305279484E-2</v>
      </c>
      <c r="AB85" s="336">
        <f t="shared" si="127"/>
        <v>4.9724892035252682E-2</v>
      </c>
      <c r="AC85" s="336">
        <f t="shared" si="127"/>
        <v>4.9294867176221571E-2</v>
      </c>
      <c r="AD85" s="336">
        <f t="shared" si="127"/>
        <v>4.8859483250854194E-2</v>
      </c>
      <c r="AE85" s="336">
        <f t="shared" ref="AE85:AL85" si="128">AE38/AE$49</f>
        <v>4.8406389431715116E-2</v>
      </c>
      <c r="AF85" s="336">
        <f t="shared" si="128"/>
        <v>4.7958182870004737E-2</v>
      </c>
      <c r="AG85" s="336">
        <f t="shared" si="128"/>
        <v>4.7497705432082142E-2</v>
      </c>
      <c r="AH85" s="336">
        <f t="shared" si="128"/>
        <v>4.7107903673312551E-2</v>
      </c>
      <c r="AI85" s="336">
        <f t="shared" si="128"/>
        <v>4.6720457175873011E-2</v>
      </c>
      <c r="AJ85" s="336">
        <f t="shared" si="128"/>
        <v>4.6331772516045713E-2</v>
      </c>
      <c r="AK85" s="336">
        <f t="shared" si="128"/>
        <v>4.5913333766431315E-2</v>
      </c>
      <c r="AL85" s="336">
        <f t="shared" si="128"/>
        <v>4.5445925449343678E-2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1.6974285317239886E-2</v>
      </c>
      <c r="N86" s="336">
        <f t="shared" si="129"/>
        <v>1.8262076937507365E-2</v>
      </c>
      <c r="O86" s="336">
        <f t="shared" si="129"/>
        <v>1.8690889244993479E-2</v>
      </c>
      <c r="P86" s="336">
        <f t="shared" si="129"/>
        <v>1.8427395280023497E-2</v>
      </c>
      <c r="Q86" s="336">
        <f t="shared" si="129"/>
        <v>1.7396248742935775E-2</v>
      </c>
      <c r="R86" s="336">
        <f t="shared" si="129"/>
        <v>1.8617931331841767E-2</v>
      </c>
      <c r="S86" s="336">
        <f t="shared" si="129"/>
        <v>1.8157343715529017E-2</v>
      </c>
      <c r="T86" s="336">
        <f t="shared" si="129"/>
        <v>1.9727943848431691E-2</v>
      </c>
      <c r="U86" s="336">
        <f t="shared" si="129"/>
        <v>2.1014249884589588E-2</v>
      </c>
      <c r="V86" s="336">
        <f t="shared" si="129"/>
        <v>2.0352045940895458E-2</v>
      </c>
      <c r="W86" s="336">
        <f t="shared" si="129"/>
        <v>2.1250818821269331E-2</v>
      </c>
      <c r="X86" s="336">
        <f t="shared" si="129"/>
        <v>2.5748851650142675E-2</v>
      </c>
      <c r="Y86" s="336">
        <f t="shared" si="129"/>
        <v>2.6175568084794876E-2</v>
      </c>
      <c r="Z86" s="336">
        <f t="shared" si="129"/>
        <v>2.6522940725411615E-2</v>
      </c>
      <c r="AA86" s="336">
        <f t="shared" si="129"/>
        <v>2.6838424605336975E-2</v>
      </c>
      <c r="AB86" s="336">
        <f t="shared" si="129"/>
        <v>2.7138439325040429E-2</v>
      </c>
      <c r="AC86" s="336">
        <f t="shared" si="129"/>
        <v>2.7437673087071675E-2</v>
      </c>
      <c r="AD86" s="336">
        <f t="shared" si="129"/>
        <v>2.7757681159247427E-2</v>
      </c>
      <c r="AE86" s="336">
        <f t="shared" ref="AE86:AL86" si="130">AE39/AE$49</f>
        <v>2.8083179169042922E-2</v>
      </c>
      <c r="AF86" s="336">
        <f t="shared" si="130"/>
        <v>2.8415650817209537E-2</v>
      </c>
      <c r="AG86" s="336">
        <f t="shared" si="130"/>
        <v>2.8744190978285327E-2</v>
      </c>
      <c r="AH86" s="336">
        <f t="shared" si="130"/>
        <v>2.9058915861269592E-2</v>
      </c>
      <c r="AI86" s="336">
        <f t="shared" si="130"/>
        <v>2.936202102915008E-2</v>
      </c>
      <c r="AJ86" s="336">
        <f t="shared" si="130"/>
        <v>2.9681545510413319E-2</v>
      </c>
      <c r="AK86" s="336">
        <f t="shared" si="130"/>
        <v>3.0002619168812302E-2</v>
      </c>
      <c r="AL86" s="336">
        <f t="shared" si="130"/>
        <v>3.0325857740941757E-2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7.7351884188273323E-2</v>
      </c>
      <c r="N88" s="337">
        <f t="shared" si="131"/>
        <v>7.4540398071168648E-2</v>
      </c>
      <c r="O88" s="337">
        <f t="shared" si="131"/>
        <v>7.515449379976448E-2</v>
      </c>
      <c r="P88" s="337">
        <f t="shared" si="131"/>
        <v>7.369120859626091E-2</v>
      </c>
      <c r="Q88" s="337">
        <f t="shared" si="131"/>
        <v>7.4803681259781749E-2</v>
      </c>
      <c r="R88" s="337">
        <f t="shared" si="131"/>
        <v>7.8584561976652811E-2</v>
      </c>
      <c r="S88" s="337">
        <f t="shared" si="131"/>
        <v>8.0529762571112898E-2</v>
      </c>
      <c r="T88" s="337">
        <f t="shared" si="131"/>
        <v>7.9176856210281338E-2</v>
      </c>
      <c r="U88" s="337">
        <f t="shared" si="131"/>
        <v>7.5457049408965693E-2</v>
      </c>
      <c r="V88" s="337">
        <f t="shared" si="131"/>
        <v>7.8085974040788306E-2</v>
      </c>
      <c r="W88" s="337">
        <f t="shared" si="131"/>
        <v>6.9564320941192512E-2</v>
      </c>
      <c r="X88" s="337">
        <f t="shared" si="131"/>
        <v>7.8101555536800246E-2</v>
      </c>
      <c r="Y88" s="337">
        <f t="shared" si="131"/>
        <v>7.7903399582353816E-2</v>
      </c>
      <c r="Z88" s="337">
        <f t="shared" si="131"/>
        <v>7.7737978181889919E-2</v>
      </c>
      <c r="AA88" s="337">
        <f t="shared" si="131"/>
        <v>7.7542479616549753E-2</v>
      </c>
      <c r="AB88" s="337">
        <f t="shared" si="131"/>
        <v>7.7272216681862474E-2</v>
      </c>
      <c r="AC88" s="337">
        <f t="shared" si="131"/>
        <v>7.7091654921013497E-2</v>
      </c>
      <c r="AD88" s="337">
        <f t="shared" si="131"/>
        <v>7.6903842214043575E-2</v>
      </c>
      <c r="AE88" s="337">
        <f t="shared" ref="AE88:AL88" si="132">AE41/AE$49</f>
        <v>7.6686320411595343E-2</v>
      </c>
      <c r="AF88" s="337">
        <f t="shared" si="132"/>
        <v>7.6440699019811403E-2</v>
      </c>
      <c r="AG88" s="337">
        <f t="shared" si="132"/>
        <v>7.6191369783508295E-2</v>
      </c>
      <c r="AH88" s="337">
        <f t="shared" si="132"/>
        <v>7.5916448367066569E-2</v>
      </c>
      <c r="AI88" s="337">
        <f t="shared" si="132"/>
        <v>7.5674166673461038E-2</v>
      </c>
      <c r="AJ88" s="337">
        <f t="shared" si="132"/>
        <v>7.5423062021346882E-2</v>
      </c>
      <c r="AK88" s="337">
        <f t="shared" si="132"/>
        <v>7.5129281162916062E-2</v>
      </c>
      <c r="AL88" s="337">
        <f t="shared" si="132"/>
        <v>7.4814552504445575E-2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3.6749955363076431E-2</v>
      </c>
      <c r="N89" s="336">
        <f t="shared" si="133"/>
        <v>3.3933335671774062E-2</v>
      </c>
      <c r="O89" s="336">
        <f t="shared" si="133"/>
        <v>3.3911521098165663E-2</v>
      </c>
      <c r="P89" s="336">
        <f t="shared" si="133"/>
        <v>3.6509852505398295E-2</v>
      </c>
      <c r="Q89" s="336">
        <f t="shared" si="133"/>
        <v>3.6396598736808852E-2</v>
      </c>
      <c r="R89" s="336">
        <f t="shared" si="133"/>
        <v>3.6694534393218591E-2</v>
      </c>
      <c r="S89" s="336">
        <f t="shared" si="133"/>
        <v>3.48802621249832E-2</v>
      </c>
      <c r="T89" s="336">
        <f t="shared" si="133"/>
        <v>3.4516137093369856E-2</v>
      </c>
      <c r="U89" s="336">
        <f t="shared" si="133"/>
        <v>3.3955152718306333E-2</v>
      </c>
      <c r="V89" s="336">
        <f t="shared" si="133"/>
        <v>3.2617458856279244E-2</v>
      </c>
      <c r="W89" s="336">
        <f t="shared" si="133"/>
        <v>2.83514697264983E-2</v>
      </c>
      <c r="X89" s="336">
        <f t="shared" si="133"/>
        <v>3.414863006009547E-2</v>
      </c>
      <c r="Y89" s="336">
        <f t="shared" si="133"/>
        <v>3.4067430384158333E-2</v>
      </c>
      <c r="Z89" s="336">
        <f t="shared" si="133"/>
        <v>3.3949294148622848E-2</v>
      </c>
      <c r="AA89" s="336">
        <f t="shared" si="133"/>
        <v>3.3807209198582898E-2</v>
      </c>
      <c r="AB89" s="336">
        <f t="shared" si="133"/>
        <v>3.3588279405248923E-2</v>
      </c>
      <c r="AC89" s="336">
        <f t="shared" si="133"/>
        <v>3.3479800100969292E-2</v>
      </c>
      <c r="AD89" s="336">
        <f t="shared" si="133"/>
        <v>3.3364432660572069E-2</v>
      </c>
      <c r="AE89" s="336">
        <f t="shared" ref="AE89:AL89" si="134">AE42/AE$49</f>
        <v>3.3226535324246208E-2</v>
      </c>
      <c r="AF89" s="336">
        <f t="shared" si="134"/>
        <v>3.307068372217975E-2</v>
      </c>
      <c r="AG89" s="336">
        <f t="shared" si="134"/>
        <v>3.2913242792330995E-2</v>
      </c>
      <c r="AH89" s="336">
        <f t="shared" si="134"/>
        <v>3.2737472047501222E-2</v>
      </c>
      <c r="AI89" s="336">
        <f t="shared" si="134"/>
        <v>3.2589849566893286E-2</v>
      </c>
      <c r="AJ89" s="336">
        <f t="shared" si="134"/>
        <v>3.2437554355181183E-2</v>
      </c>
      <c r="AK89" s="336">
        <f t="shared" si="134"/>
        <v>3.2238167714763781E-2</v>
      </c>
      <c r="AL89" s="336">
        <f t="shared" si="134"/>
        <v>3.2017335992799469E-2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4.0601928825196899E-2</v>
      </c>
      <c r="N90" s="336">
        <f t="shared" si="135"/>
        <v>4.06070623993946E-2</v>
      </c>
      <c r="O90" s="336">
        <f t="shared" si="135"/>
        <v>4.124297270159881E-2</v>
      </c>
      <c r="P90" s="336">
        <f t="shared" si="135"/>
        <v>3.7181356090862615E-2</v>
      </c>
      <c r="Q90" s="336">
        <f t="shared" si="135"/>
        <v>3.8407082522972903E-2</v>
      </c>
      <c r="R90" s="336">
        <f t="shared" si="135"/>
        <v>4.1890027583434221E-2</v>
      </c>
      <c r="S90" s="336">
        <f t="shared" si="135"/>
        <v>4.5649500446129705E-2</v>
      </c>
      <c r="T90" s="336">
        <f t="shared" si="135"/>
        <v>4.4660719116911489E-2</v>
      </c>
      <c r="U90" s="336">
        <f t="shared" si="135"/>
        <v>4.1501896690659359E-2</v>
      </c>
      <c r="V90" s="336">
        <f t="shared" si="135"/>
        <v>4.5468515184509055E-2</v>
      </c>
      <c r="W90" s="336">
        <f t="shared" si="135"/>
        <v>4.1212851214694209E-2</v>
      </c>
      <c r="X90" s="336">
        <f t="shared" si="135"/>
        <v>4.395292547670477E-2</v>
      </c>
      <c r="Y90" s="336">
        <f t="shared" si="135"/>
        <v>4.3835969198195469E-2</v>
      </c>
      <c r="Z90" s="336">
        <f t="shared" si="135"/>
        <v>4.3788684033267071E-2</v>
      </c>
      <c r="AA90" s="336">
        <f t="shared" si="135"/>
        <v>4.3735270417966862E-2</v>
      </c>
      <c r="AB90" s="336">
        <f t="shared" si="135"/>
        <v>4.3683937276613551E-2</v>
      </c>
      <c r="AC90" s="336">
        <f t="shared" si="135"/>
        <v>4.3611854820044198E-2</v>
      </c>
      <c r="AD90" s="336">
        <f t="shared" si="135"/>
        <v>4.353940955347152E-2</v>
      </c>
      <c r="AE90" s="336">
        <f t="shared" ref="AE90:AL90" si="136">AE43/AE$49</f>
        <v>4.3459785087349129E-2</v>
      </c>
      <c r="AF90" s="336">
        <f t="shared" si="136"/>
        <v>4.337001529763166E-2</v>
      </c>
      <c r="AG90" s="336">
        <f t="shared" si="136"/>
        <v>4.3278126991177293E-2</v>
      </c>
      <c r="AH90" s="336">
        <f t="shared" si="136"/>
        <v>4.3178976319565361E-2</v>
      </c>
      <c r="AI90" s="336">
        <f t="shared" si="136"/>
        <v>4.3084317106567738E-2</v>
      </c>
      <c r="AJ90" s="336">
        <f t="shared" si="136"/>
        <v>4.2985507666165698E-2</v>
      </c>
      <c r="AK90" s="336">
        <f t="shared" si="136"/>
        <v>4.2891113448152288E-2</v>
      </c>
      <c r="AL90" s="336">
        <f t="shared" si="136"/>
        <v>4.27972165116461E-2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0.1205314972988778</v>
      </c>
      <c r="N92" s="337">
        <f t="shared" si="137"/>
        <v>0.11666554048024171</v>
      </c>
      <c r="O92" s="337">
        <f t="shared" si="137"/>
        <v>0.11853238529681107</v>
      </c>
      <c r="P92" s="337">
        <f t="shared" si="137"/>
        <v>0.11254967850725794</v>
      </c>
      <c r="Q92" s="337">
        <f t="shared" si="137"/>
        <v>0.11589439158440429</v>
      </c>
      <c r="R92" s="337">
        <f t="shared" si="137"/>
        <v>0.11894555312132718</v>
      </c>
      <c r="S92" s="337">
        <f t="shared" si="137"/>
        <v>0.11574480801555115</v>
      </c>
      <c r="T92" s="337">
        <f t="shared" si="137"/>
        <v>0.11275814254317094</v>
      </c>
      <c r="U92" s="337">
        <f t="shared" si="137"/>
        <v>0.1143273890311584</v>
      </c>
      <c r="V92" s="337">
        <f t="shared" si="137"/>
        <v>0.11489058956037762</v>
      </c>
      <c r="W92" s="337">
        <f t="shared" si="137"/>
        <v>0.10477587585273457</v>
      </c>
      <c r="X92" s="337">
        <f t="shared" si="137"/>
        <v>0.1048261938550798</v>
      </c>
      <c r="Y92" s="337">
        <f t="shared" si="137"/>
        <v>0.10454377481761197</v>
      </c>
      <c r="Z92" s="337">
        <f t="shared" si="137"/>
        <v>0.10369303244254852</v>
      </c>
      <c r="AA92" s="337">
        <f t="shared" si="137"/>
        <v>0.10272612487642009</v>
      </c>
      <c r="AB92" s="337">
        <f t="shared" si="137"/>
        <v>0.10208190277525647</v>
      </c>
      <c r="AC92" s="337">
        <f t="shared" si="137"/>
        <v>0.10136840982668389</v>
      </c>
      <c r="AD92" s="337">
        <f t="shared" si="137"/>
        <v>0.10053591427889592</v>
      </c>
      <c r="AE92" s="337">
        <f t="shared" ref="AE92:AL92" si="138">AE45/AE$49</f>
        <v>9.9774952788413446E-2</v>
      </c>
      <c r="AF92" s="337">
        <f t="shared" si="138"/>
        <v>9.9057609801281435E-2</v>
      </c>
      <c r="AG92" s="337">
        <f t="shared" si="138"/>
        <v>9.8371544099001701E-2</v>
      </c>
      <c r="AH92" s="337">
        <f t="shared" si="138"/>
        <v>9.7657597297230503E-2</v>
      </c>
      <c r="AI92" s="337">
        <f t="shared" si="138"/>
        <v>9.6989850885315768E-2</v>
      </c>
      <c r="AJ92" s="337">
        <f t="shared" si="138"/>
        <v>9.6292107566882751E-2</v>
      </c>
      <c r="AK92" s="337">
        <f t="shared" si="138"/>
        <v>9.5589160848207608E-2</v>
      </c>
      <c r="AL92" s="337">
        <f t="shared" si="138"/>
        <v>9.4881954618558501E-2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1.8409910979283416E-2</v>
      </c>
      <c r="N93" s="336">
        <f t="shared" si="139"/>
        <v>1.8127311081807509E-2</v>
      </c>
      <c r="O93" s="336">
        <f t="shared" si="139"/>
        <v>1.7819819416783091E-2</v>
      </c>
      <c r="P93" s="336">
        <f t="shared" si="139"/>
        <v>1.7884851245938218E-2</v>
      </c>
      <c r="Q93" s="336">
        <f t="shared" si="139"/>
        <v>1.9234579114999581E-2</v>
      </c>
      <c r="R93" s="336">
        <f t="shared" si="139"/>
        <v>2.0475935609242355E-2</v>
      </c>
      <c r="S93" s="336">
        <f t="shared" si="139"/>
        <v>2.0083220831189488E-2</v>
      </c>
      <c r="T93" s="336">
        <f t="shared" si="139"/>
        <v>1.8014913570470938E-2</v>
      </c>
      <c r="U93" s="336">
        <f t="shared" si="139"/>
        <v>1.8003590003928691E-2</v>
      </c>
      <c r="V93" s="336">
        <f t="shared" si="139"/>
        <v>1.7613088267145562E-2</v>
      </c>
      <c r="W93" s="336">
        <f t="shared" si="139"/>
        <v>1.5735269627183926E-2</v>
      </c>
      <c r="X93" s="336">
        <f t="shared" si="139"/>
        <v>1.3460059664886271E-2</v>
      </c>
      <c r="Y93" s="336">
        <f t="shared" si="139"/>
        <v>1.3373745775437327E-2</v>
      </c>
      <c r="Z93" s="336">
        <f t="shared" si="139"/>
        <v>1.3297315120731613E-2</v>
      </c>
      <c r="AA93" s="336">
        <f t="shared" si="139"/>
        <v>1.321243872553763E-2</v>
      </c>
      <c r="AB93" s="336">
        <f t="shared" si="139"/>
        <v>1.3124376596185865E-2</v>
      </c>
      <c r="AC93" s="336">
        <f t="shared" si="139"/>
        <v>1.3014213313489273E-2</v>
      </c>
      <c r="AD93" s="336">
        <f t="shared" si="139"/>
        <v>1.2896505022122579E-2</v>
      </c>
      <c r="AE93" s="336">
        <f t="shared" ref="AE93:AL93" si="140">AE46/AE$49</f>
        <v>1.2803859553849018E-2</v>
      </c>
      <c r="AF93" s="336">
        <f t="shared" si="140"/>
        <v>1.2707229124114922E-2</v>
      </c>
      <c r="AG93" s="336">
        <f t="shared" si="140"/>
        <v>1.2607834052498896E-2</v>
      </c>
      <c r="AH93" s="336">
        <f t="shared" si="140"/>
        <v>1.2508808284919256E-2</v>
      </c>
      <c r="AI93" s="336">
        <f t="shared" si="140"/>
        <v>1.24140571810135E-2</v>
      </c>
      <c r="AJ93" s="336">
        <f t="shared" si="140"/>
        <v>1.2320867913531203E-2</v>
      </c>
      <c r="AK93" s="336">
        <f t="shared" si="140"/>
        <v>1.2232133035445236E-2</v>
      </c>
      <c r="AL93" s="336">
        <f t="shared" si="140"/>
        <v>1.2142397923897857E-2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0.10212158631959439</v>
      </c>
      <c r="N94" s="336">
        <f t="shared" si="141"/>
        <v>9.8538229398434193E-2</v>
      </c>
      <c r="O94" s="336">
        <f t="shared" si="141"/>
        <v>0.10071256588002797</v>
      </c>
      <c r="P94" s="336">
        <f t="shared" si="141"/>
        <v>9.4664827261319723E-2</v>
      </c>
      <c r="Q94" s="336">
        <f t="shared" si="141"/>
        <v>9.6659812469404707E-2</v>
      </c>
      <c r="R94" s="336">
        <f t="shared" si="141"/>
        <v>9.8469617512084828E-2</v>
      </c>
      <c r="S94" s="336">
        <f t="shared" si="141"/>
        <v>9.5661587184361657E-2</v>
      </c>
      <c r="T94" s="336">
        <f t="shared" si="141"/>
        <v>9.4743228972700017E-2</v>
      </c>
      <c r="U94" s="336">
        <f t="shared" si="141"/>
        <v>9.6323799027229706E-2</v>
      </c>
      <c r="V94" s="336">
        <f t="shared" si="141"/>
        <v>9.7277501293232052E-2</v>
      </c>
      <c r="W94" s="336">
        <f t="shared" si="141"/>
        <v>8.9040606225550642E-2</v>
      </c>
      <c r="X94" s="336">
        <f t="shared" si="141"/>
        <v>9.1366134190193529E-2</v>
      </c>
      <c r="Y94" s="336">
        <f t="shared" si="141"/>
        <v>9.1170029042174638E-2</v>
      </c>
      <c r="Z94" s="336">
        <f t="shared" si="141"/>
        <v>9.0395717321816907E-2</v>
      </c>
      <c r="AA94" s="336">
        <f t="shared" si="141"/>
        <v>8.9513686150882454E-2</v>
      </c>
      <c r="AB94" s="336">
        <f t="shared" si="141"/>
        <v>8.8957526179070601E-2</v>
      </c>
      <c r="AC94" s="336">
        <f t="shared" si="141"/>
        <v>8.8354196513194622E-2</v>
      </c>
      <c r="AD94" s="336">
        <f t="shared" si="141"/>
        <v>8.7639409256773354E-2</v>
      </c>
      <c r="AE94" s="336">
        <f t="shared" ref="AE94:AL94" si="142">AE47/AE$49</f>
        <v>8.6971093234564437E-2</v>
      </c>
      <c r="AF94" s="336">
        <f t="shared" si="142"/>
        <v>8.6350380677166508E-2</v>
      </c>
      <c r="AG94" s="336">
        <f t="shared" si="142"/>
        <v>8.5763710046502795E-2</v>
      </c>
      <c r="AH94" s="336">
        <f t="shared" si="142"/>
        <v>8.5148789012311252E-2</v>
      </c>
      <c r="AI94" s="336">
        <f t="shared" si="142"/>
        <v>8.4575793704302266E-2</v>
      </c>
      <c r="AJ94" s="336">
        <f t="shared" si="142"/>
        <v>8.3971239653351556E-2</v>
      </c>
      <c r="AK94" s="336">
        <f t="shared" si="142"/>
        <v>8.3357027812762371E-2</v>
      </c>
      <c r="AL94" s="336">
        <f t="shared" si="142"/>
        <v>8.273955669466064E-2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Greater Birmingham and Solihull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Greater Birmingham and Solihull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Greater Birmingham and Solihull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Greater Birmingham and Solihull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Greater Birmingham and Solihull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Greater Birmingham and Solihull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Greater Birmingham and Solihull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Greater Birmingham and Solihull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Greater Birmingham and Solihull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Greater Birmingham and Solihull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Greater Birmingham and Solihull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Greater Birmingham and Solihull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Greater Birmingham and Solihull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15.744718447072444</v>
      </c>
      <c r="Y4" s="11">
        <f>'Occ T1'!D8-'Occ T1'!C8</f>
        <v>2.8742592076282421</v>
      </c>
      <c r="Z4" s="11">
        <f>'Occ T1'!E8-'Occ T1'!D8</f>
        <v>2.8738913017277525</v>
      </c>
      <c r="AA4" s="11">
        <f>'Occ T1'!F8-'Occ T1'!E8</f>
        <v>13.955856859552554</v>
      </c>
      <c r="AB4" s="11">
        <f>'Occ T1'!D8-'Occ T1'!B8</f>
        <v>18.618977654700686</v>
      </c>
      <c r="AC4" s="11">
        <f>'Occ T1'!F8-'Occ T1'!D8</f>
        <v>16.829748161280307</v>
      </c>
    </row>
    <row r="5" spans="1:29" x14ac:dyDescent="0.2">
      <c r="W5" s="10" t="str">
        <f>name!E5</f>
        <v>Professional occupations</v>
      </c>
      <c r="X5" s="11">
        <f>'Occ T1'!C9-'Occ T1'!B9</f>
        <v>32.380124582197453</v>
      </c>
      <c r="Y5" s="11">
        <f>'Occ T1'!D9-'Occ T1'!C9</f>
        <v>10.756111438756847</v>
      </c>
      <c r="Z5" s="11">
        <f>'Occ T1'!E9-'Occ T1'!D9</f>
        <v>17.781957031443994</v>
      </c>
      <c r="AA5" s="11">
        <f>'Occ T1'!F9-'Occ T1'!E9</f>
        <v>27.749302682203108</v>
      </c>
      <c r="AB5" s="11">
        <f>'Occ T1'!D9-'Occ T1'!B9</f>
        <v>43.1362360209543</v>
      </c>
      <c r="AC5" s="11">
        <f>'Occ T1'!F9-'Occ T1'!D9</f>
        <v>45.531259713647103</v>
      </c>
    </row>
    <row r="6" spans="1:29" x14ac:dyDescent="0.2">
      <c r="W6" s="10" t="str">
        <f>name!E6</f>
        <v>Associate professional occupations</v>
      </c>
      <c r="X6" s="11">
        <f>'Occ T1'!C10-'Occ T1'!B10</f>
        <v>16.144988298774024</v>
      </c>
      <c r="Y6" s="11">
        <f>'Occ T1'!D10-'Occ T1'!C10</f>
        <v>4.5255695705301662</v>
      </c>
      <c r="Z6" s="11">
        <f>'Occ T1'!E10-'Occ T1'!D10</f>
        <v>-3.2756049542370533</v>
      </c>
      <c r="AA6" s="11">
        <f>'Occ T1'!F10-'Occ T1'!E10</f>
        <v>10.841516797692009</v>
      </c>
      <c r="AB6" s="11">
        <f>'Occ T1'!D10-'Occ T1'!B10</f>
        <v>20.67055786930419</v>
      </c>
      <c r="AC6" s="11">
        <f>'Occ T1'!F10-'Occ T1'!D10</f>
        <v>7.5659118434549555</v>
      </c>
    </row>
    <row r="7" spans="1:29" x14ac:dyDescent="0.2">
      <c r="W7" s="10" t="str">
        <f>name!E7</f>
        <v>Administrative and secretarial occupations</v>
      </c>
      <c r="X7" s="11">
        <f>'Occ T1'!C11-'Occ T1'!B11</f>
        <v>-0.21934124814400491</v>
      </c>
      <c r="Y7" s="11">
        <f>'Occ T1'!D11-'Occ T1'!C11</f>
        <v>3.7637129577587132</v>
      </c>
      <c r="Z7" s="11">
        <f>'Occ T1'!E11-'Occ T1'!D11</f>
        <v>-6.0290587100863604</v>
      </c>
      <c r="AA7" s="11">
        <f>'Occ T1'!F11-'Occ T1'!E11</f>
        <v>-10.967791630483447</v>
      </c>
      <c r="AB7" s="11">
        <f>'Occ T1'!D11-'Occ T1'!B11</f>
        <v>3.5443717096147083</v>
      </c>
      <c r="AC7" s="11">
        <f>'Occ T1'!F11-'Occ T1'!D11</f>
        <v>-16.996850340569807</v>
      </c>
    </row>
    <row r="8" spans="1:29" x14ac:dyDescent="0.2">
      <c r="W8" s="10" t="str">
        <f>name!E8</f>
        <v>Skilled trades occupations</v>
      </c>
      <c r="X8" s="11">
        <f>'Occ T1'!C12-'Occ T1'!B12</f>
        <v>3.0030436682758364</v>
      </c>
      <c r="Y8" s="11">
        <f>'Occ T1'!D12-'Occ T1'!C12</f>
        <v>-16.290661849054175</v>
      </c>
      <c r="Z8" s="11">
        <f>'Occ T1'!E12-'Occ T1'!D12</f>
        <v>-0.50349283345191509</v>
      </c>
      <c r="AA8" s="11">
        <f>'Occ T1'!F12-'Occ T1'!E12</f>
        <v>-5.8584532797863744</v>
      </c>
      <c r="AB8" s="11">
        <f>'Occ T1'!D12-'Occ T1'!B12</f>
        <v>-13.287618180778338</v>
      </c>
      <c r="AC8" s="11">
        <f>'Occ T1'!F12-'Occ T1'!D12</f>
        <v>-6.3619461132382895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4.6043274184799827</v>
      </c>
      <c r="Y9" s="11">
        <f>'Occ T1'!D13-'Occ T1'!C13</f>
        <v>-4.3810500044112217</v>
      </c>
      <c r="Z9" s="11">
        <f>'Occ T1'!E13-'Occ T1'!D13</f>
        <v>6.9811507234970804</v>
      </c>
      <c r="AA9" s="11">
        <f>'Occ T1'!F13-'Occ T1'!E13</f>
        <v>9.7775348152124764</v>
      </c>
      <c r="AB9" s="11">
        <f>'Occ T1'!D13-'Occ T1'!B13</f>
        <v>0.223277414068761</v>
      </c>
      <c r="AC9" s="11">
        <f>'Occ T1'!F13-'Occ T1'!D13</f>
        <v>16.758685538709557</v>
      </c>
    </row>
    <row r="10" spans="1:29" x14ac:dyDescent="0.2">
      <c r="W10" s="10" t="str">
        <f>name!E10</f>
        <v>Sales and customer service occupations</v>
      </c>
      <c r="X10" s="11">
        <f>'Occ T1'!C14-'Occ T1'!B14</f>
        <v>0.84333872947662769</v>
      </c>
      <c r="Y10" s="11">
        <f>'Occ T1'!D14-'Occ T1'!C14</f>
        <v>-1.0285138989758451</v>
      </c>
      <c r="Z10" s="11">
        <f>'Occ T1'!E14-'Occ T1'!D14</f>
        <v>2.654296268976907</v>
      </c>
      <c r="AA10" s="11">
        <f>'Occ T1'!F14-'Occ T1'!E14</f>
        <v>2.188089131695321</v>
      </c>
      <c r="AB10" s="11">
        <f>'Occ T1'!D14-'Occ T1'!B14</f>
        <v>-0.18517516949921742</v>
      </c>
      <c r="AC10" s="11">
        <f>'Occ T1'!F14-'Occ T1'!D14</f>
        <v>4.842385400672228</v>
      </c>
    </row>
    <row r="11" spans="1:29" x14ac:dyDescent="0.2">
      <c r="W11" s="10" t="str">
        <f>name!E11</f>
        <v>Process, plant and machine operatives</v>
      </c>
      <c r="X11" s="11">
        <f>'Occ T1'!C15-'Occ T1'!B15</f>
        <v>6.0708331732438268</v>
      </c>
      <c r="Y11" s="11">
        <f>'Occ T1'!D15-'Occ T1'!C15</f>
        <v>-10.977058370201007</v>
      </c>
      <c r="Z11" s="11">
        <f>'Occ T1'!E15-'Occ T1'!D15</f>
        <v>10.64222993910856</v>
      </c>
      <c r="AA11" s="11">
        <f>'Occ T1'!F15-'Occ T1'!E15</f>
        <v>0.64711676329311274</v>
      </c>
      <c r="AB11" s="11">
        <f>'Occ T1'!D15-'Occ T1'!B15</f>
        <v>-4.9062251969571804</v>
      </c>
      <c r="AC11" s="11">
        <f>'Occ T1'!F15-'Occ T1'!D15</f>
        <v>11.289346702401673</v>
      </c>
    </row>
    <row r="12" spans="1:29" x14ac:dyDescent="0.2">
      <c r="W12" s="10" t="str">
        <f>name!E12</f>
        <v>Elementary occupations</v>
      </c>
      <c r="X12" s="11">
        <f>'Occ T1'!C16-'Occ T1'!B16</f>
        <v>5.5929669306239305</v>
      </c>
      <c r="Y12" s="11">
        <f>'Occ T1'!D16-'Occ T1'!C16</f>
        <v>-13.569369052031988</v>
      </c>
      <c r="Z12" s="11">
        <f>'Occ T1'!E16-'Occ T1'!D16</f>
        <v>0.34263123302135057</v>
      </c>
      <c r="AA12" s="11">
        <f>'Occ T1'!F16-'Occ T1'!E16</f>
        <v>-3.6571721393785026</v>
      </c>
      <c r="AB12" s="11">
        <f>'Occ T1'!D16-'Occ T1'!B16</f>
        <v>-7.9764021214080572</v>
      </c>
      <c r="AC12" s="11">
        <f>'Occ T1'!F16-'Occ T1'!D16</f>
        <v>-3.314540906357152</v>
      </c>
    </row>
    <row r="14" spans="1:29" x14ac:dyDescent="0.2">
      <c r="W14" s="10" t="str">
        <f>name!E3</f>
        <v>All occupations</v>
      </c>
      <c r="X14" s="11">
        <f>'Occ T1'!C18-'Occ T1'!B18</f>
        <v>84.165000000000191</v>
      </c>
      <c r="Y14" s="11">
        <f>'Occ T1'!D18-'Occ T1'!C18</f>
        <v>-24.327000000000226</v>
      </c>
      <c r="Z14" s="11">
        <f>'Occ T1'!E18-'Occ T1'!D18</f>
        <v>31.468000000000302</v>
      </c>
      <c r="AA14" s="11">
        <f>'Occ T1'!F18-'Occ T1'!E18</f>
        <v>44.676000000000386</v>
      </c>
      <c r="AB14" s="11">
        <f>'Occ T1'!D18-'Occ T1'!B18</f>
        <v>59.837999999999965</v>
      </c>
      <c r="AC14" s="11">
        <f>'Occ T1'!F18-'Occ T1'!D18</f>
        <v>76.144000000000688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40</v>
      </c>
      <c r="Y18">
        <f>MAX(X18,(X19*-1))</f>
        <v>40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-20</v>
      </c>
      <c r="Y19">
        <f>Y18*-1</f>
        <v>-40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Greater Birmingham and Solihull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16.829748161280307</v>
      </c>
      <c r="O3" s="11">
        <f>'Occ T1'!AB64</f>
        <v>10.426387100032507</v>
      </c>
      <c r="P3" s="11">
        <f>'Occ T1'!Q64</f>
        <v>6.4033610612475798</v>
      </c>
    </row>
    <row r="4" spans="1:16" x14ac:dyDescent="0.2">
      <c r="M4" s="10" t="str">
        <f>name!E5</f>
        <v>Professional occupations</v>
      </c>
      <c r="N4" s="11">
        <f>'Occ T1'!F65</f>
        <v>45.531259713647103</v>
      </c>
      <c r="O4" s="11">
        <f>'Occ T1'!AB65</f>
        <v>27.56799497618384</v>
      </c>
      <c r="P4" s="11">
        <f>'Occ T1'!Q65</f>
        <v>17.963264737463362</v>
      </c>
    </row>
    <row r="5" spans="1:16" x14ac:dyDescent="0.2">
      <c r="M5" s="10" t="str">
        <f>name!E6</f>
        <v>Associate professional occupations</v>
      </c>
      <c r="N5" s="11">
        <f>'Occ T1'!F66</f>
        <v>7.5659118434549555</v>
      </c>
      <c r="O5" s="11">
        <f>'Occ T1'!AB66</f>
        <v>10.292589764422274</v>
      </c>
      <c r="P5" s="11">
        <f>'Occ T1'!Q66</f>
        <v>-2.726677920967532</v>
      </c>
    </row>
    <row r="6" spans="1:16" x14ac:dyDescent="0.2">
      <c r="M6" s="10" t="str">
        <f>name!E7</f>
        <v>Administrative and secretarial occupations</v>
      </c>
      <c r="N6" s="11">
        <f>'Occ T1'!F67</f>
        <v>-16.996850340569807</v>
      </c>
      <c r="O6" s="11">
        <f>'Occ T1'!AB67</f>
        <v>-21.141684913926341</v>
      </c>
      <c r="P6" s="11">
        <f>'Occ T1'!Q67</f>
        <v>4.1448345733564196</v>
      </c>
    </row>
    <row r="7" spans="1:16" x14ac:dyDescent="0.2">
      <c r="M7" s="10" t="str">
        <f>name!E8</f>
        <v>Skilled trades occupations</v>
      </c>
      <c r="N7" s="11">
        <f>'Occ T1'!F68</f>
        <v>-6.3619461132382895</v>
      </c>
      <c r="O7" s="11">
        <f>'Occ T1'!AB68</f>
        <v>2.1687273778021847</v>
      </c>
      <c r="P7" s="11">
        <f>'Occ T1'!Q68</f>
        <v>-8.5306734910405595</v>
      </c>
    </row>
    <row r="8" spans="1:16" x14ac:dyDescent="0.2">
      <c r="M8" s="10" t="str">
        <f>name!E9</f>
        <v>Caring, leisure and other service occupations</v>
      </c>
      <c r="N8" s="11">
        <f>'Occ T1'!F69</f>
        <v>16.758685538709557</v>
      </c>
      <c r="O8" s="11">
        <f>'Occ T1'!AB69</f>
        <v>12.74626420846711</v>
      </c>
      <c r="P8" s="11">
        <f>'Occ T1'!Q69</f>
        <v>4.0124213302424714</v>
      </c>
    </row>
    <row r="9" spans="1:16" x14ac:dyDescent="0.2">
      <c r="M9" s="10" t="str">
        <f>name!E10</f>
        <v>Sales and customer service occupations</v>
      </c>
      <c r="N9" s="11">
        <f>'Occ T1'!F70</f>
        <v>4.842385400672228</v>
      </c>
      <c r="O9" s="11">
        <f>'Occ T1'!AB70</f>
        <v>0.90324988707683929</v>
      </c>
      <c r="P9" s="11">
        <f>'Occ T1'!Q70</f>
        <v>3.9391355135954313</v>
      </c>
    </row>
    <row r="10" spans="1:16" x14ac:dyDescent="0.2">
      <c r="M10" s="10" t="str">
        <f>name!E11</f>
        <v>Process, plant and machine operatives</v>
      </c>
      <c r="N10" s="11">
        <f>'Occ T1'!F71</f>
        <v>11.289346702401673</v>
      </c>
      <c r="O10" s="11">
        <f>'Occ T1'!AB71</f>
        <v>4.0091774958051971</v>
      </c>
      <c r="P10" s="11">
        <f>'Occ T1'!Q71</f>
        <v>7.2801692065964971</v>
      </c>
    </row>
    <row r="11" spans="1:16" x14ac:dyDescent="0.2">
      <c r="M11" s="10" t="str">
        <f>name!E12</f>
        <v>Elementary occupations</v>
      </c>
      <c r="N11" s="11">
        <f>'Occ T1'!F72</f>
        <v>-3.314540906357152</v>
      </c>
      <c r="O11" s="11">
        <f>'Occ T1'!AB72</f>
        <v>-3.8931622399918311</v>
      </c>
      <c r="P11" s="11">
        <f>'Occ T1'!Q72</f>
        <v>0.5786213336343522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76.144000000000688</v>
      </c>
      <c r="O13" s="11">
        <f>'Occ T1'!AB74</f>
        <v>43.079543655871817</v>
      </c>
      <c r="P13" s="11">
        <f>'Occ T1'!Q74</f>
        <v>33.064456344128075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Greater Birmingham and Solihull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1.7992568565896541</v>
      </c>
      <c r="O3" s="11">
        <f>'Occ T5'!H44</f>
        <v>4.3324620154637081</v>
      </c>
      <c r="P3" s="11">
        <f>'Occ T5'!G44</f>
        <v>10.69802928922671</v>
      </c>
    </row>
    <row r="4" spans="1:16" x14ac:dyDescent="0.2">
      <c r="M4" s="10" t="str">
        <f>name!E5</f>
        <v>Professional occupations</v>
      </c>
      <c r="N4" s="11">
        <f>'Occ T5'!I45</f>
        <v>-1.3961649611756464</v>
      </c>
      <c r="O4" s="11">
        <f>'Occ T5'!H45</f>
        <v>12.685592150747723</v>
      </c>
      <c r="P4" s="11">
        <f>'Occ T5'!G45</f>
        <v>34.241832524075136</v>
      </c>
    </row>
    <row r="5" spans="1:16" x14ac:dyDescent="0.2">
      <c r="M5" s="10" t="str">
        <f>name!E6</f>
        <v>Associate professional occupations</v>
      </c>
      <c r="N5" s="11">
        <f>'Occ T5'!I46</f>
        <v>1.6713925833538923E-2</v>
      </c>
      <c r="O5" s="11">
        <f>'Occ T5'!H46</f>
        <v>2.8648603405946034</v>
      </c>
      <c r="P5" s="11">
        <f>'Occ T5'!G46</f>
        <v>4.6843375770266533</v>
      </c>
    </row>
    <row r="6" spans="1:16" x14ac:dyDescent="0.2">
      <c r="M6" s="10" t="str">
        <f>name!E7</f>
        <v>Administrative and secretarial occupations</v>
      </c>
      <c r="N6" s="11">
        <f>'Occ T5'!I47</f>
        <v>-0.1581607360347439</v>
      </c>
      <c r="O6" s="11">
        <f>'Occ T5'!H47</f>
        <v>-7.7851121977799878</v>
      </c>
      <c r="P6" s="11">
        <f>'Occ T5'!G47</f>
        <v>-9.0535774067551316</v>
      </c>
    </row>
    <row r="7" spans="1:16" x14ac:dyDescent="0.2">
      <c r="M7" s="10" t="str">
        <f>name!E8</f>
        <v>Skilled trades occupations</v>
      </c>
      <c r="N7" s="11">
        <f>'Occ T5'!I48</f>
        <v>1.2515570450580498</v>
      </c>
      <c r="O7" s="11">
        <f>'Occ T5'!H48</f>
        <v>1.4327895931059729</v>
      </c>
      <c r="P7" s="11">
        <f>'Occ T5'!G48</f>
        <v>-9.0462927514023832</v>
      </c>
    </row>
    <row r="8" spans="1:16" x14ac:dyDescent="0.2">
      <c r="M8" s="10" t="str">
        <f>name!E9</f>
        <v>Caring, leisure and other service occupations</v>
      </c>
      <c r="N8" s="11">
        <f>'Occ T5'!I49</f>
        <v>2.1792148934680418</v>
      </c>
      <c r="O8" s="11">
        <f>'Occ T5'!H49</f>
        <v>4.4787374340087069</v>
      </c>
      <c r="P8" s="11">
        <f>'Occ T5'!G49</f>
        <v>10.100733211232622</v>
      </c>
    </row>
    <row r="9" spans="1:16" x14ac:dyDescent="0.2">
      <c r="M9" s="10" t="str">
        <f>name!E10</f>
        <v>Sales and customer service occupations</v>
      </c>
      <c r="N9" s="11">
        <f>'Occ T5'!I50</f>
        <v>-0.44914286592484975</v>
      </c>
      <c r="O9" s="11">
        <f>'Occ T5'!H50</f>
        <v>2.4896260638065897</v>
      </c>
      <c r="P9" s="11">
        <f>'Occ T5'!G50</f>
        <v>2.8019022027905436</v>
      </c>
    </row>
    <row r="10" spans="1:16" x14ac:dyDescent="0.2">
      <c r="M10" s="10" t="str">
        <f>name!E11</f>
        <v>Process, plant and machine operatives</v>
      </c>
      <c r="N10" s="11">
        <f>'Occ T5'!I51</f>
        <v>3.0324586270304774</v>
      </c>
      <c r="O10" s="11">
        <f>'Occ T5'!H51</f>
        <v>4.1612177827045365</v>
      </c>
      <c r="P10" s="11">
        <f>'Occ T5'!G51</f>
        <v>4.0956702926665969</v>
      </c>
    </row>
    <row r="11" spans="1:16" x14ac:dyDescent="0.2">
      <c r="M11" s="10" t="str">
        <f>name!E12</f>
        <v>Elementary occupations</v>
      </c>
      <c r="N11" s="11">
        <f>'Occ T5'!I52</f>
        <v>3.6732814059935546</v>
      </c>
      <c r="O11" s="11">
        <f>'Occ T5'!H52</f>
        <v>-5.695043969889646</v>
      </c>
      <c r="P11" s="11">
        <f>'Occ T5'!G52</f>
        <v>-1.2927783424612898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9.9490141908380849</v>
      </c>
      <c r="O13" s="11">
        <f>'Occ T5'!H54</f>
        <v>18.965129212762179</v>
      </c>
      <c r="P13" s="11">
        <f>'Occ T5'!G54</f>
        <v>47.229856596399486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0.73072573124339613</v>
      </c>
      <c r="O18" s="11">
        <f>'Occ T5'!AN44</f>
        <v>1.8805861458301028</v>
      </c>
      <c r="P18" s="11">
        <f>'Occ T5'!AM44</f>
        <v>7.8150752229590346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0.13686796163186976</v>
      </c>
      <c r="O19" s="11">
        <f>'Occ T5'!AN45</f>
        <v>9.2846990987043796</v>
      </c>
      <c r="P19" s="11">
        <f>'Occ T5'!AM45</f>
        <v>18.146427915847468</v>
      </c>
    </row>
    <row r="20" spans="13:16" x14ac:dyDescent="0.2">
      <c r="M20" s="10" t="str">
        <f t="shared" si="0"/>
        <v>Associate professional occupations</v>
      </c>
      <c r="N20" s="11">
        <f>'Occ T5'!AO46</f>
        <v>0.14820954451837842</v>
      </c>
      <c r="O20" s="11">
        <f>'Occ T5'!AN46</f>
        <v>3.3024105130396784</v>
      </c>
      <c r="P20" s="11">
        <f>'Occ T5'!AM46</f>
        <v>6.8419697068642407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-0.77688817389630871</v>
      </c>
      <c r="O21" s="11">
        <f>'Occ T5'!AN47</f>
        <v>-8.4903912129928685</v>
      </c>
      <c r="P21" s="11">
        <f>'Occ T5'!AM47</f>
        <v>-11.874405527037084</v>
      </c>
    </row>
    <row r="22" spans="13:16" x14ac:dyDescent="0.2">
      <c r="M22" s="10" t="str">
        <f t="shared" si="0"/>
        <v>Skilled trades occupations</v>
      </c>
      <c r="N22" s="11">
        <f>'Occ T5'!AO48</f>
        <v>0.88888744405187081</v>
      </c>
      <c r="O22" s="11">
        <f>'Occ T5'!AN48</f>
        <v>0.32923210664764024</v>
      </c>
      <c r="P22" s="11">
        <f>'Occ T5'!AM48</f>
        <v>0.95060782710267322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1.3428510089206354</v>
      </c>
      <c r="O23" s="11">
        <f>'Occ T5'!AN49</f>
        <v>3.3673344015719309</v>
      </c>
      <c r="P23" s="11">
        <f>'Occ T5'!AM49</f>
        <v>8.0360787979743762</v>
      </c>
    </row>
    <row r="24" spans="13:16" x14ac:dyDescent="0.2">
      <c r="M24" s="10" t="str">
        <f t="shared" si="0"/>
        <v>Sales and customer service occupations</v>
      </c>
      <c r="N24" s="11">
        <f>'Occ T5'!AO50</f>
        <v>-0.21464032671298905</v>
      </c>
      <c r="O24" s="11">
        <f>'Occ T5'!AN50</f>
        <v>0.782310669881781</v>
      </c>
      <c r="P24" s="11">
        <f>'Occ T5'!AM50</f>
        <v>0.33557954390810174</v>
      </c>
    </row>
    <row r="25" spans="13:16" x14ac:dyDescent="0.2">
      <c r="M25" s="10" t="str">
        <f t="shared" si="0"/>
        <v>Process, plant and machine operatives</v>
      </c>
      <c r="N25" s="11">
        <f>'Occ T5'!AO51</f>
        <v>0.19043710263055902</v>
      </c>
      <c r="O25" s="11">
        <f>'Occ T5'!AN51</f>
        <v>2.165233416072919</v>
      </c>
      <c r="P25" s="11">
        <f>'Occ T5'!AM51</f>
        <v>1.6535069771017117</v>
      </c>
    </row>
    <row r="26" spans="13:16" x14ac:dyDescent="0.2">
      <c r="M26" s="10" t="str">
        <f t="shared" si="0"/>
        <v>Elementary occupations</v>
      </c>
      <c r="N26" s="11">
        <f>'Occ T5'!AO52</f>
        <v>1.1325159567238812</v>
      </c>
      <c r="O26" s="11">
        <f>'Occ T5'!AN52</f>
        <v>-4.7534834737726825</v>
      </c>
      <c r="P26" s="11">
        <f>'Occ T5'!AM52</f>
        <v>-0.27219472294297731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3.5789662491112821</v>
      </c>
      <c r="O28" s="11">
        <f>'Occ T5'!AN54</f>
        <v>7.8679316649828763</v>
      </c>
      <c r="P28" s="11">
        <f>'Occ T5'!AM54</f>
        <v>31.632645741777537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1.0685311253462633</v>
      </c>
      <c r="O33" s="11">
        <f>'Occ T5'!X44</f>
        <v>2.4518758696336</v>
      </c>
      <c r="P33" s="11">
        <f>'Occ T5'!W44</f>
        <v>2.8829540662676649</v>
      </c>
    </row>
    <row r="34" spans="1:16" x14ac:dyDescent="0.2">
      <c r="M34" s="10" t="str">
        <f t="shared" ref="M34:M43" si="1">M4</f>
        <v>Professional occupations</v>
      </c>
      <c r="N34" s="11">
        <f>'Occ T5'!Y45</f>
        <v>-1.5330329228075286</v>
      </c>
      <c r="O34" s="11">
        <f>'Occ T5'!X45</f>
        <v>3.4008930520433545</v>
      </c>
      <c r="P34" s="11">
        <f>'Occ T5'!W45</f>
        <v>16.095404608227639</v>
      </c>
    </row>
    <row r="35" spans="1:16" x14ac:dyDescent="0.2">
      <c r="M35" s="10" t="str">
        <f t="shared" si="1"/>
        <v>Associate professional occupations</v>
      </c>
      <c r="N35" s="11">
        <f>'Occ T5'!Y46</f>
        <v>-0.13149561868484838</v>
      </c>
      <c r="O35" s="11">
        <f>'Occ T5'!X46</f>
        <v>-0.43755017244507677</v>
      </c>
      <c r="P35" s="11">
        <f>'Occ T5'!W46</f>
        <v>-2.1576321298376584</v>
      </c>
    </row>
    <row r="36" spans="1:16" x14ac:dyDescent="0.2">
      <c r="M36" s="10" t="str">
        <f t="shared" si="1"/>
        <v>Administrative and secretarial occupations</v>
      </c>
      <c r="N36" s="11">
        <f>'Occ T5'!Y47</f>
        <v>0.6187274378615657</v>
      </c>
      <c r="O36" s="11">
        <f>'Occ T5'!X47</f>
        <v>0.70527901521290204</v>
      </c>
      <c r="P36" s="11">
        <f>'Occ T5'!W47</f>
        <v>2.8208281202819059</v>
      </c>
    </row>
    <row r="37" spans="1:16" x14ac:dyDescent="0.2">
      <c r="M37" s="10" t="str">
        <f t="shared" si="1"/>
        <v>Skilled trades occupations</v>
      </c>
      <c r="N37" s="11">
        <f>'Occ T5'!Y48</f>
        <v>0.3626696010061714</v>
      </c>
      <c r="O37" s="11">
        <f>'Occ T5'!X48</f>
        <v>1.1035574864583317</v>
      </c>
      <c r="P37" s="11">
        <f>'Occ T5'!W48</f>
        <v>-9.9969005785050555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0.8363638845474104</v>
      </c>
      <c r="O38" s="11">
        <f>'Occ T5'!X49</f>
        <v>1.111403032436769</v>
      </c>
      <c r="P38" s="11">
        <f>'Occ T5'!W49</f>
        <v>2.0646544132582765</v>
      </c>
    </row>
    <row r="39" spans="1:16" x14ac:dyDescent="0.2">
      <c r="M39" s="10" t="str">
        <f t="shared" si="1"/>
        <v>Sales and customer service occupations</v>
      </c>
      <c r="N39" s="11">
        <f>'Occ T5'!Y50</f>
        <v>-0.23450253921186071</v>
      </c>
      <c r="O39" s="11">
        <f>'Occ T5'!X50</f>
        <v>1.7073153939248549</v>
      </c>
      <c r="P39" s="11">
        <f>'Occ T5'!W50</f>
        <v>2.4663226588824223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Greater Birmingham and Solihull</v>
      </c>
      <c r="M40" s="10" t="str">
        <f t="shared" si="1"/>
        <v>Process, plant and machine operatives</v>
      </c>
      <c r="N40" s="11">
        <f>'Occ T5'!Y51</f>
        <v>2.8420215243999181</v>
      </c>
      <c r="O40" s="11">
        <f>'Occ T5'!X51</f>
        <v>1.9959843666316175</v>
      </c>
      <c r="P40" s="11">
        <f>'Occ T5'!W51</f>
        <v>2.4421633155649189</v>
      </c>
    </row>
    <row r="41" spans="1:16" x14ac:dyDescent="0.2">
      <c r="M41" s="10" t="str">
        <f t="shared" si="1"/>
        <v>Elementary occupations</v>
      </c>
      <c r="N41" s="11">
        <f>'Occ T5'!Y52</f>
        <v>2.540765449269669</v>
      </c>
      <c r="O41" s="11">
        <f>'Occ T5'!X52</f>
        <v>-0.94156049611695281</v>
      </c>
      <c r="P41" s="11">
        <f>'Occ T5'!W52</f>
        <v>-1.0205836195183196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6.3700479417267672</v>
      </c>
      <c r="O43" s="11">
        <f>'Occ T5'!X54</f>
        <v>11.097197547779373</v>
      </c>
      <c r="P43" s="11">
        <f>'Occ T5'!W54</f>
        <v>15.597210854621892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Greater Birmingham and Solihull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Greater Birmingham and Solihull, Greater Birmingham and Solihull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11.099201586458152</v>
      </c>
      <c r="C5" s="11">
        <f>HLOOKUP(C$3,'Qual F1'!$M$4:$BW$14,11,FALSE)</f>
        <v>15.837243749595766</v>
      </c>
      <c r="D5" s="11">
        <f>HLOOKUP(D$3,'Qual F1'!$M$4:$BW$14,11,FALSE)</f>
        <v>15.417327345678915</v>
      </c>
      <c r="E5" s="11">
        <f>HLOOKUP(E$3,'Qual F1'!$M$4:$BW$14,11,FALSE)</f>
        <v>19.942159264561397</v>
      </c>
      <c r="F5" s="11">
        <f>HLOOKUP(F$3,'Qual F1'!$M$4:$BW$14,11,FALSE)</f>
        <v>29.37261567903775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74.090323635896723</v>
      </c>
      <c r="C6" s="11">
        <f>HLOOKUP(C$3,'Qual F1'!$M$4:$BW$14,10,FALSE)</f>
        <v>108.59235012988179</v>
      </c>
      <c r="D6" s="11">
        <f>HLOOKUP(D$3,'Qual F1'!$M$4:$BW$14,10,FALSE)</f>
        <v>108.37527934660469</v>
      </c>
      <c r="E6" s="11">
        <f>HLOOKUP(E$3,'Qual F1'!$M$4:$BW$14,10,FALSE)</f>
        <v>138.23341017881035</v>
      </c>
      <c r="F6" s="11">
        <f>HLOOKUP(F$3,'Qual F1'!$M$4:$BW$14,10,FALSE)</f>
        <v>204.8134353775215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176.89909953467139</v>
      </c>
      <c r="C7" s="11">
        <f>HLOOKUP(C$3,'Qual F1'!$M$4:$BW$14,9,FALSE)</f>
        <v>185.71443764227661</v>
      </c>
      <c r="D7" s="11">
        <f>HLOOKUP(D$3,'Qual F1'!$M$4:$BW$14,9,FALSE)</f>
        <v>206.91892880726655</v>
      </c>
      <c r="E7" s="11">
        <f>HLOOKUP(E$3,'Qual F1'!$M$4:$BW$14,9,FALSE)</f>
        <v>221.04602298511676</v>
      </c>
      <c r="F7" s="11">
        <f>HLOOKUP(F$3,'Qual F1'!$M$4:$BW$14,9,FALSE)</f>
        <v>254.56404965501903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54.436556996093181</v>
      </c>
      <c r="C8" s="11">
        <f>HLOOKUP(C$3,'Qual F1'!$M$4:$BW$14,8,FALSE)</f>
        <v>52.458365023556233</v>
      </c>
      <c r="D8" s="11">
        <f>HLOOKUP(D$3,'Qual F1'!$M$4:$BW$14,8,FALSE)</f>
        <v>58.724386827188127</v>
      </c>
      <c r="E8" s="11">
        <f>HLOOKUP(E$3,'Qual F1'!$M$4:$BW$14,8,FALSE)</f>
        <v>58.105942279879805</v>
      </c>
      <c r="F8" s="11">
        <f>HLOOKUP(F$3,'Qual F1'!$M$4:$BW$14,8,FALSE)</f>
        <v>64.918314945942939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52.708346749234821</v>
      </c>
      <c r="C9" s="11">
        <f>HLOOKUP(C$3,'Qual F1'!$M$4:$BW$14,7,FALSE)</f>
        <v>52.933664696728151</v>
      </c>
      <c r="D9" s="11">
        <f>HLOOKUP(D$3,'Qual F1'!$M$4:$BW$14,7,FALSE)</f>
        <v>58.185005972635906</v>
      </c>
      <c r="E9" s="11">
        <f>HLOOKUP(E$3,'Qual F1'!$M$4:$BW$14,7,FALSE)</f>
        <v>60.606183498556412</v>
      </c>
      <c r="F9" s="11">
        <f>HLOOKUP(F$3,'Qual F1'!$M$4:$BW$14,7,FALSE)</f>
        <v>69.777422109958124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195.63237127913581</v>
      </c>
      <c r="C10" s="11">
        <f>HLOOKUP(C$3,'Qual F1'!$M$4:$BW$14,6,FALSE)</f>
        <v>223.55674346177886</v>
      </c>
      <c r="D10" s="11">
        <f>HLOOKUP(D$3,'Qual F1'!$M$4:$BW$14,6,FALSE)</f>
        <v>213.32996765644523</v>
      </c>
      <c r="E10" s="11">
        <f>HLOOKUP(E$3,'Qual F1'!$M$4:$BW$14,6,FALSE)</f>
        <v>221.82885522185649</v>
      </c>
      <c r="F10" s="11">
        <f>HLOOKUP(F$3,'Qual F1'!$M$4:$BW$14,6,FALSE)</f>
        <v>222.94523854319672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218.49543531881508</v>
      </c>
      <c r="C11" s="11">
        <f>HLOOKUP(C$3,'Qual F1'!$M$4:$BW$14,5,FALSE)</f>
        <v>240.68338229190655</v>
      </c>
      <c r="D11" s="11">
        <f>HLOOKUP(D$3,'Qual F1'!$M$4:$BW$14,5,FALSE)</f>
        <v>207.90200272307939</v>
      </c>
      <c r="E11" s="11">
        <f>HLOOKUP(E$3,'Qual F1'!$M$4:$BW$14,5,FALSE)</f>
        <v>220.47427195200183</v>
      </c>
      <c r="F11" s="11">
        <f>HLOOKUP(F$3,'Qual F1'!$M$4:$BW$14,5,FALSE)</f>
        <v>195.86573919767298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143.75747569429117</v>
      </c>
      <c r="C12" s="11">
        <f>HLOOKUP(C$3,'Qual F1'!$M$4:$BW$14,4,FALSE)</f>
        <v>141.59455795759439</v>
      </c>
      <c r="D12" s="11">
        <f>HLOOKUP(D$3,'Qual F1'!$M$4:$BW$14,4,FALSE)</f>
        <v>128.95466161872136</v>
      </c>
      <c r="E12" s="11">
        <f>HLOOKUP(E$3,'Qual F1'!$M$4:$BW$14,4,FALSE)</f>
        <v>112.89159538934152</v>
      </c>
      <c r="F12" s="11">
        <f>HLOOKUP(F$3,'Qual F1'!$M$4:$BW$14,4,FALSE)</f>
        <v>71.642054885652541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78.266189205403194</v>
      </c>
      <c r="C13" s="11">
        <f>HLOOKUP(C$3,'Qual F1'!$M$4:$BW$14,3,FALSE)</f>
        <v>68.179255046681774</v>
      </c>
      <c r="D13" s="11">
        <f>HLOOKUP(D$3,'Qual F1'!$M$4:$BW$14,3,FALSE)</f>
        <v>67.415439702380525</v>
      </c>
      <c r="E13" s="11">
        <f>HLOOKUP(E$3,'Qual F1'!$M$4:$BW$14,3,FALSE)</f>
        <v>43.562559229874616</v>
      </c>
      <c r="F13" s="11">
        <f>HLOOKUP(F$3,'Qual F1'!$M$4:$BW$14,3,FALSE)</f>
        <v>27.468129605996786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1005.3849999999995</v>
      </c>
      <c r="C15" s="11">
        <f t="shared" ref="C15:F15" si="0">SUM(C5:C13)</f>
        <v>1089.5500000000002</v>
      </c>
      <c r="D15" s="11">
        <f t="shared" si="0"/>
        <v>1065.2230000000006</v>
      </c>
      <c r="E15" s="11">
        <f t="shared" si="0"/>
        <v>1096.6909999999991</v>
      </c>
      <c r="F15" s="11">
        <f t="shared" si="0"/>
        <v>1141.3669999999984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1.1039752519142574</v>
      </c>
      <c r="C19" s="18">
        <f t="shared" si="1"/>
        <v>1.4535582350140666</v>
      </c>
      <c r="D19" s="18">
        <f t="shared" si="1"/>
        <v>1.4473333138393469</v>
      </c>
      <c r="E19" s="18">
        <f t="shared" si="1"/>
        <v>1.8183936281560997</v>
      </c>
      <c r="F19" s="18">
        <f t="shared" si="1"/>
        <v>2.5734593412143325</v>
      </c>
      <c r="G19" s="11"/>
    </row>
    <row r="20" spans="1:7" x14ac:dyDescent="0.2">
      <c r="A20" t="str">
        <f>$A6</f>
        <v>RQF7 Other higher degree</v>
      </c>
      <c r="B20" s="18">
        <f t="shared" si="1"/>
        <v>7.3693484223353991</v>
      </c>
      <c r="C20" s="18">
        <f t="shared" si="1"/>
        <v>9.9667156284596192</v>
      </c>
      <c r="D20" s="18">
        <f t="shared" si="1"/>
        <v>10.173952247238805</v>
      </c>
      <c r="E20" s="18">
        <f t="shared" si="1"/>
        <v>12.604590552745529</v>
      </c>
      <c r="F20" s="18">
        <f t="shared" si="1"/>
        <v>17.944573075752306</v>
      </c>
      <c r="G20" s="11"/>
    </row>
    <row r="21" spans="1:7" x14ac:dyDescent="0.2">
      <c r="A21" t="str">
        <f>$A7</f>
        <v>RQF6 First degree</v>
      </c>
      <c r="B21" s="18">
        <f t="shared" si="1"/>
        <v>17.595160016776802</v>
      </c>
      <c r="C21" s="18">
        <f t="shared" si="1"/>
        <v>17.045058752905014</v>
      </c>
      <c r="D21" s="18">
        <f t="shared" si="1"/>
        <v>19.424940017936756</v>
      </c>
      <c r="E21" s="18">
        <f t="shared" si="1"/>
        <v>20.155725084378094</v>
      </c>
      <c r="F21" s="18">
        <f t="shared" si="1"/>
        <v>22.303435236433099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5.4144986245163</v>
      </c>
      <c r="C22" s="18">
        <f t="shared" si="3"/>
        <v>4.8146817515080746</v>
      </c>
      <c r="D22" s="18">
        <f t="shared" si="3"/>
        <v>5.5128725935497158</v>
      </c>
      <c r="E22" s="18">
        <f t="shared" si="3"/>
        <v>5.298296628665673</v>
      </c>
      <c r="F22" s="18">
        <f t="shared" si="3"/>
        <v>5.6877686971800507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5.2426032563878362</v>
      </c>
      <c r="C23" s="18">
        <f t="shared" si="4"/>
        <v>4.8583052358063554</v>
      </c>
      <c r="D23" s="18">
        <f t="shared" si="4"/>
        <v>5.4622371064683994</v>
      </c>
      <c r="E23" s="18">
        <f t="shared" si="4"/>
        <v>5.5262770915924779</v>
      </c>
      <c r="F23" s="18">
        <f t="shared" si="4"/>
        <v>6.1134956687864843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19.458453356588361</v>
      </c>
      <c r="C24" s="18">
        <f t="shared" si="5"/>
        <v>20.51826382100673</v>
      </c>
      <c r="D24" s="18">
        <f t="shared" si="5"/>
        <v>20.026789475672711</v>
      </c>
      <c r="E24" s="18">
        <f t="shared" si="5"/>
        <v>20.227106379267877</v>
      </c>
      <c r="F24" s="18">
        <f t="shared" si="5"/>
        <v>19.533177193943494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21.732513944291508</v>
      </c>
      <c r="C25" s="18">
        <f t="shared" si="6"/>
        <v>22.090164039457257</v>
      </c>
      <c r="D25" s="18">
        <f t="shared" si="6"/>
        <v>19.517228103700283</v>
      </c>
      <c r="E25" s="18">
        <f t="shared" si="6"/>
        <v>20.103590888591409</v>
      </c>
      <c r="F25" s="18">
        <f t="shared" si="6"/>
        <v>17.160627492968807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14.298748807102877</v>
      </c>
      <c r="C26" s="18">
        <f>C12/C$15*100</f>
        <v>12.995691611912658</v>
      </c>
      <c r="D26" s="18">
        <f t="shared" si="7"/>
        <v>12.105884084245391</v>
      </c>
      <c r="E26" s="18">
        <f t="shared" si="7"/>
        <v>10.29383804456694</v>
      </c>
      <c r="F26" s="18">
        <f t="shared" si="7"/>
        <v>6.2768640486059821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7.7846983200866564</v>
      </c>
      <c r="C27" s="18">
        <f>C13/C$15*100</f>
        <v>6.2575609239302246</v>
      </c>
      <c r="D27" s="18">
        <f t="shared" si="8"/>
        <v>6.3287630573486009</v>
      </c>
      <c r="E27" s="18">
        <f t="shared" si="8"/>
        <v>3.9721817020359111</v>
      </c>
      <c r="F27" s="18">
        <f t="shared" si="8"/>
        <v>2.4065992451154474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9.2941622291477834</v>
      </c>
      <c r="C33" s="18">
        <f t="shared" si="9"/>
        <v>-2.6514487656829067</v>
      </c>
      <c r="D33" s="18">
        <f t="shared" si="9"/>
        <v>5.281634160247517</v>
      </c>
      <c r="E33" s="18">
        <f t="shared" si="9"/>
        <v>3.9482169700294056</v>
      </c>
      <c r="F33" s="18">
        <f>IF(F$3-D$3 &lt;&gt; 0,(EXP(LN(F5/D5)/(F$3-D$3))-1)*100,0)</f>
        <v>4.3908022756429688</v>
      </c>
    </row>
    <row r="34" spans="1:6" x14ac:dyDescent="0.2">
      <c r="A34" t="str">
        <f>$A20</f>
        <v>RQF7 Other higher degree</v>
      </c>
      <c r="B34" s="18">
        <f t="shared" si="9"/>
        <v>10.029574902292303</v>
      </c>
      <c r="C34" s="18">
        <f t="shared" si="9"/>
        <v>-0.19989509667805994</v>
      </c>
      <c r="D34" s="18">
        <f t="shared" si="9"/>
        <v>4.9872495943413142</v>
      </c>
      <c r="E34" s="18">
        <f t="shared" si="9"/>
        <v>4.009867233171116</v>
      </c>
      <c r="F34" s="18">
        <f t="shared" ref="F34:F43" si="10">IF(F$3-D$3 &lt;&gt; 0,(EXP(LN(F6/D6)/(F$3-D$3))-1)*100,0)</f>
        <v>4.3346461504926159</v>
      </c>
    </row>
    <row r="35" spans="1:6" x14ac:dyDescent="0.2">
      <c r="A35" t="str">
        <f>$A21</f>
        <v>RQF6 First degree</v>
      </c>
      <c r="B35" s="18">
        <f t="shared" si="9"/>
        <v>1.2231880341837975</v>
      </c>
      <c r="C35" s="18">
        <f t="shared" si="9"/>
        <v>11.41779359439683</v>
      </c>
      <c r="D35" s="18">
        <f t="shared" si="9"/>
        <v>1.3296393266533091</v>
      </c>
      <c r="E35" s="18">
        <f t="shared" si="9"/>
        <v>1.4218286240207156</v>
      </c>
      <c r="F35" s="18">
        <f t="shared" si="10"/>
        <v>1.3910895427255099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-0.92113442251274824</v>
      </c>
      <c r="C36" s="18">
        <f t="shared" ref="C36:E36" si="12">IF(D$3-C$3 &lt;&gt; 0,(EXP(LN(D8/C8)/(D$3-C$3))-1)*100,0)</f>
        <v>11.944752378039535</v>
      </c>
      <c r="D36" s="18">
        <f t="shared" si="12"/>
        <v>-0.21151905595968579</v>
      </c>
      <c r="E36" s="18">
        <f t="shared" si="12"/>
        <v>1.1147864575905553</v>
      </c>
      <c r="F36" s="18">
        <f t="shared" si="10"/>
        <v>0.67073741778909124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0.10669925305668571</v>
      </c>
      <c r="C37" s="18">
        <f t="shared" si="13"/>
        <v>9.9206078135609221</v>
      </c>
      <c r="D37" s="18">
        <f t="shared" si="13"/>
        <v>0.81871798624661984</v>
      </c>
      <c r="E37" s="18">
        <f t="shared" si="13"/>
        <v>1.4191107774880196</v>
      </c>
      <c r="F37" s="18">
        <f t="shared" si="10"/>
        <v>1.2185836235502068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3.3919589457460209</v>
      </c>
      <c r="C38" s="18">
        <f t="shared" si="14"/>
        <v>-4.5745771954680876</v>
      </c>
      <c r="D38" s="18">
        <f t="shared" si="14"/>
        <v>0.78438130139506512</v>
      </c>
      <c r="E38" s="18">
        <f t="shared" si="14"/>
        <v>5.0212723349618571E-2</v>
      </c>
      <c r="F38" s="18">
        <f t="shared" si="10"/>
        <v>0.29433941887608839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2.4473984485701594</v>
      </c>
      <c r="C39" s="18">
        <f t="shared" si="15"/>
        <v>-13.620125850262955</v>
      </c>
      <c r="D39" s="18">
        <f t="shared" si="15"/>
        <v>1.1812053703013969</v>
      </c>
      <c r="E39" s="18">
        <f t="shared" si="15"/>
        <v>-1.1765398704709495</v>
      </c>
      <c r="F39" s="18">
        <f t="shared" si="10"/>
        <v>-0.39679340305951438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-0.37828108602989685</v>
      </c>
      <c r="C40" s="18">
        <f t="shared" si="16"/>
        <v>-8.9268235454772906</v>
      </c>
      <c r="D40" s="18">
        <f t="shared" si="16"/>
        <v>-2.6255734953600562</v>
      </c>
      <c r="E40" s="18">
        <f t="shared" si="16"/>
        <v>-4.4456104480314345</v>
      </c>
      <c r="F40" s="18">
        <f t="shared" si="10"/>
        <v>-3.8427430464856305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-3.3905708816280078</v>
      </c>
      <c r="C41" s="18">
        <f t="shared" si="17"/>
        <v>-1.1203046201931577</v>
      </c>
      <c r="D41" s="18">
        <f t="shared" si="17"/>
        <v>-8.3630126558150497</v>
      </c>
      <c r="E41" s="18">
        <f t="shared" si="17"/>
        <v>-4.5069927694374012</v>
      </c>
      <c r="F41" s="18">
        <f t="shared" si="10"/>
        <v>-5.8100323442360047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2.0301889453056887</v>
      </c>
      <c r="C43" s="18">
        <f t="shared" ref="C43" si="18">IF(D$3-C$3 &lt;&gt; 0,(EXP(LN(D15/C15)/(D$3-C$3))-1)*100,0)</f>
        <v>-2.2327566426505907</v>
      </c>
      <c r="D43" s="18">
        <f>IF(E$3-D$3 &lt;&gt; 0,(EXP(LN(E15/D15)/(E$3-D$3))-1)*100,0)</f>
        <v>0.58396441107610997</v>
      </c>
      <c r="E43" s="18">
        <f>IF(F$3-E$3 &lt;&gt; 0,(EXP(LN(F15/E15)/(F$3-E$3))-1)*100,0)</f>
        <v>0.40009025795040287</v>
      </c>
      <c r="F43" s="18">
        <f t="shared" si="10"/>
        <v>0.46134426371120529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4.7380421631376137</v>
      </c>
      <c r="C47" s="27">
        <f>D5-C5</f>
        <v>-0.41991640391685081</v>
      </c>
      <c r="D47" s="27">
        <f>E5-D5</f>
        <v>4.5248319188824819</v>
      </c>
      <c r="E47" s="27">
        <f>F5-E5</f>
        <v>9.4304564144763532</v>
      </c>
      <c r="F47" s="27">
        <f>F5-D5</f>
        <v>13.955288333358835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34.50202649398507</v>
      </c>
      <c r="C48" s="27">
        <f t="shared" si="20"/>
        <v>-0.2170707832771086</v>
      </c>
      <c r="D48" s="27">
        <f t="shared" si="20"/>
        <v>29.85813083220566</v>
      </c>
      <c r="E48" s="27">
        <f t="shared" si="20"/>
        <v>66.580025198711155</v>
      </c>
      <c r="F48" s="27">
        <f t="shared" ref="F48:F57" si="21">F6-D6</f>
        <v>96.438156030916815</v>
      </c>
    </row>
    <row r="49" spans="1:6" x14ac:dyDescent="0.2">
      <c r="A49" t="str">
        <f t="shared" si="19"/>
        <v>RQF6 First degree</v>
      </c>
      <c r="B49" s="27">
        <f t="shared" ref="B49:E49" si="22">C7-B7</f>
        <v>8.8153381076052142</v>
      </c>
      <c r="C49" s="27">
        <f t="shared" si="22"/>
        <v>21.204491164989946</v>
      </c>
      <c r="D49" s="27">
        <f t="shared" si="22"/>
        <v>14.127094177850211</v>
      </c>
      <c r="E49" s="27">
        <f t="shared" si="22"/>
        <v>33.51802666990227</v>
      </c>
      <c r="F49" s="27">
        <f t="shared" si="21"/>
        <v>47.64512084775248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-1.9781919725369477</v>
      </c>
      <c r="C50" s="27">
        <f t="shared" si="23"/>
        <v>6.2660218036318938</v>
      </c>
      <c r="D50" s="27">
        <f t="shared" si="23"/>
        <v>-0.61844454730832155</v>
      </c>
      <c r="E50" s="27">
        <f t="shared" si="23"/>
        <v>6.8123726660631334</v>
      </c>
      <c r="F50" s="27">
        <f t="shared" si="21"/>
        <v>6.1939281187548119</v>
      </c>
    </row>
    <row r="51" spans="1:6" x14ac:dyDescent="0.2">
      <c r="A51" t="str">
        <f t="shared" si="19"/>
        <v>RQF4 HE below degree level</v>
      </c>
      <c r="B51" s="27">
        <f t="shared" ref="B51:E51" si="24">C9-B9</f>
        <v>0.22531794749333045</v>
      </c>
      <c r="C51" s="27">
        <f t="shared" si="24"/>
        <v>5.2513412759077553</v>
      </c>
      <c r="D51" s="27">
        <f t="shared" si="24"/>
        <v>2.4211775259205055</v>
      </c>
      <c r="E51" s="27">
        <f t="shared" si="24"/>
        <v>9.1712386114017121</v>
      </c>
      <c r="F51" s="27">
        <f t="shared" si="21"/>
        <v>11.592416137322218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27.924372182643054</v>
      </c>
      <c r="C52" s="27">
        <f t="shared" si="25"/>
        <v>-10.226775805333631</v>
      </c>
      <c r="D52" s="27">
        <f t="shared" si="25"/>
        <v>8.4988875654112519</v>
      </c>
      <c r="E52" s="27">
        <f t="shared" si="25"/>
        <v>1.116383321340237</v>
      </c>
      <c r="F52" s="27">
        <f t="shared" si="21"/>
        <v>9.6152708867514889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22.187946973091471</v>
      </c>
      <c r="C53" s="27">
        <f>D11-C11</f>
        <v>-32.781379568827163</v>
      </c>
      <c r="D53" s="27">
        <f t="shared" si="26"/>
        <v>12.572269228922437</v>
      </c>
      <c r="E53" s="27">
        <f t="shared" si="26"/>
        <v>-24.608532754328849</v>
      </c>
      <c r="F53" s="27">
        <f t="shared" si="21"/>
        <v>-12.036263525406412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-2.1629177366967838</v>
      </c>
      <c r="C54" s="27">
        <f t="shared" si="27"/>
        <v>-12.639896338873029</v>
      </c>
      <c r="D54" s="27">
        <f t="shared" si="27"/>
        <v>-16.063066229379842</v>
      </c>
      <c r="E54" s="27">
        <f t="shared" si="27"/>
        <v>-41.249540503688976</v>
      </c>
      <c r="F54" s="27">
        <f t="shared" si="21"/>
        <v>-57.312606733068819</v>
      </c>
    </row>
    <row r="55" spans="1:6" x14ac:dyDescent="0.2">
      <c r="A55" t="str">
        <f t="shared" si="19"/>
        <v>No Qualification</v>
      </c>
      <c r="B55" s="27">
        <f t="shared" ref="B55:E55" si="28">C13-B13</f>
        <v>-10.086934158721419</v>
      </c>
      <c r="C55" s="27">
        <f t="shared" si="28"/>
        <v>-0.76381534430124987</v>
      </c>
      <c r="D55" s="27">
        <f t="shared" si="28"/>
        <v>-23.852880472505909</v>
      </c>
      <c r="E55" s="27">
        <f t="shared" si="28"/>
        <v>-16.094429623877829</v>
      </c>
      <c r="F55" s="27">
        <f t="shared" si="21"/>
        <v>-39.947310096383738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84.165000000000646</v>
      </c>
      <c r="C57" s="29">
        <f t="shared" ref="C57" si="29">D15-C15</f>
        <v>-24.326999999999543</v>
      </c>
      <c r="D57" s="29">
        <f>E15-D15</f>
        <v>31.467999999998483</v>
      </c>
      <c r="E57" s="29">
        <f>F15-E15</f>
        <v>44.675999999999249</v>
      </c>
      <c r="F57" s="29">
        <f t="shared" si="21"/>
        <v>76.143999999997732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Greater Birmingham and Solihull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78.238304232054091</v>
      </c>
      <c r="N6" s="11">
        <v>78.4678749115904</v>
      </c>
      <c r="O6" s="11">
        <v>80.453645904908541</v>
      </c>
      <c r="P6" s="11">
        <v>85.459250239978445</v>
      </c>
      <c r="Q6" s="11">
        <v>73.41039342486809</v>
      </c>
      <c r="R6" s="11">
        <v>78.266189205403194</v>
      </c>
      <c r="S6" s="11">
        <v>71.504811545315604</v>
      </c>
      <c r="T6" s="11">
        <v>76.450503826155682</v>
      </c>
      <c r="U6" s="11">
        <v>62.759339427627658</v>
      </c>
      <c r="V6" s="11">
        <v>68.179255046681774</v>
      </c>
      <c r="W6" s="11">
        <v>67.415439702380525</v>
      </c>
      <c r="X6" s="11">
        <v>50.285957554966679</v>
      </c>
      <c r="Y6" s="11">
        <v>52.839687345391226</v>
      </c>
      <c r="Z6" s="11">
        <v>49.257644767233678</v>
      </c>
      <c r="AA6" s="11">
        <v>45.703566278073581</v>
      </c>
      <c r="AB6" s="11">
        <v>43.562559229874616</v>
      </c>
      <c r="AC6" s="11">
        <v>41.607875096861065</v>
      </c>
      <c r="AD6" s="11">
        <v>39.69575840224531</v>
      </c>
      <c r="AE6" s="11">
        <v>37.831390172573819</v>
      </c>
      <c r="AF6" s="11">
        <v>36.03170339108776</v>
      </c>
      <c r="AG6" s="11">
        <v>34.312400317982672</v>
      </c>
      <c r="AH6" s="11">
        <v>32.650197606275377</v>
      </c>
      <c r="AI6" s="11">
        <v>31.040973561096553</v>
      </c>
      <c r="AJ6" s="11">
        <v>29.493545212541775</v>
      </c>
      <c r="AK6" s="11">
        <v>28.058703426232135</v>
      </c>
      <c r="AL6" s="11">
        <v>27.468129605996786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155.71206425044755</v>
      </c>
      <c r="N7" s="11">
        <v>161.30292297793832</v>
      </c>
      <c r="O7" s="11">
        <v>145.89160742312788</v>
      </c>
      <c r="P7" s="11">
        <v>140.76543294349312</v>
      </c>
      <c r="Q7" s="11">
        <v>162.85266769091643</v>
      </c>
      <c r="R7" s="11">
        <v>143.75747569429117</v>
      </c>
      <c r="S7" s="11">
        <v>139.38504842157263</v>
      </c>
      <c r="T7" s="11">
        <v>145.73717186491919</v>
      </c>
      <c r="U7" s="11">
        <v>143.84274875722224</v>
      </c>
      <c r="V7" s="11">
        <v>141.59455795759439</v>
      </c>
      <c r="W7" s="11">
        <v>128.95466161872136</v>
      </c>
      <c r="X7" s="11">
        <v>129.95495330142302</v>
      </c>
      <c r="Y7" s="11">
        <v>124.78053031291361</v>
      </c>
      <c r="Z7" s="11">
        <v>120.87979655313329</v>
      </c>
      <c r="AA7" s="11">
        <v>117.03847357831592</v>
      </c>
      <c r="AB7" s="11">
        <v>112.89159538934152</v>
      </c>
      <c r="AC7" s="11">
        <v>108.66349892189629</v>
      </c>
      <c r="AD7" s="11">
        <v>104.41301507200332</v>
      </c>
      <c r="AE7" s="11">
        <v>100.18519974439631</v>
      </c>
      <c r="AF7" s="11">
        <v>95.980401366035395</v>
      </c>
      <c r="AG7" s="11">
        <v>91.841404101333012</v>
      </c>
      <c r="AH7" s="11">
        <v>87.729032650636711</v>
      </c>
      <c r="AI7" s="11">
        <v>83.664787942885852</v>
      </c>
      <c r="AJ7" s="11">
        <v>79.651329515702571</v>
      </c>
      <c r="AK7" s="11">
        <v>75.663022374524161</v>
      </c>
      <c r="AL7" s="11">
        <v>71.642054885652541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201.19669182310122</v>
      </c>
      <c r="N8" s="11">
        <v>212.21565430054704</v>
      </c>
      <c r="O8" s="11">
        <v>210.76447169956779</v>
      </c>
      <c r="P8" s="11">
        <v>209.06469451203284</v>
      </c>
      <c r="Q8" s="11">
        <v>203.20329957793953</v>
      </c>
      <c r="R8" s="11">
        <v>218.49543531881508</v>
      </c>
      <c r="S8" s="11">
        <v>223.07758512979575</v>
      </c>
      <c r="T8" s="11">
        <v>236.69726993039879</v>
      </c>
      <c r="U8" s="11">
        <v>251.42884201067494</v>
      </c>
      <c r="V8" s="11">
        <v>240.68338229190655</v>
      </c>
      <c r="W8" s="11">
        <v>207.90200272307939</v>
      </c>
      <c r="X8" s="11">
        <v>220.76175148226119</v>
      </c>
      <c r="Y8" s="11">
        <v>223.86777442574231</v>
      </c>
      <c r="Z8" s="11">
        <v>222.96351502283534</v>
      </c>
      <c r="AA8" s="11">
        <v>222.06666861327025</v>
      </c>
      <c r="AB8" s="11">
        <v>220.47427195200183</v>
      </c>
      <c r="AC8" s="11">
        <v>218.57737428909078</v>
      </c>
      <c r="AD8" s="11">
        <v>216.48110894126151</v>
      </c>
      <c r="AE8" s="11">
        <v>214.26865566978418</v>
      </c>
      <c r="AF8" s="11">
        <v>211.92712829461567</v>
      </c>
      <c r="AG8" s="11">
        <v>209.56205028747138</v>
      </c>
      <c r="AH8" s="11">
        <v>207.05819763633622</v>
      </c>
      <c r="AI8" s="11">
        <v>204.45596935613713</v>
      </c>
      <c r="AJ8" s="11">
        <v>201.75841724202354</v>
      </c>
      <c r="AK8" s="11">
        <v>198.94287342507798</v>
      </c>
      <c r="AL8" s="11">
        <v>195.86573919767298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174.08057930589109</v>
      </c>
      <c r="N9" s="11">
        <v>178.57453128667035</v>
      </c>
      <c r="O9" s="11">
        <v>190.30055083237383</v>
      </c>
      <c r="P9" s="11">
        <v>196.2805524120096</v>
      </c>
      <c r="Q9" s="11">
        <v>207.27540854429677</v>
      </c>
      <c r="R9" s="11">
        <v>195.63237127913581</v>
      </c>
      <c r="S9" s="11">
        <v>199.17325622999326</v>
      </c>
      <c r="T9" s="11">
        <v>215.37652131653937</v>
      </c>
      <c r="U9" s="11">
        <v>230.02119768971272</v>
      </c>
      <c r="V9" s="11">
        <v>223.55674346177886</v>
      </c>
      <c r="W9" s="11">
        <v>213.32996765644523</v>
      </c>
      <c r="X9" s="11">
        <v>217.20402950934471</v>
      </c>
      <c r="Y9" s="11">
        <v>219.04461718778259</v>
      </c>
      <c r="Z9" s="11">
        <v>220.11544096117689</v>
      </c>
      <c r="AA9" s="11">
        <v>221.27765991128481</v>
      </c>
      <c r="AB9" s="11">
        <v>221.82885522185649</v>
      </c>
      <c r="AC9" s="11">
        <v>222.15316254832373</v>
      </c>
      <c r="AD9" s="11">
        <v>222.36042761640525</v>
      </c>
      <c r="AE9" s="11">
        <v>222.53045100227155</v>
      </c>
      <c r="AF9" s="11">
        <v>222.68393347035158</v>
      </c>
      <c r="AG9" s="11">
        <v>222.88836729142307</v>
      </c>
      <c r="AH9" s="11">
        <v>223.0230375549678</v>
      </c>
      <c r="AI9" s="11">
        <v>223.11704614413637</v>
      </c>
      <c r="AJ9" s="11">
        <v>223.17422707377827</v>
      </c>
      <c r="AK9" s="11">
        <v>223.16385216245629</v>
      </c>
      <c r="AL9" s="11">
        <v>222.94523854319672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39.802771788930777</v>
      </c>
      <c r="N10" s="11">
        <v>41.889147550712302</v>
      </c>
      <c r="O10" s="11">
        <v>43.968930039716412</v>
      </c>
      <c r="P10" s="11">
        <v>44.362746639113823</v>
      </c>
      <c r="Q10" s="11">
        <v>47.152744924680036</v>
      </c>
      <c r="R10" s="11">
        <v>52.708346749234821</v>
      </c>
      <c r="S10" s="11">
        <v>55.112136766649122</v>
      </c>
      <c r="T10" s="11">
        <v>49.256756930989084</v>
      </c>
      <c r="U10" s="11">
        <v>50.182015864830802</v>
      </c>
      <c r="V10" s="11">
        <v>52.933664696728151</v>
      </c>
      <c r="W10" s="11">
        <v>58.185005972635906</v>
      </c>
      <c r="X10" s="11">
        <v>58.865648411312584</v>
      </c>
      <c r="Y10" s="11">
        <v>57.450141239753648</v>
      </c>
      <c r="Z10" s="11">
        <v>58.54829488037899</v>
      </c>
      <c r="AA10" s="11">
        <v>59.667505955649681</v>
      </c>
      <c r="AB10" s="11">
        <v>60.606183498556412</v>
      </c>
      <c r="AC10" s="11">
        <v>61.507497250222279</v>
      </c>
      <c r="AD10" s="11">
        <v>62.392648126449785</v>
      </c>
      <c r="AE10">
        <v>63.286592792240306</v>
      </c>
      <c r="AF10">
        <v>64.168358274555885</v>
      </c>
      <c r="AG10">
        <v>65.093225974464048</v>
      </c>
      <c r="AH10">
        <v>66.015216289519614</v>
      </c>
      <c r="AI10" s="11">
        <v>66.960422174862856</v>
      </c>
      <c r="AJ10" s="11">
        <v>67.93825476187331</v>
      </c>
      <c r="AK10" s="11">
        <v>68.891333021971647</v>
      </c>
      <c r="AL10" s="11">
        <v>69.777422109958124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49.628432719901234</v>
      </c>
      <c r="N11" s="11">
        <v>50.944696006477777</v>
      </c>
      <c r="O11" s="11">
        <v>52.645514927952625</v>
      </c>
      <c r="P11" s="11">
        <v>51.456630597711829</v>
      </c>
      <c r="Q11" s="11">
        <v>53.504288630407984</v>
      </c>
      <c r="R11" s="11">
        <v>54.436556996093181</v>
      </c>
      <c r="S11" s="11">
        <v>59.307533278354725</v>
      </c>
      <c r="T11" s="11">
        <v>53.90609527898949</v>
      </c>
      <c r="U11" s="11">
        <v>52.970948445072892</v>
      </c>
      <c r="V11" s="11">
        <v>52.458365023556233</v>
      </c>
      <c r="W11" s="11">
        <v>58.724386827188127</v>
      </c>
      <c r="X11" s="11">
        <v>58.162280446635513</v>
      </c>
      <c r="Y11" s="11">
        <v>56.184653182358687</v>
      </c>
      <c r="Z11" s="11">
        <v>56.812962709283831</v>
      </c>
      <c r="AA11" s="11">
        <v>57.527871371199822</v>
      </c>
      <c r="AB11" s="11">
        <v>58.105942279879805</v>
      </c>
      <c r="AC11" s="11">
        <v>58.662510270467578</v>
      </c>
      <c r="AD11" s="11">
        <v>59.231808557580571</v>
      </c>
      <c r="AE11">
        <v>59.782830329162771</v>
      </c>
      <c r="AF11">
        <v>60.452099936199517</v>
      </c>
      <c r="AG11">
        <v>61.149984287865955</v>
      </c>
      <c r="AH11">
        <v>61.865917292950812</v>
      </c>
      <c r="AI11" s="11">
        <v>62.626518046757162</v>
      </c>
      <c r="AJ11" s="11">
        <v>63.395897718212339</v>
      </c>
      <c r="AK11" s="11">
        <v>64.177571813308006</v>
      </c>
      <c r="AL11" s="11">
        <v>64.918314945942939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125.52413015305933</v>
      </c>
      <c r="N12" s="11">
        <v>137.09720073919033</v>
      </c>
      <c r="O12" s="11">
        <v>145.52433135829386</v>
      </c>
      <c r="P12" s="11">
        <v>151.17692244060026</v>
      </c>
      <c r="Q12" s="11">
        <v>162.96825541996049</v>
      </c>
      <c r="R12" s="11">
        <v>176.89909953467139</v>
      </c>
      <c r="S12" s="11">
        <v>190.090537130797</v>
      </c>
      <c r="T12" s="11">
        <v>179.22682304402051</v>
      </c>
      <c r="U12" s="11">
        <v>180.1890761718366</v>
      </c>
      <c r="V12" s="11">
        <v>185.71443764227661</v>
      </c>
      <c r="W12" s="11">
        <v>206.91892880726655</v>
      </c>
      <c r="X12" s="11">
        <v>211.25094970089827</v>
      </c>
      <c r="Y12" s="11">
        <v>208.14600600514927</v>
      </c>
      <c r="Z12" s="11">
        <v>212.56685682903728</v>
      </c>
      <c r="AA12" s="11">
        <v>217.09122220431695</v>
      </c>
      <c r="AB12" s="11">
        <v>221.04602298511676</v>
      </c>
      <c r="AC12" s="11">
        <v>224.7278388904798</v>
      </c>
      <c r="AD12" s="11">
        <v>228.26213367884131</v>
      </c>
      <c r="AE12">
        <v>231.77887977640691</v>
      </c>
      <c r="AF12">
        <v>235.16115914369564</v>
      </c>
      <c r="AG12">
        <v>238.58162024341024</v>
      </c>
      <c r="AH12">
        <v>241.93197171124211</v>
      </c>
      <c r="AI12">
        <v>245.19394131763096</v>
      </c>
      <c r="AJ12">
        <v>248.39813389521541</v>
      </c>
      <c r="AK12">
        <v>251.55696347898603</v>
      </c>
      <c r="AL12">
        <v>254.56404965501903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60.298218031882193</v>
      </c>
      <c r="N13" s="11">
        <v>50.400709174234926</v>
      </c>
      <c r="O13" s="11">
        <v>56.460345755586033</v>
      </c>
      <c r="P13" s="11">
        <v>62.736707241106252</v>
      </c>
      <c r="Q13" s="11">
        <v>62.070047060101111</v>
      </c>
      <c r="R13" s="11">
        <v>74.090323635896723</v>
      </c>
      <c r="S13" s="11">
        <v>80.230111255598274</v>
      </c>
      <c r="T13" s="11">
        <v>81.971956989106062</v>
      </c>
      <c r="U13" s="11">
        <v>97.627874669265807</v>
      </c>
      <c r="V13" s="11">
        <v>108.59235012988179</v>
      </c>
      <c r="W13" s="11">
        <v>108.37527934660469</v>
      </c>
      <c r="X13" s="11">
        <v>109.0138116458043</v>
      </c>
      <c r="Y13" s="11">
        <v>118.26707610754441</v>
      </c>
      <c r="Z13" s="11">
        <v>124.89112575166546</v>
      </c>
      <c r="AA13" s="11">
        <v>131.70227249645265</v>
      </c>
      <c r="AB13" s="11">
        <v>138.23341017881035</v>
      </c>
      <c r="AC13" s="11">
        <v>144.69179342428023</v>
      </c>
      <c r="AD13" s="11">
        <v>151.14491855340927</v>
      </c>
      <c r="AE13">
        <v>157.66862033660178</v>
      </c>
      <c r="AF13">
        <v>164.24452400438125</v>
      </c>
      <c r="AG13">
        <v>170.92984933292732</v>
      </c>
      <c r="AH13">
        <v>177.64669585172504</v>
      </c>
      <c r="AI13">
        <v>184.41341363014473</v>
      </c>
      <c r="AJ13">
        <v>191.22821953279708</v>
      </c>
      <c r="AK13">
        <v>198.06285895597443</v>
      </c>
      <c r="AL13">
        <v>204.8134353775215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8.7878076947335551</v>
      </c>
      <c r="N14" s="11">
        <v>7.4882630526381675</v>
      </c>
      <c r="O14" s="11">
        <v>8.3446020584725886</v>
      </c>
      <c r="P14" s="11">
        <v>9.2300629739534958</v>
      </c>
      <c r="Q14" s="11">
        <v>9.6038947268310082</v>
      </c>
      <c r="R14" s="11">
        <v>11.099201586458152</v>
      </c>
      <c r="S14" s="11">
        <v>11.99698024192249</v>
      </c>
      <c r="T14" s="11">
        <v>12.183900818882192</v>
      </c>
      <c r="U14" s="11">
        <v>14.400956963756796</v>
      </c>
      <c r="V14" s="11">
        <v>15.837243749595766</v>
      </c>
      <c r="W14" s="11">
        <v>15.417327345678915</v>
      </c>
      <c r="X14" s="11">
        <v>15.689617947353263</v>
      </c>
      <c r="Y14" s="11">
        <v>17.107514193362789</v>
      </c>
      <c r="Z14" s="11">
        <v>18.043362525253873</v>
      </c>
      <c r="AA14" s="11">
        <v>19.008759591436704</v>
      </c>
      <c r="AB14" s="11">
        <v>19.942159264561397</v>
      </c>
      <c r="AC14" s="11">
        <v>20.872449308378908</v>
      </c>
      <c r="AD14" s="11">
        <v>21.809181051803218</v>
      </c>
      <c r="AE14">
        <v>22.730380176562001</v>
      </c>
      <c r="AF14">
        <v>23.652692119076466</v>
      </c>
      <c r="AG14">
        <v>24.594098163122183</v>
      </c>
      <c r="AH14">
        <v>25.540733406347091</v>
      </c>
      <c r="AI14">
        <v>26.49392782634937</v>
      </c>
      <c r="AJ14">
        <v>27.447975047857671</v>
      </c>
      <c r="AK14">
        <v>28.416821341469252</v>
      </c>
      <c r="AL14">
        <v>29.37261567903775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Greater Birmingham and Solihull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Greater Birmingham and Solihull</v>
      </c>
      <c r="W1" s="203" t="str">
        <f>CONCATENATE("Shift-share Figure 1: Levels of Employment, ",C4," - ",F40,", ",Info!B5)</f>
        <v>Shift-share Figure 1: Levels of Employment, 2015 - 2035, Greater Birmingham and Solihull</v>
      </c>
      <c r="AK1" s="203" t="str">
        <f>CONCATENATE("Shift-share Figure 1.1: Net Changes, ",C4,"-",F40,", ",Info!B5)</f>
        <v>Shift-share Figure 1.1: Net Changes, 2015-2035, Greater Birmingham and Solihull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58.796138721630591</v>
      </c>
      <c r="C8" s="141">
        <f t="shared" ref="C8:C33" si="0">B8/B$35*100</f>
        <v>5.8481217366114073</v>
      </c>
      <c r="E8" s="151">
        <v>74.070186274674256</v>
      </c>
      <c r="F8" s="141">
        <f t="shared" ref="F8:F33" si="1">E8/E$35*100</f>
        <v>6.9534910788327204</v>
      </c>
      <c r="H8" s="151">
        <f>E8-B8</f>
        <v>15.274047553043665</v>
      </c>
      <c r="I8" s="141">
        <f>IF(B8&lt;&gt;0,((E8/B8)-1)*100,0)</f>
        <v>25.977977270511609</v>
      </c>
      <c r="K8" s="207">
        <f t="shared" ref="K8:K33" si="2">(($E$35/$B$35)-1)*B8</f>
        <v>3.4993990847535321</v>
      </c>
      <c r="L8" s="141">
        <f>IF(B8&lt;&gt;0,K8/B8*100,0)</f>
        <v>5.9517498271806302</v>
      </c>
      <c r="N8" s="151">
        <f>H8-(K8+Q8)</f>
        <v>11.493303080081356</v>
      </c>
      <c r="O8" s="141">
        <f>IF(B8&lt;&gt;0,N8/B8*100,0)</f>
        <v>19.547717469162766</v>
      </c>
      <c r="Q8" s="151">
        <v>0.28134538820877802</v>
      </c>
      <c r="R8" s="141">
        <f>IF(B8&lt;&gt;0,Q8/B8*100,0)</f>
        <v>0.47850997416820751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26.538939829705761</v>
      </c>
      <c r="C9" s="141">
        <f t="shared" si="0"/>
        <v>2.6396793098868359</v>
      </c>
      <c r="E9" s="151">
        <v>29.883869931362778</v>
      </c>
      <c r="F9" s="141">
        <f t="shared" si="1"/>
        <v>2.805409752827603</v>
      </c>
      <c r="H9" s="151">
        <f t="shared" ref="H9:H32" si="3">E9-B9</f>
        <v>3.3449301016570168</v>
      </c>
      <c r="I9" s="141">
        <f t="shared" ref="I9:I32" si="4">IF(B9&lt;&gt;0,((E9/B9)-1)*100,0)</f>
        <v>12.603857287143573</v>
      </c>
      <c r="K9" s="207">
        <f t="shared" si="2"/>
        <v>1.5795313054500841</v>
      </c>
      <c r="L9" s="141">
        <f t="shared" ref="L9:L32" si="5">IF(B9&lt;&gt;0,K9/B9*100,0)</f>
        <v>5.9517498271806302</v>
      </c>
      <c r="N9" s="151">
        <f t="shared" ref="N9:N31" si="6">H9-(K9+Q9)</f>
        <v>1.9095885125254595</v>
      </c>
      <c r="O9" s="141">
        <f>IF(B9&lt;&gt;0,N9/B9*100,0)</f>
        <v>7.1954212367895902</v>
      </c>
      <c r="Q9" s="151">
        <v>-0.14418971631852692</v>
      </c>
      <c r="R9" s="141">
        <f>IF(B9&lt;&gt;0,Q9/B9*100,0)</f>
        <v>-0.54331377682665161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50.047853661205394</v>
      </c>
      <c r="C10" s="141">
        <f t="shared" si="0"/>
        <v>4.9779789494776034</v>
      </c>
      <c r="E10" s="151">
        <v>62.956325773997726</v>
      </c>
      <c r="F10" s="141">
        <f t="shared" si="1"/>
        <v>5.9101545661328876</v>
      </c>
      <c r="H10" s="151">
        <f t="shared" si="3"/>
        <v>12.908472112792332</v>
      </c>
      <c r="I10" s="141">
        <f t="shared" si="4"/>
        <v>25.792259144967765</v>
      </c>
      <c r="K10" s="207">
        <f t="shared" si="2"/>
        <v>2.9787230437884067</v>
      </c>
      <c r="L10" s="141">
        <f t="shared" si="5"/>
        <v>5.9517498271806302</v>
      </c>
      <c r="N10" s="151">
        <f t="shared" si="6"/>
        <v>9.0401540677741892</v>
      </c>
      <c r="O10" s="141">
        <f t="shared" ref="O10:O32" si="7">IF(B10&lt;&gt;0,N10/B10*100,0)</f>
        <v>18.063020502279134</v>
      </c>
      <c r="Q10" s="151">
        <v>0.88959500122973678</v>
      </c>
      <c r="R10" s="141">
        <f t="shared" ref="R10:R32" si="8">IF(B10&lt;&gt;0,Q10/B10*100,0)</f>
        <v>1.7774888155079998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41.212032952974852</v>
      </c>
      <c r="C11" s="141">
        <f t="shared" si="0"/>
        <v>4.099129483031362</v>
      </c>
      <c r="E11" s="151">
        <v>51.167320178463385</v>
      </c>
      <c r="F11" s="141">
        <f t="shared" si="1"/>
        <v>4.8034374190628055</v>
      </c>
      <c r="H11" s="151">
        <f>E11-B11</f>
        <v>9.955287225488533</v>
      </c>
      <c r="I11" s="141">
        <f>IF(B11&lt;&gt;0,((E11/B11)-1)*100,0)</f>
        <v>24.156263382706822</v>
      </c>
      <c r="K11" s="207">
        <f t="shared" si="2"/>
        <v>2.4528371000563052</v>
      </c>
      <c r="L11" s="141">
        <f t="shared" si="5"/>
        <v>5.9517498271806302</v>
      </c>
      <c r="N11" s="151">
        <f t="shared" si="6"/>
        <v>5.4766829471467098</v>
      </c>
      <c r="O11" s="141">
        <f t="shared" si="7"/>
        <v>13.289038551910068</v>
      </c>
      <c r="Q11" s="151">
        <v>2.0257671782855176</v>
      </c>
      <c r="R11" s="141">
        <f>IF(B11&lt;&gt;0,Q11/B11*100,0)</f>
        <v>4.9154750036161214</v>
      </c>
      <c r="T11" s="136"/>
    </row>
    <row r="12" spans="1:97" x14ac:dyDescent="0.2">
      <c r="A12" s="10" t="str">
        <f>name!$D8</f>
        <v>23 Teaching and other educational professionals</v>
      </c>
      <c r="B12" s="151">
        <v>41.560878286205856</v>
      </c>
      <c r="C12" s="141">
        <f t="shared" si="0"/>
        <v>4.1338271693138315</v>
      </c>
      <c r="E12" s="151">
        <v>44.579221474936823</v>
      </c>
      <c r="F12" s="141">
        <f t="shared" si="1"/>
        <v>4.1849661033358112</v>
      </c>
      <c r="H12" s="151">
        <f t="shared" si="3"/>
        <v>3.0183431887309666</v>
      </c>
      <c r="I12" s="141">
        <f t="shared" si="4"/>
        <v>7.2624624723889974</v>
      </c>
      <c r="K12" s="207">
        <f t="shared" si="2"/>
        <v>2.4735995015740091</v>
      </c>
      <c r="L12" s="141">
        <f t="shared" si="5"/>
        <v>5.9517498271806302</v>
      </c>
      <c r="N12" s="151">
        <f t="shared" si="6"/>
        <v>4.8496120549688024</v>
      </c>
      <c r="O12" s="141">
        <f t="shared" si="7"/>
        <v>11.668694827795299</v>
      </c>
      <c r="Q12" s="151">
        <v>-4.3048683678118449</v>
      </c>
      <c r="R12" s="141">
        <f t="shared" si="8"/>
        <v>-10.357982182586936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50.109633368333661</v>
      </c>
      <c r="C13" s="141">
        <f t="shared" si="0"/>
        <v>4.9841238300087696</v>
      </c>
      <c r="E13" s="151">
        <v>67.363766862276165</v>
      </c>
      <c r="F13" s="141">
        <f t="shared" si="1"/>
        <v>6.3239121632067814</v>
      </c>
      <c r="H13" s="151">
        <f t="shared" si="3"/>
        <v>17.254133493942504</v>
      </c>
      <c r="I13" s="141">
        <f t="shared" si="4"/>
        <v>34.43276738250114</v>
      </c>
      <c r="K13" s="207">
        <f t="shared" si="2"/>
        <v>2.982400017400646</v>
      </c>
      <c r="L13" s="141">
        <f t="shared" si="5"/>
        <v>5.9517498271806302</v>
      </c>
      <c r="N13" s="151">
        <f>H13-(K13+Q13)</f>
        <v>13.997858371085046</v>
      </c>
      <c r="O13" s="141">
        <f>IF(B13&lt;&gt;0,N13/B13*100,0)</f>
        <v>27.934465750713056</v>
      </c>
      <c r="Q13" s="151">
        <v>0.27387510545681149</v>
      </c>
      <c r="R13" s="141">
        <f t="shared" si="8"/>
        <v>0.54655180460746378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15.82065140295577</v>
      </c>
      <c r="C14" s="141">
        <f t="shared" si="0"/>
        <v>1.5735913508711361</v>
      </c>
      <c r="E14" s="151">
        <v>20.149624085950958</v>
      </c>
      <c r="F14" s="141">
        <f t="shared" si="1"/>
        <v>1.8915874033841702</v>
      </c>
      <c r="H14" s="151">
        <f t="shared" si="3"/>
        <v>4.3289726829951878</v>
      </c>
      <c r="I14" s="141">
        <f t="shared" si="4"/>
        <v>27.362796718891147</v>
      </c>
      <c r="K14" s="207">
        <f t="shared" si="2"/>
        <v>0.94160559253427001</v>
      </c>
      <c r="L14" s="141">
        <f>IF(B14&lt;&gt;0,K14/B14*100,0)</f>
        <v>5.9517498271806302</v>
      </c>
      <c r="N14" s="151">
        <f t="shared" si="6"/>
        <v>3.4595367600301836</v>
      </c>
      <c r="O14" s="141">
        <f t="shared" si="7"/>
        <v>21.867220709912356</v>
      </c>
      <c r="Q14" s="151">
        <v>-7.2169669569265821E-2</v>
      </c>
      <c r="R14" s="141">
        <f t="shared" si="8"/>
        <v>-0.45617381820183694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17.573819505003208</v>
      </c>
      <c r="C15" s="141">
        <f t="shared" si="0"/>
        <v>1.7479691366991961</v>
      </c>
      <c r="E15" s="151">
        <v>21.440273652223002</v>
      </c>
      <c r="F15" s="141">
        <f t="shared" si="1"/>
        <v>2.0127497859343069</v>
      </c>
      <c r="H15" s="151">
        <f t="shared" si="3"/>
        <v>3.8664541472197946</v>
      </c>
      <c r="I15" s="141">
        <f t="shared" si="4"/>
        <v>22.001216901761332</v>
      </c>
      <c r="K15" s="207">
        <f t="shared" si="2"/>
        <v>1.0459497720180644</v>
      </c>
      <c r="L15" s="141">
        <f t="shared" si="5"/>
        <v>5.9517498271806311</v>
      </c>
      <c r="N15" s="151">
        <f t="shared" si="6"/>
        <v>2.062431609759368</v>
      </c>
      <c r="O15" s="141">
        <f t="shared" si="7"/>
        <v>11.735818779589723</v>
      </c>
      <c r="Q15" s="151">
        <v>0.75807276544236235</v>
      </c>
      <c r="R15" s="141">
        <f t="shared" si="8"/>
        <v>4.3136482949909754</v>
      </c>
      <c r="T15" s="11"/>
    </row>
    <row r="16" spans="1:97" x14ac:dyDescent="0.2">
      <c r="A16" s="10" t="str">
        <f>name!$D12</f>
        <v>33 Protective service occupations</v>
      </c>
      <c r="B16" s="151">
        <v>10.10639175524768</v>
      </c>
      <c r="C16" s="141">
        <f t="shared" si="0"/>
        <v>1.0052260333352576</v>
      </c>
      <c r="E16" s="151">
        <v>11.52636359853056</v>
      </c>
      <c r="F16" s="141">
        <f t="shared" si="1"/>
        <v>1.0820610894179492</v>
      </c>
      <c r="H16" s="151">
        <f t="shared" si="3"/>
        <v>1.4199718432828803</v>
      </c>
      <c r="I16" s="141">
        <f t="shared" si="4"/>
        <v>14.050235511062281</v>
      </c>
      <c r="K16" s="207">
        <f t="shared" si="2"/>
        <v>0.60150715382715125</v>
      </c>
      <c r="L16" s="141">
        <f t="shared" si="5"/>
        <v>5.9517498271806302</v>
      </c>
      <c r="N16" s="151">
        <f t="shared" si="6"/>
        <v>0.9952816638800106</v>
      </c>
      <c r="O16" s="141">
        <f t="shared" si="7"/>
        <v>9.8480415956883611</v>
      </c>
      <c r="Q16" s="151">
        <v>-0.17681697442428163</v>
      </c>
      <c r="R16" s="141">
        <f t="shared" si="8"/>
        <v>-1.7495559118067092</v>
      </c>
      <c r="T16" s="11"/>
    </row>
    <row r="17" spans="1:20" x14ac:dyDescent="0.2">
      <c r="A17" s="10" t="str">
        <f>name!$D13</f>
        <v>34 Culture, media and sports occupations</v>
      </c>
      <c r="B17" s="151">
        <v>16.455833438445406</v>
      </c>
      <c r="C17" s="141">
        <f t="shared" si="0"/>
        <v>1.63676934094356</v>
      </c>
      <c r="E17" s="151">
        <v>18.503377172425363</v>
      </c>
      <c r="F17" s="141">
        <f t="shared" si="1"/>
        <v>1.7370425884932417</v>
      </c>
      <c r="H17" s="151">
        <f t="shared" si="3"/>
        <v>2.0475437339799569</v>
      </c>
      <c r="I17" s="141">
        <f t="shared" si="4"/>
        <v>12.442661999703542</v>
      </c>
      <c r="K17" s="207">
        <f t="shared" si="2"/>
        <v>0.97941003823380679</v>
      </c>
      <c r="L17" s="141">
        <f t="shared" si="5"/>
        <v>5.9517498271806302</v>
      </c>
      <c r="N17" s="151">
        <f t="shared" si="6"/>
        <v>1.2516263182115026</v>
      </c>
      <c r="O17" s="141">
        <f t="shared" si="7"/>
        <v>7.6059734251281084</v>
      </c>
      <c r="Q17" s="151">
        <v>-0.1834926224653525</v>
      </c>
      <c r="R17" s="141">
        <f t="shared" si="8"/>
        <v>-1.1150612526051866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57.758194042394415</v>
      </c>
      <c r="C18" s="141">
        <f t="shared" si="0"/>
        <v>5.7448832081634817</v>
      </c>
      <c r="E18" s="151">
        <v>66.765809504220783</v>
      </c>
      <c r="F18" s="141">
        <f t="shared" si="1"/>
        <v>6.2677776863831118</v>
      </c>
      <c r="H18" s="151">
        <f t="shared" si="3"/>
        <v>9.0076154618263686</v>
      </c>
      <c r="I18" s="141">
        <f t="shared" si="4"/>
        <v>15.595389729836073</v>
      </c>
      <c r="K18" s="207">
        <f t="shared" si="2"/>
        <v>3.4376232141008627</v>
      </c>
      <c r="L18" s="141">
        <f t="shared" si="5"/>
        <v>5.9517498271806302</v>
      </c>
      <c r="N18" s="151">
        <f t="shared" si="6"/>
        <v>4.7239898497032584</v>
      </c>
      <c r="O18" s="141">
        <f t="shared" si="7"/>
        <v>8.1789085133719013</v>
      </c>
      <c r="Q18" s="151">
        <v>0.84600239802224753</v>
      </c>
      <c r="R18" s="141">
        <f t="shared" si="8"/>
        <v>1.4647313892835416</v>
      </c>
      <c r="T18" s="11"/>
    </row>
    <row r="19" spans="1:20" x14ac:dyDescent="0.2">
      <c r="A19" s="10" t="str">
        <f>name!$D15</f>
        <v>41 Administrative occupations</v>
      </c>
      <c r="B19" s="151">
        <v>104.1347692349171</v>
      </c>
      <c r="C19" s="141">
        <f t="shared" si="0"/>
        <v>10.35770070519424</v>
      </c>
      <c r="E19" s="151">
        <v>110.14364082891738</v>
      </c>
      <c r="F19" s="141">
        <f t="shared" si="1"/>
        <v>10.3399608184312</v>
      </c>
      <c r="H19" s="151">
        <f t="shared" si="3"/>
        <v>6.0088715940002828</v>
      </c>
      <c r="I19" s="141">
        <f t="shared" si="4"/>
        <v>5.7702836796468038</v>
      </c>
      <c r="K19" s="207">
        <f t="shared" si="2"/>
        <v>6.197840947974127</v>
      </c>
      <c r="L19" s="141">
        <f t="shared" si="5"/>
        <v>5.9517498271806311</v>
      </c>
      <c r="N19" s="151">
        <f t="shared" si="6"/>
        <v>-1.6799977807760262</v>
      </c>
      <c r="O19" s="141">
        <f t="shared" si="7"/>
        <v>-1.613291884275585</v>
      </c>
      <c r="Q19" s="151">
        <v>1.4910284268021821</v>
      </c>
      <c r="R19" s="141">
        <f t="shared" si="8"/>
        <v>1.4318257367417586</v>
      </c>
      <c r="T19" s="11"/>
    </row>
    <row r="20" spans="1:20" x14ac:dyDescent="0.2">
      <c r="A20" s="10" t="str">
        <f>name!$D16</f>
        <v>42 Secretarial and related occupations</v>
      </c>
      <c r="B20" s="151">
        <v>23.865015802512549</v>
      </c>
      <c r="C20" s="141">
        <f t="shared" si="0"/>
        <v>2.3737191028822342</v>
      </c>
      <c r="E20" s="151">
        <v>21.400515918126963</v>
      </c>
      <c r="F20" s="141">
        <f t="shared" si="1"/>
        <v>2.0090174468751583</v>
      </c>
      <c r="H20" s="151">
        <f t="shared" si="3"/>
        <v>-2.4644998843855852</v>
      </c>
      <c r="I20" s="141">
        <f t="shared" si="4"/>
        <v>-10.326831143879311</v>
      </c>
      <c r="K20" s="207">
        <f t="shared" si="2"/>
        <v>1.4203860367826706</v>
      </c>
      <c r="L20" s="141">
        <f t="shared" si="5"/>
        <v>5.9517498271806302</v>
      </c>
      <c r="N20" s="151">
        <f t="shared" si="6"/>
        <v>-4.1439177343666209</v>
      </c>
      <c r="O20" s="141">
        <f t="shared" si="7"/>
        <v>-17.363984875008306</v>
      </c>
      <c r="Q20" s="151">
        <v>0.25903181319836538</v>
      </c>
      <c r="R20" s="141">
        <f t="shared" si="8"/>
        <v>1.0854039039483649</v>
      </c>
      <c r="T20" s="11"/>
    </row>
    <row r="21" spans="1:20" x14ac:dyDescent="0.2">
      <c r="A21" s="10" t="str">
        <f>name!$D17</f>
        <v>51 Skilled agricultural and related trades</v>
      </c>
      <c r="B21" s="151">
        <v>9.2706366696121076</v>
      </c>
      <c r="C21" s="141">
        <f t="shared" si="0"/>
        <v>0.92209816832478186</v>
      </c>
      <c r="E21" s="151">
        <v>6.8913375841787978</v>
      </c>
      <c r="F21" s="141">
        <f t="shared" si="1"/>
        <v>0.64693848932841269</v>
      </c>
      <c r="H21" s="151">
        <f t="shared" si="3"/>
        <v>-2.3792990854333098</v>
      </c>
      <c r="I21" s="141">
        <f t="shared" si="4"/>
        <v>-25.664894119217617</v>
      </c>
      <c r="K21" s="207">
        <f t="shared" si="2"/>
        <v>0.55176510196218276</v>
      </c>
      <c r="L21" s="141">
        <f t="shared" si="5"/>
        <v>5.9517498271806302</v>
      </c>
      <c r="N21" s="151">
        <f t="shared" si="6"/>
        <v>-0.34612820572699388</v>
      </c>
      <c r="O21" s="141">
        <f t="shared" si="7"/>
        <v>-3.7335969261049278</v>
      </c>
      <c r="Q21" s="151">
        <v>-2.5849359816684987</v>
      </c>
      <c r="R21" s="141">
        <f t="shared" si="8"/>
        <v>-27.883047020293322</v>
      </c>
      <c r="T21" s="11"/>
    </row>
    <row r="22" spans="1:20" x14ac:dyDescent="0.2">
      <c r="A22" s="10" t="str">
        <f>name!$D18</f>
        <v>52 Skilled metal, electrical and electronic trades</v>
      </c>
      <c r="B22" s="151">
        <v>46.787342069119539</v>
      </c>
      <c r="C22" s="141">
        <f t="shared" si="0"/>
        <v>4.6536741714984355</v>
      </c>
      <c r="E22" s="151">
        <v>40.605260199332875</v>
      </c>
      <c r="F22" s="141">
        <f t="shared" si="1"/>
        <v>3.8119023152272224</v>
      </c>
      <c r="H22" s="151">
        <f t="shared" si="3"/>
        <v>-6.1820818697866642</v>
      </c>
      <c r="I22" s="141">
        <f t="shared" si="4"/>
        <v>-13.213150387243189</v>
      </c>
      <c r="K22" s="207">
        <f t="shared" si="2"/>
        <v>2.7846655507412326</v>
      </c>
      <c r="L22" s="141">
        <f t="shared" si="5"/>
        <v>5.9517498271806302</v>
      </c>
      <c r="N22" s="151">
        <f t="shared" si="6"/>
        <v>-7.0823287408159619</v>
      </c>
      <c r="O22" s="141">
        <f t="shared" si="7"/>
        <v>-15.137275227887805</v>
      </c>
      <c r="Q22" s="151">
        <v>-1.8844186797119347</v>
      </c>
      <c r="R22" s="141">
        <f t="shared" si="8"/>
        <v>-4.0276249865360141</v>
      </c>
      <c r="T22" s="11"/>
    </row>
    <row r="23" spans="1:20" x14ac:dyDescent="0.2">
      <c r="A23" s="10" t="str">
        <f>name!$D19</f>
        <v>53 Skilled construction and building trades</v>
      </c>
      <c r="B23" s="151">
        <v>35.089469355038794</v>
      </c>
      <c r="C23" s="141">
        <f t="shared" si="0"/>
        <v>3.4901524644826409</v>
      </c>
      <c r="E23" s="151">
        <v>32.873673945871992</v>
      </c>
      <c r="F23" s="141">
        <f t="shared" si="1"/>
        <v>3.086083753906177</v>
      </c>
      <c r="H23" s="151">
        <f t="shared" si="3"/>
        <v>-2.2157954091668017</v>
      </c>
      <c r="I23" s="141">
        <f t="shared" si="4"/>
        <v>-6.3147019601441094</v>
      </c>
      <c r="K23" s="207">
        <f t="shared" si="2"/>
        <v>2.0884374316971215</v>
      </c>
      <c r="L23" s="141">
        <f t="shared" si="5"/>
        <v>5.9517498271806293</v>
      </c>
      <c r="N23" s="151">
        <f t="shared" si="6"/>
        <v>-4.6629622108591509</v>
      </c>
      <c r="O23" s="141">
        <f t="shared" si="7"/>
        <v>-13.288779501561645</v>
      </c>
      <c r="Q23" s="151">
        <v>0.35872936999522703</v>
      </c>
      <c r="R23" s="141">
        <f t="shared" si="8"/>
        <v>1.0223277142369041</v>
      </c>
      <c r="T23" s="11"/>
    </row>
    <row r="24" spans="1:20" x14ac:dyDescent="0.2">
      <c r="A24" s="10" t="str">
        <f>name!$D20</f>
        <v>54 Textiles, printing and other skilled trades</v>
      </c>
      <c r="B24" s="151">
        <v>19.711469229925719</v>
      </c>
      <c r="C24" s="141">
        <f t="shared" si="0"/>
        <v>1.9605891504175736</v>
      </c>
      <c r="E24" s="151">
        <v>17.201027413534156</v>
      </c>
      <c r="F24" s="141">
        <f t="shared" si="1"/>
        <v>1.6147818262968558</v>
      </c>
      <c r="H24" s="151">
        <f t="shared" si="3"/>
        <v>-2.5104418163915625</v>
      </c>
      <c r="I24" s="141">
        <f t="shared" si="4"/>
        <v>-12.735944678239608</v>
      </c>
      <c r="K24" s="207">
        <f t="shared" si="2"/>
        <v>1.1731773358268671</v>
      </c>
      <c r="L24" s="141">
        <f t="shared" si="5"/>
        <v>5.9517498271806311</v>
      </c>
      <c r="N24" s="151">
        <f t="shared" si="6"/>
        <v>-2.9192693242261578</v>
      </c>
      <c r="O24" s="141">
        <f t="shared" si="7"/>
        <v>-14.810003709891689</v>
      </c>
      <c r="Q24" s="151">
        <v>-0.76434982799227202</v>
      </c>
      <c r="R24" s="141">
        <f t="shared" si="8"/>
        <v>-3.8776907955285504</v>
      </c>
      <c r="T24" s="11"/>
    </row>
    <row r="25" spans="1:20" x14ac:dyDescent="0.2">
      <c r="A25" s="10" t="str">
        <f>name!$D21</f>
        <v>61 Caring personal service occupations</v>
      </c>
      <c r="B25" s="151">
        <v>76.861052980682018</v>
      </c>
      <c r="C25" s="141">
        <f t="shared" si="0"/>
        <v>7.6449373106503504</v>
      </c>
      <c r="E25" s="151">
        <v>78.947674547342629</v>
      </c>
      <c r="F25" s="141">
        <f t="shared" si="1"/>
        <v>7.4113753221008771</v>
      </c>
      <c r="H25" s="151">
        <f t="shared" si="3"/>
        <v>2.0866215666606109</v>
      </c>
      <c r="I25" s="141">
        <f t="shared" si="4"/>
        <v>2.7147970080309225</v>
      </c>
      <c r="K25" s="207">
        <f t="shared" si="2"/>
        <v>4.5745775879469548</v>
      </c>
      <c r="L25" s="141">
        <f t="shared" si="5"/>
        <v>5.9517498271806302</v>
      </c>
      <c r="N25" s="151">
        <f t="shared" si="6"/>
        <v>-3.3909700876705511</v>
      </c>
      <c r="O25" s="141">
        <f t="shared" si="7"/>
        <v>-4.4118184127959124</v>
      </c>
      <c r="Q25" s="151">
        <v>0.90301406638420767</v>
      </c>
      <c r="R25" s="141">
        <f t="shared" si="8"/>
        <v>1.1748655936461969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22.284331845722232</v>
      </c>
      <c r="C26" s="141">
        <f t="shared" si="0"/>
        <v>2.2164973463620634</v>
      </c>
      <c r="E26" s="151">
        <v>20.276066623599785</v>
      </c>
      <c r="F26" s="141">
        <f t="shared" si="1"/>
        <v>1.9034574566639837</v>
      </c>
      <c r="H26" s="151">
        <f t="shared" si="3"/>
        <v>-2.0082652221224464</v>
      </c>
      <c r="I26" s="141">
        <f t="shared" si="4"/>
        <v>-9.0120055473323912</v>
      </c>
      <c r="K26" s="207">
        <f t="shared" si="2"/>
        <v>1.326307682116131</v>
      </c>
      <c r="L26" s="141">
        <f t="shared" si="5"/>
        <v>5.9517498271806302</v>
      </c>
      <c r="N26" s="151">
        <f t="shared" si="6"/>
        <v>-2.8034133735884694</v>
      </c>
      <c r="O26" s="141">
        <f t="shared" si="7"/>
        <v>-12.580199366069939</v>
      </c>
      <c r="Q26" s="151">
        <v>-0.5311595306501079</v>
      </c>
      <c r="R26" s="141">
        <f t="shared" si="8"/>
        <v>-2.3835560084430845</v>
      </c>
      <c r="T26" s="11"/>
    </row>
    <row r="27" spans="1:20" x14ac:dyDescent="0.2">
      <c r="A27" s="10" t="str">
        <f>name!$D23</f>
        <v>63 Community and civil enforcement occupations</v>
      </c>
      <c r="B27" s="151">
        <v>0.98052844721121279</v>
      </c>
      <c r="C27" s="141">
        <f t="shared" si="0"/>
        <v>9.7527658281276616E-2</v>
      </c>
      <c r="E27" s="151">
        <v>1.1254495167418088</v>
      </c>
      <c r="F27" s="141">
        <f t="shared" si="1"/>
        <v>0.10565388812875885</v>
      </c>
      <c r="H27" s="151">
        <f t="shared" si="3"/>
        <v>0.14492106953059603</v>
      </c>
      <c r="I27" s="141">
        <f t="shared" si="4"/>
        <v>14.779894448016861</v>
      </c>
      <c r="K27" s="207">
        <f t="shared" si="2"/>
        <v>5.8358600162350276E-2</v>
      </c>
      <c r="L27" s="141">
        <f t="shared" si="5"/>
        <v>5.9517498271806302</v>
      </c>
      <c r="N27" s="151">
        <f t="shared" si="6"/>
        <v>7.4374378549294795E-2</v>
      </c>
      <c r="O27" s="141">
        <f t="shared" si="7"/>
        <v>7.5851321561172442</v>
      </c>
      <c r="Q27" s="151">
        <v>1.2188090818950949E-2</v>
      </c>
      <c r="R27" s="141">
        <f t="shared" si="8"/>
        <v>1.2430124647189911</v>
      </c>
      <c r="T27" s="172"/>
    </row>
    <row r="28" spans="1:20" x14ac:dyDescent="0.2">
      <c r="A28" s="10" t="str">
        <f>name!$D24</f>
        <v>71 Sales occupations</v>
      </c>
      <c r="B28" s="151">
        <v>63.108013741309826</v>
      </c>
      <c r="C28" s="141">
        <f t="shared" si="0"/>
        <v>6.2769997305818004</v>
      </c>
      <c r="E28" s="151">
        <v>59.004166486625351</v>
      </c>
      <c r="F28" s="141">
        <f t="shared" si="1"/>
        <v>5.5391374845103192</v>
      </c>
      <c r="H28" s="151">
        <f t="shared" si="3"/>
        <v>-4.1038472546844744</v>
      </c>
      <c r="I28" s="141">
        <f t="shared" si="4"/>
        <v>-6.5028940246904643</v>
      </c>
      <c r="K28" s="207">
        <f t="shared" si="2"/>
        <v>3.7560310987855359</v>
      </c>
      <c r="L28" s="141">
        <f t="shared" si="5"/>
        <v>5.9517498271806302</v>
      </c>
      <c r="N28" s="151">
        <f>H28-(K28+Q28)</f>
        <v>-6.1913273096888695</v>
      </c>
      <c r="O28" s="141">
        <f t="shared" si="7"/>
        <v>-9.8106832122274401</v>
      </c>
      <c r="Q28" s="151">
        <v>-1.6685510437811406</v>
      </c>
      <c r="R28" s="141">
        <f t="shared" si="8"/>
        <v>-2.6439606396436544</v>
      </c>
      <c r="T28" s="11"/>
    </row>
    <row r="29" spans="1:20" x14ac:dyDescent="0.2">
      <c r="A29" s="10" t="str">
        <f>name!$D25</f>
        <v>72 Customer service occupations</v>
      </c>
      <c r="B29" s="151">
        <v>18.718188892063733</v>
      </c>
      <c r="C29" s="141">
        <f t="shared" si="0"/>
        <v>1.8617931331841766</v>
      </c>
      <c r="E29" s="151">
        <v>22.636860977248979</v>
      </c>
      <c r="F29" s="141">
        <f t="shared" si="1"/>
        <v>2.1250818821269331</v>
      </c>
      <c r="H29" s="151">
        <f t="shared" si="3"/>
        <v>3.9186720851852463</v>
      </c>
      <c r="I29" s="141">
        <f t="shared" si="4"/>
        <v>20.935102791097027</v>
      </c>
      <c r="K29" s="207">
        <f t="shared" si="2"/>
        <v>1.1140597750347472</v>
      </c>
      <c r="L29" s="141">
        <f t="shared" si="5"/>
        <v>5.9517498271806302</v>
      </c>
      <c r="N29" s="151">
        <f t="shared" si="6"/>
        <v>1.690590550635672</v>
      </c>
      <c r="O29" s="141">
        <f t="shared" si="7"/>
        <v>9.0318062307430829</v>
      </c>
      <c r="Q29" s="151">
        <v>1.1140217595148272</v>
      </c>
      <c r="R29" s="141">
        <f t="shared" si="8"/>
        <v>5.951546733173303</v>
      </c>
      <c r="T29" s="11"/>
    </row>
    <row r="30" spans="1:20" x14ac:dyDescent="0.2">
      <c r="A30" s="10" t="str">
        <f>name!$D26</f>
        <v>81 Process, plant and machine operatives</v>
      </c>
      <c r="B30" s="151">
        <v>36.892134460926073</v>
      </c>
      <c r="C30" s="141">
        <f t="shared" si="0"/>
        <v>3.6694534393218596</v>
      </c>
      <c r="E30" s="151">
        <v>30.200637636469697</v>
      </c>
      <c r="F30" s="141">
        <f t="shared" si="1"/>
        <v>2.83514697264983</v>
      </c>
      <c r="H30" s="151">
        <f t="shared" si="3"/>
        <v>-6.6914968244563759</v>
      </c>
      <c r="I30" s="141">
        <f t="shared" si="4"/>
        <v>-18.138004000672847</v>
      </c>
      <c r="K30" s="207">
        <f t="shared" si="2"/>
        <v>2.1957275490214134</v>
      </c>
      <c r="L30" s="141">
        <f t="shared" si="5"/>
        <v>5.9517498271806311</v>
      </c>
      <c r="N30" s="151">
        <f t="shared" si="6"/>
        <v>-6.1587810936344844</v>
      </c>
      <c r="O30" s="141">
        <f t="shared" si="7"/>
        <v>-16.694022136771441</v>
      </c>
      <c r="Q30" s="151">
        <v>-2.7284432798433045</v>
      </c>
      <c r="R30" s="141">
        <f t="shared" si="8"/>
        <v>-7.3957316910820303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42.115605381971015</v>
      </c>
      <c r="C31" s="141">
        <f t="shared" si="0"/>
        <v>4.1890027583434231</v>
      </c>
      <c r="E31" s="151">
        <v>43.900877009470207</v>
      </c>
      <c r="F31" s="141">
        <f t="shared" si="1"/>
        <v>4.1212851214694206</v>
      </c>
      <c r="H31" s="151">
        <f t="shared" si="3"/>
        <v>1.785271627499192</v>
      </c>
      <c r="I31" s="141">
        <f t="shared" si="4"/>
        <v>4.2389789041556547</v>
      </c>
      <c r="K31" s="207">
        <f t="shared" si="2"/>
        <v>2.5066154705375361</v>
      </c>
      <c r="L31" s="141">
        <f t="shared" si="5"/>
        <v>5.9517498271806302</v>
      </c>
      <c r="N31" s="151">
        <f t="shared" si="6"/>
        <v>-2.5815596599189057</v>
      </c>
      <c r="O31" s="141">
        <f t="shared" si="7"/>
        <v>-6.1296985677998306</v>
      </c>
      <c r="Q31" s="151">
        <v>1.8602158168805616</v>
      </c>
      <c r="R31" s="141">
        <f t="shared" si="8"/>
        <v>4.416927644774848</v>
      </c>
      <c r="T31" s="11"/>
    </row>
    <row r="32" spans="1:20" x14ac:dyDescent="0.2">
      <c r="A32" s="10" t="str">
        <f>name!$D28</f>
        <v>91 Elementary trades and related occupations</v>
      </c>
      <c r="B32" s="151">
        <v>20.586198522498126</v>
      </c>
      <c r="C32" s="141">
        <f t="shared" si="0"/>
        <v>2.0475935609242359</v>
      </c>
      <c r="E32" s="151">
        <v>16.761571118077743</v>
      </c>
      <c r="F32" s="141">
        <f t="shared" si="1"/>
        <v>1.5735269627183925</v>
      </c>
      <c r="H32" s="151">
        <f t="shared" si="3"/>
        <v>-3.824627404420383</v>
      </c>
      <c r="I32" s="141">
        <f t="shared" si="4"/>
        <v>-18.578599639173532</v>
      </c>
      <c r="K32" s="207">
        <f t="shared" si="2"/>
        <v>1.2252390349858437</v>
      </c>
      <c r="L32" s="141">
        <f t="shared" si="5"/>
        <v>5.9517498271806311</v>
      </c>
      <c r="N32" s="151">
        <f>H32-(K32+Q32)</f>
        <v>-4.6356354619150943</v>
      </c>
      <c r="O32" s="141">
        <f t="shared" si="7"/>
        <v>-22.518171370245593</v>
      </c>
      <c r="Q32" s="151">
        <v>-0.41423097749113241</v>
      </c>
      <c r="R32" s="141">
        <f t="shared" si="8"/>
        <v>-2.0121780961085656</v>
      </c>
      <c r="T32" s="11"/>
    </row>
    <row r="33" spans="1:20" x14ac:dyDescent="0.2">
      <c r="A33" s="10" t="str">
        <f>name!$D29</f>
        <v>92 Elementary administration and service occupations</v>
      </c>
      <c r="B33" s="151">
        <v>98.9998764023874</v>
      </c>
      <c r="C33" s="141">
        <f t="shared" si="0"/>
        <v>9.8469617512084842</v>
      </c>
      <c r="E33" s="151">
        <v>94.848101685399726</v>
      </c>
      <c r="F33" s="141">
        <f t="shared" si="1"/>
        <v>8.9040606225550647</v>
      </c>
      <c r="H33" s="151">
        <f t="shared" ref="H33" si="9">E33-B33</f>
        <v>-4.1517747169876742</v>
      </c>
      <c r="I33" s="141">
        <f>IF(B33&lt;&gt;0,((E33/B33)-1)*100,0)</f>
        <v>-4.1937170710321769</v>
      </c>
      <c r="K33" s="207">
        <f t="shared" si="2"/>
        <v>5.8922249726881297</v>
      </c>
      <c r="L33" s="141">
        <f t="shared" ref="L33" si="10">IF(B33&lt;&gt;0,K33/B33*100,0)</f>
        <v>5.9517498271806302</v>
      </c>
      <c r="N33" s="151">
        <f>H33-(K33+Q33)</f>
        <v>-14.428739181164939</v>
      </c>
      <c r="O33" s="141">
        <f t="shared" ref="O33" si="11">IF(B33&lt;&gt;0,N33/B33*100,0)</f>
        <v>-14.574502217072451</v>
      </c>
      <c r="Q33" s="151">
        <v>4.3847394914891344</v>
      </c>
      <c r="R33" s="141">
        <f t="shared" ref="R33" si="12">IF(B33&lt;&gt;0,Q33/B33*100,0)</f>
        <v>4.4290353188596461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1005.3849999999999</v>
      </c>
      <c r="C35" s="147">
        <f>B35/B$35*100</f>
        <v>100</v>
      </c>
      <c r="D35" s="145"/>
      <c r="E35" s="152">
        <f>SUM(E8:E33)</f>
        <v>1065.223</v>
      </c>
      <c r="F35" s="147">
        <f t="shared" ref="F35" si="13">E35/E$35*100</f>
        <v>100</v>
      </c>
      <c r="G35" s="145"/>
      <c r="H35" s="152">
        <f>E35-B35</f>
        <v>59.838000000000079</v>
      </c>
      <c r="I35" s="147">
        <f>IF(B35&lt;&gt;0,((E35/B35)-1)*100,0)</f>
        <v>5.9517498271806302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Greater Birmingham and Solihull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74.070186274674256</v>
      </c>
      <c r="C44" s="141">
        <f t="shared" ref="C44:C68" si="15">B44/B$71*100</f>
        <v>6.9534910788327204</v>
      </c>
      <c r="E44" s="151">
        <v>76.904663173519737</v>
      </c>
      <c r="F44" s="141">
        <f t="shared" ref="F44:F68" si="16">E44/E$71*100</f>
        <v>6.7379434637167277</v>
      </c>
      <c r="H44" s="151">
        <f>E44-B44</f>
        <v>2.8344768988454803</v>
      </c>
      <c r="I44" s="141">
        <f>IF(B44&gt;0,((E44/B44)-1)*100,0)</f>
        <v>3.8267446612519684</v>
      </c>
      <c r="K44" s="151">
        <f>(($E$71/$B$71)-1)*B44</f>
        <v>5.2946662470664112</v>
      </c>
      <c r="L44" s="141">
        <f>IF(B44&gt;0,K44/B44*100,0)</f>
        <v>7.1481746075704677</v>
      </c>
      <c r="N44" s="151">
        <f>H44-(K44+Q44)</f>
        <v>-0.97092686712557397</v>
      </c>
      <c r="O44" s="141">
        <f>IF(B44&gt;0,N44/B44*100,0)</f>
        <v>-1.3108200693934922</v>
      </c>
      <c r="Q44" s="151">
        <v>-1.489262481095357</v>
      </c>
      <c r="R44" s="141">
        <f>IF(B44&gt;0,Q44/B44*100,0)</f>
        <v>-2.0106098769250145</v>
      </c>
      <c r="T44" s="151"/>
    </row>
    <row r="45" spans="1:20" x14ac:dyDescent="0.2">
      <c r="A45" s="135" t="str">
        <f t="shared" si="14"/>
        <v>12 Other managers and proprietors</v>
      </c>
      <c r="B45" s="151">
        <v>29.883869931362778</v>
      </c>
      <c r="C45" s="141">
        <f t="shared" si="15"/>
        <v>2.805409752827603</v>
      </c>
      <c r="E45" s="151">
        <v>43.879141193797601</v>
      </c>
      <c r="F45" s="141">
        <f t="shared" si="16"/>
        <v>3.8444375204292385</v>
      </c>
      <c r="H45" s="151">
        <f t="shared" ref="H45:H71" si="17">E45-B45</f>
        <v>13.995271262434823</v>
      </c>
      <c r="I45" s="141">
        <f t="shared" ref="I45:I71" si="18">IF(B45&gt;0,((E45/B45)-1)*100,0)</f>
        <v>46.832191729448482</v>
      </c>
      <c r="K45" s="151">
        <f t="shared" ref="K45:K68" si="19">(($E$71/$B$71)-1)*B45</f>
        <v>2.1361512021930604</v>
      </c>
      <c r="L45" s="141">
        <f t="shared" ref="L45:L68" si="20">IF(B45&gt;0,K45/B45*100,0)</f>
        <v>7.1481746075704677</v>
      </c>
      <c r="N45" s="151">
        <f t="shared" ref="N45:N68" si="21">H45-(K45+Q45)</f>
        <v>10.78194900079853</v>
      </c>
      <c r="O45" s="141">
        <f t="shared" ref="O45:O68" si="22">IF(B45&gt;0,N45/B45*100,0)</f>
        <v>36.079493805730287</v>
      </c>
      <c r="Q45" s="151">
        <v>1.0771710594432329</v>
      </c>
      <c r="R45" s="141">
        <f>IF(B45&gt;0,Q45/B45*100,0)</f>
        <v>3.6045233161477328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62.956325773997726</v>
      </c>
      <c r="C46" s="141">
        <f t="shared" si="15"/>
        <v>5.9101545661328876</v>
      </c>
      <c r="E46" s="151">
        <v>72.54615621116298</v>
      </c>
      <c r="F46" s="141">
        <f t="shared" si="16"/>
        <v>6.3560761973285498</v>
      </c>
      <c r="H46" s="151">
        <f t="shared" si="17"/>
        <v>9.5898304371652543</v>
      </c>
      <c r="I46" s="141">
        <f t="shared" si="18"/>
        <v>15.232512887729621</v>
      </c>
      <c r="K46" s="151">
        <f t="shared" si="19"/>
        <v>4.500228092836247</v>
      </c>
      <c r="L46" s="141">
        <f t="shared" si="20"/>
        <v>7.1481746075704677</v>
      </c>
      <c r="N46" s="151">
        <f t="shared" si="21"/>
        <v>6.3551621170602832</v>
      </c>
      <c r="O46" s="141">
        <f t="shared" si="22"/>
        <v>10.094556883567526</v>
      </c>
      <c r="Q46" s="151">
        <v>-1.2655597727312755</v>
      </c>
      <c r="R46" s="141">
        <f t="shared" ref="R46:R68" si="23">IF(B46&gt;0,Q46/B46*100,0)</f>
        <v>-2.0102186034083616</v>
      </c>
      <c r="T46" s="151"/>
    </row>
    <row r="47" spans="1:20" x14ac:dyDescent="0.2">
      <c r="A47" s="135" t="str">
        <f t="shared" si="14"/>
        <v>22 Health professionals</v>
      </c>
      <c r="B47" s="151">
        <v>51.167320178463385</v>
      </c>
      <c r="C47" s="141">
        <f t="shared" si="15"/>
        <v>4.8034374190628055</v>
      </c>
      <c r="E47" s="151">
        <v>60.33422317479377</v>
      </c>
      <c r="F47" s="141">
        <f t="shared" si="16"/>
        <v>5.2861369896618484</v>
      </c>
      <c r="H47" s="151">
        <f t="shared" si="17"/>
        <v>9.1669029963303856</v>
      </c>
      <c r="I47" s="141">
        <f t="shared" si="18"/>
        <v>17.915542507127014</v>
      </c>
      <c r="K47" s="151">
        <f t="shared" si="19"/>
        <v>3.6575293883711999</v>
      </c>
      <c r="L47" s="141">
        <f t="shared" si="20"/>
        <v>7.1481746075704677</v>
      </c>
      <c r="N47" s="151">
        <f t="shared" si="21"/>
        <v>4.7100857015044921</v>
      </c>
      <c r="O47" s="141">
        <f t="shared" si="22"/>
        <v>9.2052616495772508</v>
      </c>
      <c r="Q47" s="151">
        <v>0.79928790645469372</v>
      </c>
      <c r="R47" s="141">
        <f t="shared" si="23"/>
        <v>1.5621062499792955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44.579221474936823</v>
      </c>
      <c r="C48" s="141">
        <f t="shared" si="15"/>
        <v>4.1849661033358112</v>
      </c>
      <c r="E48" s="151">
        <v>53.682655808792163</v>
      </c>
      <c r="F48" s="141">
        <f t="shared" si="16"/>
        <v>4.703364983286896</v>
      </c>
      <c r="H48" s="151">
        <f t="shared" si="17"/>
        <v>9.1034343338553398</v>
      </c>
      <c r="I48" s="141">
        <f t="shared" si="18"/>
        <v>20.42080151393726</v>
      </c>
      <c r="K48" s="151">
        <f t="shared" si="19"/>
        <v>3.1866005897240348</v>
      </c>
      <c r="L48" s="141">
        <f t="shared" si="20"/>
        <v>7.1481746075704677</v>
      </c>
      <c r="N48" s="151">
        <f t="shared" si="21"/>
        <v>4.5436978921183115</v>
      </c>
      <c r="O48" s="141">
        <f t="shared" si="22"/>
        <v>10.19241193943428</v>
      </c>
      <c r="Q48" s="151">
        <v>1.3731358520129933</v>
      </c>
      <c r="R48" s="141">
        <f t="shared" si="23"/>
        <v>3.080214966932505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67.363766862276165</v>
      </c>
      <c r="C49" s="141">
        <f t="shared" si="15"/>
        <v>6.3239121632067814</v>
      </c>
      <c r="E49" s="151">
        <v>85.034858808572281</v>
      </c>
      <c r="F49" s="141">
        <f t="shared" si="16"/>
        <v>7.4502643591914124</v>
      </c>
      <c r="H49" s="151">
        <f t="shared" si="17"/>
        <v>17.671091946296116</v>
      </c>
      <c r="I49" s="141">
        <f t="shared" si="18"/>
        <v>26.232339385688299</v>
      </c>
      <c r="K49" s="151">
        <f t="shared" si="19"/>
        <v>4.8152796775521942</v>
      </c>
      <c r="L49" s="141">
        <f t="shared" si="20"/>
        <v>7.1481746075704677</v>
      </c>
      <c r="N49" s="151">
        <f t="shared" si="21"/>
        <v>13.502084757429055</v>
      </c>
      <c r="O49" s="141">
        <f t="shared" si="22"/>
        <v>20.043541782682357</v>
      </c>
      <c r="Q49" s="151">
        <v>-0.64627248868513265</v>
      </c>
      <c r="R49" s="141">
        <f t="shared" si="23"/>
        <v>-0.95937700456452135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20.149624085950958</v>
      </c>
      <c r="C50" s="141">
        <f t="shared" si="15"/>
        <v>1.8915874033841702</v>
      </c>
      <c r="E50" s="151">
        <v>18.774810027508</v>
      </c>
      <c r="F50" s="141">
        <f t="shared" si="16"/>
        <v>1.6449406744288204</v>
      </c>
      <c r="H50" s="151">
        <f t="shared" si="17"/>
        <v>-1.3748140584429578</v>
      </c>
      <c r="I50" s="141">
        <f t="shared" si="18"/>
        <v>-6.8230258419636147</v>
      </c>
      <c r="K50" s="151">
        <f t="shared" si="19"/>
        <v>1.4403303124328493</v>
      </c>
      <c r="L50" s="141">
        <f t="shared" si="20"/>
        <v>7.1481746075704677</v>
      </c>
      <c r="N50" s="151">
        <f t="shared" si="21"/>
        <v>-2.4692262599701778</v>
      </c>
      <c r="O50" s="141">
        <f t="shared" si="22"/>
        <v>-12.25445323167002</v>
      </c>
      <c r="Q50" s="151">
        <v>-0.34591811090562935</v>
      </c>
      <c r="R50" s="141">
        <f t="shared" si="23"/>
        <v>-1.7167472178640588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21.440273652223002</v>
      </c>
      <c r="C51" s="141">
        <f t="shared" si="15"/>
        <v>2.0127497859343069</v>
      </c>
      <c r="E51" s="151">
        <v>24.10414926647924</v>
      </c>
      <c r="F51" s="141">
        <f t="shared" si="16"/>
        <v>2.1118666709725469</v>
      </c>
      <c r="H51" s="151">
        <f t="shared" si="17"/>
        <v>2.6638756142562379</v>
      </c>
      <c r="I51" s="141">
        <f t="shared" si="18"/>
        <v>12.42463439350756</v>
      </c>
      <c r="K51" s="151">
        <f t="shared" si="19"/>
        <v>1.532588197001826</v>
      </c>
      <c r="L51" s="141">
        <f t="shared" si="20"/>
        <v>7.1481746075704677</v>
      </c>
      <c r="N51" s="151">
        <f t="shared" si="21"/>
        <v>0.66826267248424287</v>
      </c>
      <c r="O51" s="141">
        <f t="shared" si="22"/>
        <v>3.1168570108943321</v>
      </c>
      <c r="Q51" s="151">
        <v>0.46302474477016892</v>
      </c>
      <c r="R51" s="141">
        <f t="shared" si="23"/>
        <v>2.1596027750427562</v>
      </c>
      <c r="T51" s="151"/>
    </row>
    <row r="52" spans="1:20" x14ac:dyDescent="0.2">
      <c r="A52" s="135" t="str">
        <f t="shared" si="14"/>
        <v>33 Protective service occupations</v>
      </c>
      <c r="B52" s="151">
        <v>11.52636359853056</v>
      </c>
      <c r="C52" s="141">
        <f t="shared" si="15"/>
        <v>1.0820610894179492</v>
      </c>
      <c r="E52" s="151">
        <v>16.165947272461292</v>
      </c>
      <c r="F52" s="141">
        <f t="shared" si="16"/>
        <v>1.4163671520607557</v>
      </c>
      <c r="H52" s="151">
        <f t="shared" si="17"/>
        <v>4.6395836739307317</v>
      </c>
      <c r="I52" s="141">
        <f t="shared" si="18"/>
        <v>40.251928843561814</v>
      </c>
      <c r="K52" s="151">
        <f t="shared" si="19"/>
        <v>0.8239245959264071</v>
      </c>
      <c r="L52" s="141">
        <f t="shared" si="20"/>
        <v>7.1481746075704677</v>
      </c>
      <c r="N52" s="151">
        <f t="shared" si="21"/>
        <v>3.9228191701244972</v>
      </c>
      <c r="O52" s="141">
        <f t="shared" si="22"/>
        <v>34.03344980913667</v>
      </c>
      <c r="Q52" s="151">
        <v>-0.10716009212017255</v>
      </c>
      <c r="R52" s="141">
        <f t="shared" si="23"/>
        <v>-0.92969557314532292</v>
      </c>
      <c r="T52" s="151"/>
    </row>
    <row r="53" spans="1:20" x14ac:dyDescent="0.2">
      <c r="A53" s="135" t="str">
        <f t="shared" si="14"/>
        <v>34 Culture, media and sports occupations</v>
      </c>
      <c r="B53" s="151">
        <v>18.503377172425363</v>
      </c>
      <c r="C53" s="141">
        <f t="shared" si="15"/>
        <v>1.7370425884932417</v>
      </c>
      <c r="E53" s="151">
        <v>19.621843592530691</v>
      </c>
      <c r="F53" s="141">
        <f t="shared" si="16"/>
        <v>1.719152874801066</v>
      </c>
      <c r="H53" s="151">
        <f t="shared" si="17"/>
        <v>1.118466420105328</v>
      </c>
      <c r="I53" s="141">
        <f t="shared" si="18"/>
        <v>6.0446609809809315</v>
      </c>
      <c r="K53" s="151">
        <f t="shared" si="19"/>
        <v>1.3226537085823002</v>
      </c>
      <c r="L53" s="141">
        <f t="shared" si="20"/>
        <v>7.1481746075704677</v>
      </c>
      <c r="N53" s="151">
        <f t="shared" si="21"/>
        <v>0.35455720747034625</v>
      </c>
      <c r="O53" s="141">
        <f t="shared" si="22"/>
        <v>1.9161756481877519</v>
      </c>
      <c r="Q53" s="151">
        <v>-0.55874449594731845</v>
      </c>
      <c r="R53" s="141">
        <f t="shared" si="23"/>
        <v>-3.0196892747772921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66.765809504220783</v>
      </c>
      <c r="C54" s="141">
        <f t="shared" si="15"/>
        <v>6.2677776863831118</v>
      </c>
      <c r="E54" s="151">
        <v>67.284609697826397</v>
      </c>
      <c r="F54" s="141">
        <f t="shared" si="16"/>
        <v>5.8950898087842356</v>
      </c>
      <c r="H54" s="151">
        <f t="shared" si="17"/>
        <v>0.51880019360561391</v>
      </c>
      <c r="I54" s="141">
        <f t="shared" si="18"/>
        <v>0.77704471414041798</v>
      </c>
      <c r="K54" s="151">
        <f t="shared" si="19"/>
        <v>4.7725366415195802</v>
      </c>
      <c r="L54" s="141">
        <f t="shared" si="20"/>
        <v>7.1481746075704677</v>
      </c>
      <c r="N54" s="151">
        <f t="shared" si="21"/>
        <v>-3.4783067789147726</v>
      </c>
      <c r="O54" s="141">
        <f t="shared" si="22"/>
        <v>-5.2097125830472883</v>
      </c>
      <c r="Q54" s="151">
        <v>-0.77542966899919374</v>
      </c>
      <c r="R54" s="141">
        <f t="shared" si="23"/>
        <v>-1.1614173103827534</v>
      </c>
      <c r="T54" s="151"/>
    </row>
    <row r="55" spans="1:20" x14ac:dyDescent="0.2">
      <c r="A55" s="135" t="str">
        <f t="shared" si="14"/>
        <v>41 Administrative occupations</v>
      </c>
      <c r="B55" s="151">
        <v>110.14364082891738</v>
      </c>
      <c r="C55" s="141">
        <f t="shared" si="15"/>
        <v>10.3399608184312</v>
      </c>
      <c r="E55" s="151">
        <v>98.866937203838404</v>
      </c>
      <c r="F55" s="141">
        <f t="shared" si="16"/>
        <v>8.6621513679507434</v>
      </c>
      <c r="H55" s="151">
        <f t="shared" si="17"/>
        <v>-11.27670362507898</v>
      </c>
      <c r="I55" s="141">
        <f t="shared" si="18"/>
        <v>-10.238179472017572</v>
      </c>
      <c r="K55" s="151">
        <f t="shared" si="19"/>
        <v>7.8732597655862904</v>
      </c>
      <c r="L55" s="141">
        <f t="shared" si="20"/>
        <v>7.1481746075704677</v>
      </c>
      <c r="N55" s="151">
        <f t="shared" si="21"/>
        <v>-18.09521574822887</v>
      </c>
      <c r="O55" s="141">
        <f t="shared" si="22"/>
        <v>-16.428743059561281</v>
      </c>
      <c r="Q55" s="151">
        <v>-1.0547476424363991</v>
      </c>
      <c r="R55" s="141">
        <f t="shared" si="23"/>
        <v>-0.95761102002675302</v>
      </c>
      <c r="T55" s="151"/>
    </row>
    <row r="56" spans="1:20" x14ac:dyDescent="0.2">
      <c r="A56" s="135" t="str">
        <f t="shared" si="14"/>
        <v>42 Secretarial and related occupations</v>
      </c>
      <c r="B56" s="151">
        <v>21.400515918126963</v>
      </c>
      <c r="C56" s="141">
        <f t="shared" si="15"/>
        <v>2.0090174468751583</v>
      </c>
      <c r="E56" s="151">
        <v>15.68036920263614</v>
      </c>
      <c r="F56" s="141">
        <f t="shared" si="16"/>
        <v>1.373823599476429</v>
      </c>
      <c r="H56" s="151">
        <f t="shared" si="17"/>
        <v>-5.7201467154908237</v>
      </c>
      <c r="I56" s="141">
        <f t="shared" si="18"/>
        <v>-26.729013157321436</v>
      </c>
      <c r="K56" s="151">
        <f t="shared" si="19"/>
        <v>1.5297462447486276</v>
      </c>
      <c r="L56" s="141">
        <f t="shared" si="20"/>
        <v>7.1481746075704677</v>
      </c>
      <c r="N56" s="151">
        <f t="shared" si="21"/>
        <v>-7.4934901010332915</v>
      </c>
      <c r="O56" s="141">
        <f t="shared" si="22"/>
        <v>-35.01546471917554</v>
      </c>
      <c r="Q56" s="151">
        <v>0.24359714079384029</v>
      </c>
      <c r="R56" s="141">
        <f t="shared" si="23"/>
        <v>1.138276954283636</v>
      </c>
      <c r="T56" s="151"/>
    </row>
    <row r="57" spans="1:20" x14ac:dyDescent="0.2">
      <c r="A57" s="135" t="str">
        <f t="shared" si="14"/>
        <v>51 Skilled agricultural and related trades</v>
      </c>
      <c r="B57" s="151">
        <v>6.8913375841787978</v>
      </c>
      <c r="C57" s="141">
        <f t="shared" si="15"/>
        <v>0.64693848932841269</v>
      </c>
      <c r="E57" s="151">
        <v>7.9914288535534688</v>
      </c>
      <c r="F57" s="141">
        <f t="shared" si="16"/>
        <v>0.70016294965190562</v>
      </c>
      <c r="H57" s="151">
        <f t="shared" si="17"/>
        <v>1.1000912693746709</v>
      </c>
      <c r="I57" s="141">
        <f t="shared" si="18"/>
        <v>15.963392533552145</v>
      </c>
      <c r="K57" s="151">
        <f t="shared" si="19"/>
        <v>0.49260484331422894</v>
      </c>
      <c r="L57" s="141">
        <f t="shared" si="20"/>
        <v>7.1481746075704677</v>
      </c>
      <c r="N57" s="151">
        <f t="shared" si="21"/>
        <v>0.82169955571601294</v>
      </c>
      <c r="O57" s="141">
        <f t="shared" si="22"/>
        <v>11.923658443354727</v>
      </c>
      <c r="Q57" s="151">
        <v>-0.21421312965557096</v>
      </c>
      <c r="R57" s="141">
        <f t="shared" si="23"/>
        <v>-3.1084405173730514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40.605260199332875</v>
      </c>
      <c r="C58" s="141">
        <f t="shared" si="15"/>
        <v>3.8119023152272224</v>
      </c>
      <c r="E58" s="151">
        <v>37.562948211971737</v>
      </c>
      <c r="F58" s="141">
        <f t="shared" si="16"/>
        <v>3.2910490851734564</v>
      </c>
      <c r="H58" s="151">
        <f t="shared" si="17"/>
        <v>-3.0423119873611384</v>
      </c>
      <c r="I58" s="141">
        <f t="shared" si="18"/>
        <v>-7.4924085510751688</v>
      </c>
      <c r="K58" s="151">
        <f t="shared" si="19"/>
        <v>2.9025348989066302</v>
      </c>
      <c r="L58" s="141">
        <f t="shared" si="20"/>
        <v>7.1481746075704677</v>
      </c>
      <c r="N58" s="151">
        <f t="shared" si="21"/>
        <v>-3.0089289275976987</v>
      </c>
      <c r="O58" s="141">
        <f t="shared" si="22"/>
        <v>-7.4101949176701352</v>
      </c>
      <c r="Q58" s="151">
        <v>-2.9359179586700699</v>
      </c>
      <c r="R58" s="141">
        <f t="shared" si="23"/>
        <v>-7.2303882409755023</v>
      </c>
      <c r="T58" s="151"/>
    </row>
    <row r="59" spans="1:20" x14ac:dyDescent="0.2">
      <c r="A59" s="135" t="str">
        <f t="shared" si="14"/>
        <v>53 Skilled construction and building trades</v>
      </c>
      <c r="B59" s="151">
        <v>32.873673945871992</v>
      </c>
      <c r="C59" s="141">
        <f t="shared" si="15"/>
        <v>3.086083753906177</v>
      </c>
      <c r="E59" s="151">
        <v>29.519782156523313</v>
      </c>
      <c r="F59" s="141">
        <f t="shared" si="16"/>
        <v>2.5863532200005168</v>
      </c>
      <c r="H59" s="151">
        <f t="shared" si="17"/>
        <v>-3.3538917893486797</v>
      </c>
      <c r="I59" s="141">
        <f t="shared" si="18"/>
        <v>-10.202363736012643</v>
      </c>
      <c r="K59" s="151">
        <f t="shared" si="19"/>
        <v>2.3498676135743306</v>
      </c>
      <c r="L59" s="141">
        <f t="shared" si="20"/>
        <v>7.1481746075704677</v>
      </c>
      <c r="N59" s="151">
        <f t="shared" si="21"/>
        <v>-4.2128667235383972</v>
      </c>
      <c r="O59" s="141">
        <f t="shared" si="22"/>
        <v>-12.815320643731745</v>
      </c>
      <c r="Q59" s="151">
        <v>-1.4908926793846133</v>
      </c>
      <c r="R59" s="141">
        <f t="shared" si="23"/>
        <v>-4.5352176998513656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17.201027413534156</v>
      </c>
      <c r="C60" s="141">
        <f t="shared" si="15"/>
        <v>1.6147818262968558</v>
      </c>
      <c r="E60" s="151">
        <v>16.135193807631012</v>
      </c>
      <c r="F60" s="141">
        <f t="shared" si="16"/>
        <v>1.4136727106733422</v>
      </c>
      <c r="H60" s="151">
        <f t="shared" si="17"/>
        <v>-1.0658336059031441</v>
      </c>
      <c r="I60" s="141">
        <f t="shared" si="18"/>
        <v>-6.196336883135956</v>
      </c>
      <c r="K60" s="151">
        <f t="shared" si="19"/>
        <v>1.2295594738154838</v>
      </c>
      <c r="L60" s="141">
        <f t="shared" si="20"/>
        <v>7.1481746075704677</v>
      </c>
      <c r="N60" s="151">
        <f t="shared" si="21"/>
        <v>-2.9335109988723742</v>
      </c>
      <c r="O60" s="141">
        <f t="shared" si="22"/>
        <v>-17.054277796012475</v>
      </c>
      <c r="Q60" s="151">
        <v>0.63811791915374627</v>
      </c>
      <c r="R60" s="141">
        <f t="shared" si="23"/>
        <v>3.7097663053060463</v>
      </c>
      <c r="T60" s="151"/>
    </row>
    <row r="61" spans="1:20" x14ac:dyDescent="0.2">
      <c r="A61" s="135" t="str">
        <f t="shared" si="14"/>
        <v>61 Caring personal service occupations</v>
      </c>
      <c r="B61" s="151">
        <v>78.947674547342629</v>
      </c>
      <c r="C61" s="141">
        <f t="shared" si="15"/>
        <v>7.4113753221008771</v>
      </c>
      <c r="E61" s="151">
        <v>94.605517455709006</v>
      </c>
      <c r="F61" s="141">
        <f t="shared" si="16"/>
        <v>8.2887903238580556</v>
      </c>
      <c r="H61" s="151">
        <f t="shared" si="17"/>
        <v>15.657842908366376</v>
      </c>
      <c r="I61" s="141">
        <f t="shared" si="18"/>
        <v>19.833190778756649</v>
      </c>
      <c r="K61" s="151">
        <f t="shared" si="19"/>
        <v>5.6433176252605186</v>
      </c>
      <c r="L61" s="141">
        <f t="shared" si="20"/>
        <v>7.1481746075704677</v>
      </c>
      <c r="N61" s="151">
        <f t="shared" si="21"/>
        <v>7.8170537140768097</v>
      </c>
      <c r="O61" s="141">
        <f t="shared" si="22"/>
        <v>9.9015629768665949</v>
      </c>
      <c r="Q61" s="151">
        <v>2.1974715690290481</v>
      </c>
      <c r="R61" s="141">
        <f t="shared" si="23"/>
        <v>2.783453194319597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20.276066623599785</v>
      </c>
      <c r="C62" s="141">
        <f t="shared" si="15"/>
        <v>1.9034574566639837</v>
      </c>
      <c r="E62" s="151">
        <v>21.463637977862092</v>
      </c>
      <c r="F62" s="141">
        <f t="shared" si="16"/>
        <v>1.8805202864514294</v>
      </c>
      <c r="H62" s="151">
        <f t="shared" si="17"/>
        <v>1.1875713542623068</v>
      </c>
      <c r="I62" s="141">
        <f t="shared" si="18"/>
        <v>5.857010515442207</v>
      </c>
      <c r="K62" s="151">
        <f t="shared" si="19"/>
        <v>1.4493686458022306</v>
      </c>
      <c r="L62" s="141">
        <f t="shared" si="20"/>
        <v>7.1481746075704677</v>
      </c>
      <c r="N62" s="151">
        <f t="shared" si="21"/>
        <v>-0.37349925418489138</v>
      </c>
      <c r="O62" s="141">
        <f t="shared" si="22"/>
        <v>-1.8420695745306286</v>
      </c>
      <c r="Q62" s="151">
        <v>0.11170196264496753</v>
      </c>
      <c r="R62" s="141">
        <f t="shared" si="23"/>
        <v>0.55090548240236603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1.1254495167418088</v>
      </c>
      <c r="C63" s="141">
        <f t="shared" si="15"/>
        <v>0.10565388812875885</v>
      </c>
      <c r="E63" s="151">
        <v>1.0387207928226831</v>
      </c>
      <c r="F63" s="141">
        <f t="shared" si="16"/>
        <v>9.1006730773071476E-2</v>
      </c>
      <c r="H63" s="151">
        <f t="shared" si="17"/>
        <v>-8.6728723919125672E-2</v>
      </c>
      <c r="I63" s="141">
        <f t="shared" si="18"/>
        <v>-7.706140757890811</v>
      </c>
      <c r="K63" s="151">
        <f t="shared" si="19"/>
        <v>8.0449096576762524E-2</v>
      </c>
      <c r="L63" s="141">
        <f t="shared" si="20"/>
        <v>7.1481746075704677</v>
      </c>
      <c r="N63" s="151">
        <f t="shared" si="21"/>
        <v>-0.19961176671534495</v>
      </c>
      <c r="O63" s="141">
        <f t="shared" si="22"/>
        <v>-17.736181298759952</v>
      </c>
      <c r="Q63" s="151">
        <v>3.243394621945675E-2</v>
      </c>
      <c r="R63" s="141">
        <f t="shared" si="23"/>
        <v>2.8818659332986747</v>
      </c>
      <c r="T63" s="151"/>
    </row>
    <row r="64" spans="1:20" x14ac:dyDescent="0.2">
      <c r="A64" s="135" t="str">
        <f t="shared" si="14"/>
        <v>71 Sales occupations</v>
      </c>
      <c r="B64" s="151">
        <v>59.004166486625351</v>
      </c>
      <c r="C64" s="141">
        <f t="shared" si="15"/>
        <v>5.5391374845103192</v>
      </c>
      <c r="E64" s="151">
        <v>51.870479592341077</v>
      </c>
      <c r="F64" s="141">
        <f t="shared" si="16"/>
        <v>4.5445925449343694</v>
      </c>
      <c r="H64" s="151">
        <f t="shared" si="17"/>
        <v>-7.1336868942842742</v>
      </c>
      <c r="I64" s="141">
        <f t="shared" si="18"/>
        <v>-12.090140949455307</v>
      </c>
      <c r="K64" s="151">
        <f t="shared" si="19"/>
        <v>4.2177208462055571</v>
      </c>
      <c r="L64" s="141">
        <f t="shared" si="20"/>
        <v>7.1481746075704677</v>
      </c>
      <c r="N64" s="151">
        <f t="shared" si="21"/>
        <v>-10.280023785931066</v>
      </c>
      <c r="O64" s="141">
        <f t="shared" si="22"/>
        <v>-17.422538776581597</v>
      </c>
      <c r="Q64" s="151">
        <v>-1.0713839545587651</v>
      </c>
      <c r="R64" s="141">
        <f t="shared" si="23"/>
        <v>-1.8157767804441722</v>
      </c>
      <c r="T64" s="151"/>
    </row>
    <row r="65" spans="1:20" x14ac:dyDescent="0.2">
      <c r="A65" s="135" t="str">
        <f t="shared" si="14"/>
        <v>72 Customer service occupations</v>
      </c>
      <c r="B65" s="151">
        <v>22.636860977248979</v>
      </c>
      <c r="C65" s="141">
        <f t="shared" si="15"/>
        <v>2.1250818821269331</v>
      </c>
      <c r="E65" s="151">
        <v>34.612933272205488</v>
      </c>
      <c r="F65" s="141">
        <f t="shared" si="16"/>
        <v>3.032585774094176</v>
      </c>
      <c r="H65" s="151">
        <f t="shared" si="17"/>
        <v>11.976072294956509</v>
      </c>
      <c r="I65" s="141">
        <f t="shared" si="18"/>
        <v>52.905181098178659</v>
      </c>
      <c r="K65" s="151">
        <f t="shared" si="19"/>
        <v>1.6181223483267395</v>
      </c>
      <c r="L65" s="141">
        <f t="shared" si="20"/>
        <v>7.1481746075704677</v>
      </c>
      <c r="N65" s="151">
        <f t="shared" si="21"/>
        <v>10.268122180187603</v>
      </c>
      <c r="O65" s="141">
        <f t="shared" si="22"/>
        <v>45.360185718803983</v>
      </c>
      <c r="Q65" s="151">
        <v>8.9827766442166057E-2</v>
      </c>
      <c r="R65" s="141">
        <f t="shared" si="23"/>
        <v>0.39682077180421282</v>
      </c>
      <c r="T65" s="151"/>
    </row>
    <row r="66" spans="1:20" x14ac:dyDescent="0.2">
      <c r="A66" s="135" t="str">
        <f t="shared" si="14"/>
        <v>81 Process, plant and machine operatives</v>
      </c>
      <c r="B66" s="151">
        <v>30.200637636469697</v>
      </c>
      <c r="C66" s="141">
        <f t="shared" si="15"/>
        <v>2.83514697264983</v>
      </c>
      <c r="E66" s="151">
        <v>36.543530730093572</v>
      </c>
      <c r="F66" s="141">
        <f t="shared" si="16"/>
        <v>3.2017335992799474</v>
      </c>
      <c r="H66" s="151">
        <f t="shared" si="17"/>
        <v>6.342893093623875</v>
      </c>
      <c r="I66" s="141">
        <f t="shared" si="18"/>
        <v>21.002513820980795</v>
      </c>
      <c r="K66" s="151">
        <f t="shared" si="19"/>
        <v>2.1587943108544967</v>
      </c>
      <c r="L66" s="141">
        <f t="shared" si="20"/>
        <v>7.1481746075704677</v>
      </c>
      <c r="N66" s="151">
        <f t="shared" si="21"/>
        <v>6.4687760310685363</v>
      </c>
      <c r="O66" s="141">
        <f t="shared" si="22"/>
        <v>21.419335938976896</v>
      </c>
      <c r="Q66" s="151">
        <v>-2.2846772482991584</v>
      </c>
      <c r="R66" s="141">
        <f t="shared" si="23"/>
        <v>-7.564996725566572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43.900877009470207</v>
      </c>
      <c r="C67" s="141">
        <f t="shared" si="15"/>
        <v>4.1212851214694206</v>
      </c>
      <c r="E67" s="151">
        <v>48.847330618248002</v>
      </c>
      <c r="F67" s="141">
        <f t="shared" si="16"/>
        <v>4.2797216511646106</v>
      </c>
      <c r="H67" s="151">
        <f t="shared" si="17"/>
        <v>4.9464536087777944</v>
      </c>
      <c r="I67" s="141">
        <f t="shared" si="18"/>
        <v>11.267322991544692</v>
      </c>
      <c r="K67" s="151">
        <f t="shared" si="19"/>
        <v>3.1381113428916905</v>
      </c>
      <c r="L67" s="141">
        <f t="shared" si="20"/>
        <v>7.1481746075704677</v>
      </c>
      <c r="N67" s="151">
        <f t="shared" si="21"/>
        <v>0.58586050212458307</v>
      </c>
      <c r="O67" s="141">
        <f t="shared" si="22"/>
        <v>1.3345075133651714</v>
      </c>
      <c r="Q67" s="151">
        <v>1.2224817637615206</v>
      </c>
      <c r="R67" s="141">
        <f t="shared" si="23"/>
        <v>2.7846408706090524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16.761571118077743</v>
      </c>
      <c r="C68" s="141">
        <f t="shared" si="15"/>
        <v>1.5735269627183925</v>
      </c>
      <c r="E68" s="151">
        <v>13.858932291205532</v>
      </c>
      <c r="F68" s="141">
        <f t="shared" si="16"/>
        <v>1.2142397923897859</v>
      </c>
      <c r="H68" s="151">
        <f t="shared" si="17"/>
        <v>-2.9026388268722112</v>
      </c>
      <c r="I68" s="141">
        <f t="shared" si="18"/>
        <v>-17.317224062257786</v>
      </c>
      <c r="K68" s="151">
        <f t="shared" si="19"/>
        <v>1.1981463704922986</v>
      </c>
      <c r="L68" s="141">
        <f t="shared" si="20"/>
        <v>7.1481746075704677</v>
      </c>
      <c r="N68" s="151">
        <f t="shared" si="21"/>
        <v>-3.9059513372788746</v>
      </c>
      <c r="O68" s="141">
        <f t="shared" si="22"/>
        <v>-23.303014435599152</v>
      </c>
      <c r="Q68" s="151">
        <v>-0.19483386008563527</v>
      </c>
      <c r="R68" s="141">
        <f t="shared" si="23"/>
        <v>-1.1623842342291077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94.848101685399726</v>
      </c>
      <c r="C69" s="141">
        <f t="shared" ref="C69" si="25">B69/B$71*100</f>
        <v>8.9040606225550647</v>
      </c>
      <c r="E69" s="151">
        <v>94.43619960591478</v>
      </c>
      <c r="F69" s="141">
        <f t="shared" ref="F69" si="26">E69/E$71*100</f>
        <v>8.2739556694660656</v>
      </c>
      <c r="H69" s="151">
        <f t="shared" ref="H69" si="27">E69-B69</f>
        <v>-0.41190207948494617</v>
      </c>
      <c r="I69" s="141">
        <f t="shared" ref="I69" si="28">IF(B69&gt;0,((E69/B69)-1)*100,0)</f>
        <v>-0.43427551228297778</v>
      </c>
      <c r="K69" s="151">
        <f t="shared" ref="K69" si="29">(($E$71/$B$71)-1)*B69</f>
        <v>6.7799079204383599</v>
      </c>
      <c r="L69" s="141">
        <f t="shared" ref="L69" si="30">IF(B69&gt;0,K69/B69*100,0)</f>
        <v>7.1481746075704677</v>
      </c>
      <c r="N69" s="151">
        <f t="shared" ref="N69" si="31">H69-(K69+Q69)</f>
        <v>-13.378571952772113</v>
      </c>
      <c r="O69" s="141">
        <f t="shared" ref="O69" si="32">IF(B69&gt;0,N69/B69*100,0)</f>
        <v>-14.105260637843129</v>
      </c>
      <c r="Q69" s="151">
        <v>6.1867619528488076</v>
      </c>
      <c r="R69" s="141">
        <f t="shared" ref="R69" si="33">IF(B69&gt;0,Q69/B69*100,0)</f>
        <v>6.5228105179896883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1065.223</v>
      </c>
      <c r="C71" s="147">
        <f>B71/B$71*100</f>
        <v>100</v>
      </c>
      <c r="D71" s="145"/>
      <c r="E71" s="152">
        <f>SUM(E44:E69)</f>
        <v>1141.3670000000004</v>
      </c>
      <c r="F71" s="147">
        <f>E71/E$71*100</f>
        <v>100</v>
      </c>
      <c r="G71" s="145"/>
      <c r="H71" s="152">
        <f t="shared" si="17"/>
        <v>76.14400000000046</v>
      </c>
      <c r="I71" s="147">
        <f t="shared" si="18"/>
        <v>7.1481746075704677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Greater Birmingham and Solihull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Greater Birmingham and Solihull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Greater Birmingham and Solihull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Greater Birmingham and Solihull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74.070186274674384</v>
      </c>
      <c r="C7" s="11">
        <f t="shared" si="2"/>
        <v>76.90466317351968</v>
      </c>
      <c r="D7" s="11">
        <f t="shared" si="2"/>
        <v>2.8344768988452893</v>
      </c>
      <c r="E7" s="11">
        <f t="shared" si="2"/>
        <v>37.01871781319133</v>
      </c>
      <c r="F7" s="11">
        <f t="shared" si="2"/>
        <v>39.853194712036633</v>
      </c>
      <c r="G7" s="200">
        <f>IF(B7&gt;0,(1+(E7/B7))^(1/($C$6-$B$6))-1,0)</f>
        <v>2.7389563438019238E-2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50.372443207817398</v>
      </c>
      <c r="R7" s="11">
        <v>48.529755977907776</v>
      </c>
      <c r="S7" s="345">
        <f>R7-Q7</f>
        <v>-1.8426872299096217</v>
      </c>
      <c r="T7" s="345">
        <v>22.052532231296023</v>
      </c>
      <c r="U7" s="345">
        <f>SUM(S7:T7)</f>
        <v>20.209845001386402</v>
      </c>
      <c r="V7" s="346">
        <f>IF(Q7&gt;0,(1+(T7/Q7))^(1/($C$6-$B$6))-1,0)</f>
        <v>2.4502500485344525E-2</v>
      </c>
      <c r="X7" s="10" t="str">
        <f>name!B4</f>
        <v>Agriculture</v>
      </c>
      <c r="Y7" s="11">
        <v>3.4990000000000037</v>
      </c>
      <c r="Z7" s="11">
        <v>3.7359999999999998</v>
      </c>
      <c r="AA7" s="345">
        <f>Z7-Y7</f>
        <v>0.2369999999999961</v>
      </c>
      <c r="AB7" s="11">
        <v>1.8902802160207945</v>
      </c>
      <c r="AC7" s="345">
        <f>SUM(AA7:AB7)</f>
        <v>2.1272802160207904</v>
      </c>
      <c r="AD7" s="348">
        <f>IF(Y7&gt;0,(1+(AB7/Y7))^(1/($C$6-$B$6))-1,0)</f>
        <v>2.9214244268375822E-2</v>
      </c>
    </row>
    <row r="8" spans="1:30" x14ac:dyDescent="0.2">
      <c r="A8" s="10" t="str">
        <f>name!D5</f>
        <v>12 Other managers and proprietors</v>
      </c>
      <c r="B8" s="11">
        <f t="shared" si="2"/>
        <v>29.883869931362767</v>
      </c>
      <c r="C8" s="11">
        <f t="shared" si="2"/>
        <v>43.879141193797537</v>
      </c>
      <c r="D8" s="11">
        <f t="shared" si="2"/>
        <v>13.995271262434764</v>
      </c>
      <c r="E8" s="11">
        <f t="shared" si="2"/>
        <v>22.356887100462043</v>
      </c>
      <c r="F8" s="11">
        <f t="shared" si="2"/>
        <v>36.352158362896809</v>
      </c>
      <c r="G8" s="200">
        <f t="shared" ref="G8:G33" si="3">IF(B8&gt;0,(1+(E8/B8))^(1/($C$6-$B$6))-1,0)</f>
        <v>3.7938229591306438E-2</v>
      </c>
      <c r="H8" s="11"/>
      <c r="I8" s="10" t="str">
        <f>name!E4</f>
        <v>Managers, directors and senior officials</v>
      </c>
      <c r="J8" s="11">
        <f t="array" ref="J8:J16">MMULT(aggregation!$B$13:$AA$21,B7:B32)</f>
        <v>103.95405620603715</v>
      </c>
      <c r="K8" s="11">
        <f t="array" ref="K8:K16">MMULT(aggregation!$B$13:$AA$21,C7:C32)</f>
        <v>120.78380436731722</v>
      </c>
      <c r="L8" s="11">
        <f t="array" ref="L8:L16">MMULT(aggregation!$B$13:$AA$21,D7:D32)</f>
        <v>16.829748161280055</v>
      </c>
      <c r="M8" s="11">
        <f t="array" ref="M8:M16">MMULT(aggregation!$B$13:$AA$21,E7:E32)</f>
        <v>59.375604913653376</v>
      </c>
      <c r="N8" s="11">
        <f t="array" ref="N8:N16">MMULT(aggregation!$B$13:$AA$21,F7:F32)</f>
        <v>76.205353074933441</v>
      </c>
      <c r="O8" s="11"/>
      <c r="P8" s="10" t="str">
        <f>name!D5</f>
        <v>12 Other managers and proprietors</v>
      </c>
      <c r="Q8" s="11">
        <v>16.672634697610022</v>
      </c>
      <c r="R8" s="11">
        <v>24.918682988767227</v>
      </c>
      <c r="S8" s="345">
        <f t="shared" ref="S8:S31" si="4">R8-Q8</f>
        <v>8.2460482911572051</v>
      </c>
      <c r="T8" s="345">
        <v>11.427393301704381</v>
      </c>
      <c r="U8" s="345">
        <f t="shared" ref="U8:U31" si="5">SUM(S8:T8)</f>
        <v>19.673441592861586</v>
      </c>
      <c r="V8" s="346">
        <f t="shared" ref="V8:V33" si="6">IF(Q8&gt;0,(1+(T8/Q8))^(1/($C$6-$B$6))-1,0)</f>
        <v>3.5412732457695384E-2</v>
      </c>
      <c r="X8" s="10" t="str">
        <f>name!B5</f>
        <v>Mining and quarrying</v>
      </c>
      <c r="Y8" s="11">
        <v>0.6319999999999999</v>
      </c>
      <c r="Z8" s="11">
        <v>0.28400000000000036</v>
      </c>
      <c r="AA8" s="345">
        <f t="shared" ref="AA8:AA29" si="7">Z8-Y8</f>
        <v>-0.34799999999999953</v>
      </c>
      <c r="AB8" s="11">
        <v>0.18021129847400402</v>
      </c>
      <c r="AC8" s="345">
        <f t="shared" ref="AC8:AC29" si="8">SUM(AA8:AB8)</f>
        <v>-0.16778870152599551</v>
      </c>
      <c r="AD8" s="348">
        <f t="shared" ref="AD8:AD29" si="9">IF(Y8&gt;0,(1+(AB8/Y8))^(1/($C$6-$B$6))-1,0)</f>
        <v>1.6865383600389583E-2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62.95632577399774</v>
      </c>
      <c r="C9" s="11">
        <f t="shared" si="2"/>
        <v>72.546156211162995</v>
      </c>
      <c r="D9" s="11">
        <f t="shared" si="2"/>
        <v>9.5898304371652578</v>
      </c>
      <c r="E9" s="11">
        <f t="shared" si="2"/>
        <v>24.663415017471735</v>
      </c>
      <c r="F9" s="11">
        <f t="shared" si="2"/>
        <v>34.253245454636996</v>
      </c>
      <c r="G9" s="200">
        <f t="shared" si="3"/>
        <v>2.2282295146595743E-2</v>
      </c>
      <c r="H9" s="11"/>
      <c r="I9" s="10" t="str">
        <f>name!E5</f>
        <v>Professional occupations</v>
      </c>
      <c r="J9" s="11">
        <v>226.0666342896742</v>
      </c>
      <c r="K9" s="11">
        <v>271.59789400332136</v>
      </c>
      <c r="L9" s="11">
        <v>45.531259713647145</v>
      </c>
      <c r="M9" s="11">
        <v>116.32860361445741</v>
      </c>
      <c r="N9" s="11">
        <v>161.85986332810455</v>
      </c>
      <c r="O9" s="11"/>
      <c r="P9" s="10" t="str">
        <f>name!D6</f>
        <v>21 Science, research, engineering and technology professionals</v>
      </c>
      <c r="Q9" s="11">
        <v>51.458310672432873</v>
      </c>
      <c r="R9" s="11">
        <v>56.015675077643863</v>
      </c>
      <c r="S9" s="345">
        <f t="shared" si="4"/>
        <v>4.5573644052109898</v>
      </c>
      <c r="T9" s="345">
        <v>17.402997812520272</v>
      </c>
      <c r="U9" s="345">
        <f t="shared" si="5"/>
        <v>21.960362217731262</v>
      </c>
      <c r="V9" s="346">
        <f t="shared" si="6"/>
        <v>1.9611322972187928E-2</v>
      </c>
      <c r="X9" s="10" t="str">
        <f>name!B6</f>
        <v>Food drink and tobacco</v>
      </c>
      <c r="Y9" s="11">
        <v>7.9739999999999922</v>
      </c>
      <c r="Z9" s="11">
        <v>7.7589999999999941</v>
      </c>
      <c r="AA9" s="345">
        <f t="shared" si="7"/>
        <v>-0.21499999999999808</v>
      </c>
      <c r="AB9" s="11">
        <v>3.4913759170527525</v>
      </c>
      <c r="AC9" s="345">
        <f t="shared" si="8"/>
        <v>3.2763759170527544</v>
      </c>
      <c r="AD9" s="348">
        <f t="shared" si="9"/>
        <v>2.450513102238383E-2</v>
      </c>
    </row>
    <row r="10" spans="1:30" x14ac:dyDescent="0.2">
      <c r="A10" s="10" t="str">
        <f>name!D7</f>
        <v>22 Health professionals</v>
      </c>
      <c r="B10" s="11">
        <f t="shared" si="2"/>
        <v>51.167320178463392</v>
      </c>
      <c r="C10" s="11">
        <f t="shared" si="2"/>
        <v>60.334223174793671</v>
      </c>
      <c r="D10" s="11">
        <f t="shared" si="2"/>
        <v>9.1669029963302791</v>
      </c>
      <c r="E10" s="11">
        <f t="shared" si="2"/>
        <v>29.910410107864376</v>
      </c>
      <c r="F10" s="11">
        <f t="shared" si="2"/>
        <v>39.077313104194651</v>
      </c>
      <c r="G10" s="200">
        <f t="shared" si="3"/>
        <v>3.1162855988793092E-2</v>
      </c>
      <c r="H10" s="11"/>
      <c r="I10" s="10" t="str">
        <f>name!E6</f>
        <v>Associate professional occupations</v>
      </c>
      <c r="J10" s="11">
        <v>138.38544801335061</v>
      </c>
      <c r="K10" s="11">
        <v>145.95135985680537</v>
      </c>
      <c r="L10" s="11">
        <v>7.5659118434547548</v>
      </c>
      <c r="M10" s="11">
        <v>63.577208787838856</v>
      </c>
      <c r="N10" s="11">
        <v>71.143120631293613</v>
      </c>
      <c r="O10" s="11"/>
      <c r="P10" s="10" t="str">
        <f>name!D7</f>
        <v>22 Health professionals</v>
      </c>
      <c r="Q10" s="11">
        <v>13.104805090326927</v>
      </c>
      <c r="R10" s="11">
        <v>15.0200218749456</v>
      </c>
      <c r="S10" s="345">
        <f t="shared" si="4"/>
        <v>1.9152167846186732</v>
      </c>
      <c r="T10" s="345">
        <v>5.4427462154321127</v>
      </c>
      <c r="U10" s="345">
        <f t="shared" si="5"/>
        <v>7.3579630000507859</v>
      </c>
      <c r="V10" s="346">
        <f t="shared" si="6"/>
        <v>2.3427465060029018E-2</v>
      </c>
      <c r="X10" s="10" t="str">
        <f>name!B7</f>
        <v>Engineering</v>
      </c>
      <c r="Y10" s="11">
        <v>14.286000000000035</v>
      </c>
      <c r="Z10" s="11">
        <v>13.653999999999957</v>
      </c>
      <c r="AA10" s="345">
        <f t="shared" si="7"/>
        <v>-0.63200000000007783</v>
      </c>
      <c r="AB10" s="11">
        <v>6.1748943310036193</v>
      </c>
      <c r="AC10" s="345">
        <f t="shared" si="8"/>
        <v>5.5428943310035415</v>
      </c>
      <c r="AD10" s="348">
        <f t="shared" si="9"/>
        <v>2.423811005301979E-2</v>
      </c>
    </row>
    <row r="11" spans="1:30" x14ac:dyDescent="0.2">
      <c r="A11" s="10" t="str">
        <f>name!D8</f>
        <v>23 Teaching and other educational professionals</v>
      </c>
      <c r="B11" s="11">
        <f t="shared" si="2"/>
        <v>44.579221474936851</v>
      </c>
      <c r="C11" s="11">
        <f t="shared" si="2"/>
        <v>53.682655808792276</v>
      </c>
      <c r="D11" s="11">
        <f t="shared" si="2"/>
        <v>9.1034343338554216</v>
      </c>
      <c r="E11" s="11">
        <f t="shared" si="2"/>
        <v>24.937634103571067</v>
      </c>
      <c r="F11" s="11">
        <f t="shared" si="2"/>
        <v>34.041068437426489</v>
      </c>
      <c r="G11" s="200">
        <f t="shared" si="3"/>
        <v>3.0063130744296673E-2</v>
      </c>
      <c r="H11" s="11"/>
      <c r="I11" s="10" t="str">
        <f>name!E7</f>
        <v>Administrative and secretarial occupations</v>
      </c>
      <c r="J11" s="11">
        <v>131.54415674704424</v>
      </c>
      <c r="K11" s="11">
        <v>114.54730640647438</v>
      </c>
      <c r="L11" s="11">
        <v>-16.996850340569857</v>
      </c>
      <c r="M11" s="11">
        <v>61.362039863372445</v>
      </c>
      <c r="N11" s="11">
        <v>44.365189522802588</v>
      </c>
      <c r="O11" s="11"/>
      <c r="P11" s="10" t="str">
        <f>name!D8</f>
        <v>23 Teaching and other educational professionals</v>
      </c>
      <c r="Q11" s="11">
        <v>14.558059000998627</v>
      </c>
      <c r="R11" s="11">
        <v>17.221117477953527</v>
      </c>
      <c r="S11" s="345">
        <f t="shared" si="4"/>
        <v>2.6630584769548999</v>
      </c>
      <c r="T11" s="345">
        <v>6.8931059794150107</v>
      </c>
      <c r="U11" s="345">
        <f t="shared" si="5"/>
        <v>9.5561644563699097</v>
      </c>
      <c r="V11" s="346">
        <f t="shared" si="6"/>
        <v>2.6179088921315374E-2</v>
      </c>
      <c r="X11" s="10" t="str">
        <f>name!B8</f>
        <v>Rest of manufacturing</v>
      </c>
      <c r="Y11" s="11">
        <v>69.738000000000113</v>
      </c>
      <c r="Z11" s="11">
        <v>62.942000000000043</v>
      </c>
      <c r="AA11" s="345">
        <f t="shared" si="7"/>
        <v>-6.7960000000000704</v>
      </c>
      <c r="AB11" s="11">
        <v>28.013931576673993</v>
      </c>
      <c r="AC11" s="345">
        <f t="shared" si="8"/>
        <v>21.217931576673923</v>
      </c>
      <c r="AD11" s="348">
        <f t="shared" si="9"/>
        <v>2.2767825238612982E-2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67.363766862276222</v>
      </c>
      <c r="C12" s="11">
        <f t="shared" si="2"/>
        <v>85.034858808572395</v>
      </c>
      <c r="D12" s="11">
        <f t="shared" si="2"/>
        <v>17.671091946296183</v>
      </c>
      <c r="E12" s="11">
        <f t="shared" si="2"/>
        <v>36.817144385550222</v>
      </c>
      <c r="F12" s="11">
        <f t="shared" si="2"/>
        <v>54.488236331846409</v>
      </c>
      <c r="G12" s="200">
        <f t="shared" si="3"/>
        <v>2.94947095592899E-2</v>
      </c>
      <c r="H12" s="11"/>
      <c r="I12" s="10" t="str">
        <f>name!E8</f>
        <v>Skilled trades occupations</v>
      </c>
      <c r="J12" s="11">
        <v>97.571299142917837</v>
      </c>
      <c r="K12" s="11">
        <v>91.209353029679491</v>
      </c>
      <c r="L12" s="11">
        <v>-6.3619461132383464</v>
      </c>
      <c r="M12" s="11">
        <v>39.608774486001479</v>
      </c>
      <c r="N12" s="11">
        <v>33.246828372763126</v>
      </c>
      <c r="O12" s="11"/>
      <c r="P12" s="10" t="str">
        <f>name!D9</f>
        <v>24 Business, media and public service professionals</v>
      </c>
      <c r="Q12" s="11">
        <v>39.81508742201013</v>
      </c>
      <c r="R12" s="11">
        <v>48.642712492688929</v>
      </c>
      <c r="S12" s="345">
        <f t="shared" si="4"/>
        <v>8.8276250706787991</v>
      </c>
      <c r="T12" s="345">
        <v>19.200377868399581</v>
      </c>
      <c r="U12" s="345">
        <f t="shared" si="5"/>
        <v>28.02800293907838</v>
      </c>
      <c r="V12" s="346">
        <f t="shared" si="6"/>
        <v>2.6584125091760447E-2</v>
      </c>
      <c r="X12" s="10" t="str">
        <f>name!B9</f>
        <v>Electricity and gas</v>
      </c>
      <c r="Y12" s="11">
        <v>1.6000000000000005</v>
      </c>
      <c r="Z12" s="11">
        <v>1.5599999999999996</v>
      </c>
      <c r="AA12" s="345">
        <f t="shared" si="7"/>
        <v>-4.0000000000000924E-2</v>
      </c>
      <c r="AB12" s="11">
        <v>0.67063912985972118</v>
      </c>
      <c r="AC12" s="345">
        <f t="shared" si="8"/>
        <v>0.63063912985972026</v>
      </c>
      <c r="AD12" s="348">
        <f t="shared" si="9"/>
        <v>2.3611623935912762E-2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20.149624085950997</v>
      </c>
      <c r="C13" s="11">
        <f t="shared" si="2"/>
        <v>18.774810027507957</v>
      </c>
      <c r="D13" s="11">
        <f t="shared" si="2"/>
        <v>-1.3748140584430404</v>
      </c>
      <c r="E13" s="11">
        <f t="shared" si="2"/>
        <v>7.3160740562314572</v>
      </c>
      <c r="F13" s="11">
        <f t="shared" si="2"/>
        <v>5.9412599977884186</v>
      </c>
      <c r="G13" s="200">
        <f t="shared" si="3"/>
        <v>2.0864839821572057E-2</v>
      </c>
      <c r="H13" s="11"/>
      <c r="I13" s="10" t="str">
        <f>name!E9</f>
        <v>Caring, leisure and other service occupations</v>
      </c>
      <c r="J13" s="11">
        <v>100.34919068768424</v>
      </c>
      <c r="K13" s="11">
        <v>117.10787622639367</v>
      </c>
      <c r="L13" s="11">
        <v>16.758685538709425</v>
      </c>
      <c r="M13" s="11">
        <v>61.107161467855875</v>
      </c>
      <c r="N13" s="11">
        <v>77.865847006565318</v>
      </c>
      <c r="O13" s="11"/>
      <c r="P13" s="10" t="str">
        <f>name!D10</f>
        <v>31 Science, engineering and technology associate professionals</v>
      </c>
      <c r="Q13" s="11">
        <v>15.540332624798895</v>
      </c>
      <c r="R13" s="11">
        <v>13.151680357319174</v>
      </c>
      <c r="S13" s="345">
        <f t="shared" si="4"/>
        <v>-2.3886522674797206</v>
      </c>
      <c r="T13" s="345">
        <v>4.7899124588665991</v>
      </c>
      <c r="U13" s="345">
        <f t="shared" si="5"/>
        <v>2.4012601913868785</v>
      </c>
      <c r="V13" s="346">
        <f t="shared" si="6"/>
        <v>1.8072766646439753E-2</v>
      </c>
      <c r="X13" s="10" t="str">
        <f>name!B10</f>
        <v>Water and sewerage</v>
      </c>
      <c r="Y13" s="11">
        <v>5.0029999999999983</v>
      </c>
      <c r="Z13" s="11">
        <v>5.2610000000000063</v>
      </c>
      <c r="AA13" s="345">
        <f t="shared" si="7"/>
        <v>0.258000000000008</v>
      </c>
      <c r="AB13" s="11">
        <v>2.2722040146019422</v>
      </c>
      <c r="AC13" s="345">
        <f t="shared" si="8"/>
        <v>2.5302040146019502</v>
      </c>
      <c r="AD13" s="348">
        <f t="shared" si="9"/>
        <v>2.5276441131910188E-2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21.440273652222992</v>
      </c>
      <c r="C14" s="11">
        <f t="shared" si="2"/>
        <v>24.104149266479244</v>
      </c>
      <c r="D14" s="11">
        <f t="shared" si="2"/>
        <v>2.6638756142562512</v>
      </c>
      <c r="E14" s="11">
        <f t="shared" si="2"/>
        <v>12.852611547957645</v>
      </c>
      <c r="F14" s="11">
        <f t="shared" si="2"/>
        <v>15.516487162213901</v>
      </c>
      <c r="G14" s="200">
        <f t="shared" si="3"/>
        <v>3.1806469881759503E-2</v>
      </c>
      <c r="H14" s="11"/>
      <c r="I14" s="10" t="str">
        <f>name!E10</f>
        <v>Sales and customer service occupations</v>
      </c>
      <c r="J14" s="11">
        <v>81.64102746387421</v>
      </c>
      <c r="K14" s="11">
        <v>86.483412864546494</v>
      </c>
      <c r="L14" s="11">
        <v>4.8423854006722813</v>
      </c>
      <c r="M14" s="11">
        <v>38.390419071915993</v>
      </c>
      <c r="N14" s="11">
        <v>43.232804472588278</v>
      </c>
      <c r="O14" s="11"/>
      <c r="P14" s="10" t="str">
        <f>name!D11</f>
        <v>32 Health and social care associate professionals</v>
      </c>
      <c r="Q14" s="11">
        <v>4.8158375427136217</v>
      </c>
      <c r="R14" s="11">
        <v>4.7314039065267197</v>
      </c>
      <c r="S14" s="345">
        <f t="shared" si="4"/>
        <v>-8.4433636186902028E-2</v>
      </c>
      <c r="T14" s="345">
        <v>2.2028814082993367</v>
      </c>
      <c r="U14" s="345">
        <f t="shared" si="5"/>
        <v>2.1184477721124346</v>
      </c>
      <c r="V14" s="346">
        <f t="shared" si="6"/>
        <v>2.5429329296492664E-2</v>
      </c>
      <c r="X14" s="10" t="str">
        <f>name!B11</f>
        <v>Construction</v>
      </c>
      <c r="Y14" s="11">
        <v>72.140000000000072</v>
      </c>
      <c r="Z14" s="11">
        <v>74.139999999999944</v>
      </c>
      <c r="AA14" s="345">
        <f t="shared" si="7"/>
        <v>1.9999999999998721</v>
      </c>
      <c r="AB14" s="11">
        <v>30.496002090193578</v>
      </c>
      <c r="AC14" s="345">
        <f t="shared" si="8"/>
        <v>32.49600209019345</v>
      </c>
      <c r="AD14" s="348">
        <f t="shared" si="9"/>
        <v>2.3783767278448664E-2</v>
      </c>
    </row>
    <row r="15" spans="1:30" x14ac:dyDescent="0.2">
      <c r="A15" s="10" t="str">
        <f>name!D12</f>
        <v>33 Protective service occupations</v>
      </c>
      <c r="B15" s="11">
        <f t="shared" si="2"/>
        <v>11.526363598530546</v>
      </c>
      <c r="C15" s="11">
        <f t="shared" si="2"/>
        <v>16.165947272461285</v>
      </c>
      <c r="D15" s="11">
        <f t="shared" si="2"/>
        <v>4.6395836739307414</v>
      </c>
      <c r="E15" s="11">
        <f t="shared" si="2"/>
        <v>4.9691042548322129</v>
      </c>
      <c r="F15" s="11">
        <f t="shared" si="2"/>
        <v>9.6086879287629543</v>
      </c>
      <c r="G15" s="200">
        <f t="shared" si="3"/>
        <v>2.4184395985906937E-2</v>
      </c>
      <c r="H15" s="11"/>
      <c r="I15" s="10" t="str">
        <f>name!E11</f>
        <v>Process, plant and machine operatives</v>
      </c>
      <c r="J15" s="11">
        <v>74.101514645939915</v>
      </c>
      <c r="K15" s="11">
        <v>85.390861348341545</v>
      </c>
      <c r="L15" s="11">
        <v>11.28934670240163</v>
      </c>
      <c r="M15" s="11">
        <v>39.921703532905276</v>
      </c>
      <c r="N15" s="11">
        <v>51.211050235306899</v>
      </c>
      <c r="O15" s="11"/>
      <c r="P15" s="10" t="str">
        <f>name!D12</f>
        <v>33 Protective service occupations</v>
      </c>
      <c r="Q15" s="11">
        <v>8.5459447281860275</v>
      </c>
      <c r="R15" s="11">
        <v>10.779177735009378</v>
      </c>
      <c r="S15" s="345">
        <f t="shared" si="4"/>
        <v>2.233233006823351</v>
      </c>
      <c r="T15" s="345">
        <v>2.82618814215652</v>
      </c>
      <c r="U15" s="345">
        <f t="shared" si="5"/>
        <v>5.0594211489798706</v>
      </c>
      <c r="V15" s="346">
        <f t="shared" si="6"/>
        <v>1.92298236239139E-2</v>
      </c>
      <c r="X15" s="10" t="str">
        <f>name!B12</f>
        <v>Wholesale and retail trade</v>
      </c>
      <c r="Y15" s="11">
        <v>152.92899999999995</v>
      </c>
      <c r="Z15" s="11">
        <v>155.61699999999988</v>
      </c>
      <c r="AA15" s="345">
        <f t="shared" si="7"/>
        <v>2.6879999999999313</v>
      </c>
      <c r="AB15" s="11">
        <v>71.950654238130568</v>
      </c>
      <c r="AC15" s="345">
        <f t="shared" si="8"/>
        <v>74.638654238130499</v>
      </c>
      <c r="AD15" s="348">
        <f t="shared" si="9"/>
        <v>2.6039359922745975E-2</v>
      </c>
    </row>
    <row r="16" spans="1:30" x14ac:dyDescent="0.2">
      <c r="A16" s="10" t="str">
        <f>name!D13</f>
        <v>34 Culture, media and sports occupations</v>
      </c>
      <c r="B16" s="11">
        <f t="shared" si="2"/>
        <v>18.503377172425328</v>
      </c>
      <c r="C16" s="11">
        <f t="shared" si="2"/>
        <v>19.621843592530681</v>
      </c>
      <c r="D16" s="11">
        <f t="shared" si="2"/>
        <v>1.1184664201053549</v>
      </c>
      <c r="E16" s="11">
        <f t="shared" si="2"/>
        <v>8.4239014711460758</v>
      </c>
      <c r="F16" s="11">
        <f t="shared" si="2"/>
        <v>9.5423678912514323</v>
      </c>
      <c r="G16" s="200">
        <f t="shared" si="3"/>
        <v>2.5327874393569205E-2</v>
      </c>
      <c r="H16" s="11"/>
      <c r="I16" s="10" t="str">
        <f>name!E12</f>
        <v>Elementary occupations</v>
      </c>
      <c r="J16" s="11">
        <v>111.60967280347754</v>
      </c>
      <c r="K16" s="11">
        <v>108.29513189712019</v>
      </c>
      <c r="L16" s="11">
        <v>-3.3145409063573537</v>
      </c>
      <c r="M16" s="11">
        <v>53.29422302087243</v>
      </c>
      <c r="N16" s="11">
        <v>49.979682114515079</v>
      </c>
      <c r="O16" s="11"/>
      <c r="P16" s="10" t="str">
        <f>name!D13</f>
        <v>34 Culture, media and sports occupations</v>
      </c>
      <c r="Q16" s="11">
        <v>11.263635336160926</v>
      </c>
      <c r="R16" s="11">
        <v>11.675276757815476</v>
      </c>
      <c r="S16" s="345">
        <f t="shared" si="4"/>
        <v>0.41164142165455075</v>
      </c>
      <c r="T16" s="345">
        <v>4.4620803622584457</v>
      </c>
      <c r="U16" s="345">
        <f t="shared" si="5"/>
        <v>4.8737217839129965</v>
      </c>
      <c r="V16" s="346">
        <f t="shared" si="6"/>
        <v>2.249718856004379E-2</v>
      </c>
      <c r="X16" s="10" t="str">
        <f>name!B13</f>
        <v>Transport and storage</v>
      </c>
      <c r="Y16" s="11">
        <v>65.65399999999984</v>
      </c>
      <c r="Z16" s="11">
        <v>75.003000000000114</v>
      </c>
      <c r="AA16" s="345">
        <f t="shared" si="7"/>
        <v>9.3490000000002738</v>
      </c>
      <c r="AB16" s="11">
        <v>34.478515924109139</v>
      </c>
      <c r="AC16" s="345">
        <f t="shared" si="8"/>
        <v>43.827515924109413</v>
      </c>
      <c r="AD16" s="348">
        <f t="shared" si="9"/>
        <v>2.8539391499006417E-2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66.765809504220755</v>
      </c>
      <c r="C17" s="11">
        <f t="shared" si="10"/>
        <v>67.284609697826212</v>
      </c>
      <c r="D17" s="11">
        <f t="shared" si="10"/>
        <v>0.51880019360544738</v>
      </c>
      <c r="E17" s="11">
        <f t="shared" si="10"/>
        <v>30.015517457671468</v>
      </c>
      <c r="F17" s="11">
        <f t="shared" si="10"/>
        <v>30.534317651276915</v>
      </c>
      <c r="G17" s="200">
        <f t="shared" si="3"/>
        <v>2.5059709204743985E-2</v>
      </c>
      <c r="H17" s="11"/>
      <c r="O17" s="11"/>
      <c r="P17" s="10" t="str">
        <f>name!D14</f>
        <v>35 Business and public service associate professionals</v>
      </c>
      <c r="Q17" s="11">
        <v>36.515207127037698</v>
      </c>
      <c r="R17" s="11">
        <v>33.616740681258882</v>
      </c>
      <c r="S17" s="345">
        <f t="shared" si="4"/>
        <v>-2.8984664457788156</v>
      </c>
      <c r="T17" s="345">
        <v>13.111727825390988</v>
      </c>
      <c r="U17" s="345">
        <f t="shared" si="5"/>
        <v>10.213261379612172</v>
      </c>
      <c r="V17" s="346">
        <f t="shared" si="6"/>
        <v>2.0664271081997754E-2</v>
      </c>
      <c r="X17" s="10" t="str">
        <f>name!B14</f>
        <v>Accommodation and food</v>
      </c>
      <c r="Y17" s="11">
        <v>68.156000000000077</v>
      </c>
      <c r="Z17" s="11">
        <v>86.505999999999915</v>
      </c>
      <c r="AA17" s="345">
        <f t="shared" si="7"/>
        <v>18.349999999999838</v>
      </c>
      <c r="AB17" s="11">
        <v>39.30137659329359</v>
      </c>
      <c r="AC17" s="345">
        <f t="shared" si="8"/>
        <v>57.651376593293428</v>
      </c>
      <c r="AD17" s="348">
        <f t="shared" si="9"/>
        <v>3.0818353890100125E-2</v>
      </c>
    </row>
    <row r="18" spans="1:30" x14ac:dyDescent="0.2">
      <c r="A18" s="10" t="str">
        <f>name!D15</f>
        <v>41 Administrative occupations</v>
      </c>
      <c r="B18" s="11">
        <f t="shared" si="10"/>
        <v>110.14364082891728</v>
      </c>
      <c r="C18" s="11">
        <f t="shared" si="10"/>
        <v>98.866937203838233</v>
      </c>
      <c r="D18" s="11">
        <f t="shared" si="10"/>
        <v>-11.276703625079051</v>
      </c>
      <c r="E18" s="11">
        <f t="shared" si="10"/>
        <v>50.763838419649439</v>
      </c>
      <c r="F18" s="11">
        <f t="shared" si="10"/>
        <v>39.487134794570387</v>
      </c>
      <c r="G18" s="200">
        <f t="shared" si="3"/>
        <v>2.5591596221879565E-2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38.781935359818867</v>
      </c>
      <c r="R18" s="11">
        <v>42.006419648781872</v>
      </c>
      <c r="S18" s="345">
        <f t="shared" si="4"/>
        <v>3.224484288963005</v>
      </c>
      <c r="T18" s="345">
        <v>15.015151691850408</v>
      </c>
      <c r="U18" s="345">
        <f t="shared" si="5"/>
        <v>18.239635980813411</v>
      </c>
      <c r="V18" s="346">
        <f t="shared" si="6"/>
        <v>2.2057396467797918E-2</v>
      </c>
      <c r="X18" s="10" t="str">
        <f>name!B15</f>
        <v>Media</v>
      </c>
      <c r="Y18" s="11">
        <v>6.3060000000000054</v>
      </c>
      <c r="Z18" s="11">
        <v>6.2960000000000047</v>
      </c>
      <c r="AA18" s="345">
        <f t="shared" si="7"/>
        <v>-1.0000000000000675E-2</v>
      </c>
      <c r="AB18" s="11">
        <v>2.8809790175269208</v>
      </c>
      <c r="AC18" s="345">
        <f t="shared" si="8"/>
        <v>2.8709790175269201</v>
      </c>
      <c r="AD18" s="348">
        <f t="shared" si="9"/>
        <v>2.5403000374078166E-2</v>
      </c>
    </row>
    <row r="19" spans="1:30" x14ac:dyDescent="0.2">
      <c r="A19" s="10" t="str">
        <f>name!D16</f>
        <v>42 Secretarial and related occupations</v>
      </c>
      <c r="B19" s="11">
        <f t="shared" si="10"/>
        <v>21.400515918126949</v>
      </c>
      <c r="C19" s="11">
        <f t="shared" si="10"/>
        <v>15.680369202636143</v>
      </c>
      <c r="D19" s="11">
        <f t="shared" si="10"/>
        <v>-5.7201467154908041</v>
      </c>
      <c r="E19" s="11">
        <f t="shared" si="10"/>
        <v>10.598201443723003</v>
      </c>
      <c r="F19" s="11">
        <f t="shared" si="10"/>
        <v>4.8780547282321978</v>
      </c>
      <c r="G19" s="200">
        <f t="shared" si="3"/>
        <v>2.7181577688605518E-2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1.2904030495219201</v>
      </c>
      <c r="K19" s="11">
        <f t="array" ref="K19:K27">MMULT(aggregation!$B$13:$AA$21,C36:C61)</f>
        <v>2.7109642535399336</v>
      </c>
      <c r="L19" s="11">
        <f t="array" ref="L19:L27">MMULT(aggregation!$B$13:$AA$21,D36:D61)</f>
        <v>1.4205612040180138</v>
      </c>
      <c r="M19" s="11">
        <f t="array" ref="M19:M27">MMULT(aggregation!$B$13:$AA$21,E36:E61)</f>
        <v>1.054257429145824</v>
      </c>
      <c r="N19" s="11">
        <f t="array" ref="N19:N27">MMULT(aggregation!$B$13:$AA$21,F36:F61)</f>
        <v>2.4748186331638378</v>
      </c>
      <c r="O19" s="11"/>
      <c r="P19" s="10" t="str">
        <f>name!D16</f>
        <v>42 Secretarial and related occupations</v>
      </c>
      <c r="Q19" s="11">
        <v>1.6588838014688811</v>
      </c>
      <c r="R19" s="11">
        <v>2.5792340858622937</v>
      </c>
      <c r="S19" s="345">
        <f t="shared" si="4"/>
        <v>0.9203502843934126</v>
      </c>
      <c r="T19" s="345">
        <v>0.74327090061370182</v>
      </c>
      <c r="U19" s="345">
        <f t="shared" si="5"/>
        <v>1.6636211850071145</v>
      </c>
      <c r="V19" s="346">
        <f t="shared" si="6"/>
        <v>2.4988518069760213E-2</v>
      </c>
      <c r="X19" s="10" t="str">
        <f>name!B16</f>
        <v>Information technology</v>
      </c>
      <c r="Y19" s="11">
        <v>28.490999999999989</v>
      </c>
      <c r="Z19" s="11">
        <v>31.808000000000028</v>
      </c>
      <c r="AA19" s="345">
        <f t="shared" si="7"/>
        <v>3.3170000000000393</v>
      </c>
      <c r="AB19" s="11">
        <v>13.141987693426351</v>
      </c>
      <c r="AC19" s="345">
        <f t="shared" si="8"/>
        <v>16.458987693426391</v>
      </c>
      <c r="AD19" s="348">
        <f t="shared" si="9"/>
        <v>2.5609399375571051E-2</v>
      </c>
    </row>
    <row r="20" spans="1:30" x14ac:dyDescent="0.2">
      <c r="A20" s="10" t="str">
        <f>name!D17</f>
        <v>51 Skilled agricultural and related trades</v>
      </c>
      <c r="B20" s="11">
        <f t="shared" si="10"/>
        <v>6.8913375841788111</v>
      </c>
      <c r="C20" s="11">
        <f t="shared" si="10"/>
        <v>7.9914288535534794</v>
      </c>
      <c r="D20" s="11">
        <f t="shared" si="10"/>
        <v>1.1000912693746678</v>
      </c>
      <c r="E20" s="11">
        <f t="shared" si="10"/>
        <v>4.0651782877309186</v>
      </c>
      <c r="F20" s="11">
        <f t="shared" si="10"/>
        <v>5.165269557105586</v>
      </c>
      <c r="G20" s="200">
        <f t="shared" si="3"/>
        <v>3.1393990135224703E-2</v>
      </c>
      <c r="H20" s="11"/>
      <c r="I20" s="11" t="str">
        <f t="shared" si="11"/>
        <v>Professional occupations</v>
      </c>
      <c r="J20" s="11">
        <v>11.237850664052985</v>
      </c>
      <c r="K20" s="11">
        <v>20.286102605875612</v>
      </c>
      <c r="L20" s="11">
        <v>9.0482519418226275</v>
      </c>
      <c r="M20" s="11">
        <v>7.2218466173200131</v>
      </c>
      <c r="N20" s="11">
        <v>16.270098559142639</v>
      </c>
      <c r="O20" s="11"/>
      <c r="P20" s="10" t="str">
        <f>name!D17</f>
        <v>51 Skilled agricultural and related trades</v>
      </c>
      <c r="Q20" s="11">
        <v>5.5951011062336082</v>
      </c>
      <c r="R20" s="11">
        <v>6.2245153114597391</v>
      </c>
      <c r="S20" s="345">
        <f t="shared" si="4"/>
        <v>0.6294142052261309</v>
      </c>
      <c r="T20" s="345">
        <v>2.9972059458946987</v>
      </c>
      <c r="U20" s="345">
        <f t="shared" si="5"/>
        <v>3.6266201511208296</v>
      </c>
      <c r="V20" s="346">
        <f t="shared" si="6"/>
        <v>2.9011251072664779E-2</v>
      </c>
      <c r="X20" s="10" t="str">
        <f>name!B17</f>
        <v>Finance and insurance</v>
      </c>
      <c r="Y20" s="11">
        <v>35.635000000000041</v>
      </c>
      <c r="Z20" s="11">
        <v>34.389999999999979</v>
      </c>
      <c r="AA20" s="345">
        <f t="shared" si="7"/>
        <v>-1.2450000000000614</v>
      </c>
      <c r="AB20" s="11">
        <v>17.002497311698043</v>
      </c>
      <c r="AC20" s="345">
        <f t="shared" si="8"/>
        <v>15.757497311697982</v>
      </c>
      <c r="AD20" s="348">
        <f t="shared" si="9"/>
        <v>2.6347820975491487E-2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40.605260199332903</v>
      </c>
      <c r="C21" s="11">
        <f t="shared" si="10"/>
        <v>37.562948211971708</v>
      </c>
      <c r="D21" s="11">
        <f t="shared" si="10"/>
        <v>-3.0423119873611952</v>
      </c>
      <c r="E21" s="11">
        <f t="shared" si="10"/>
        <v>14.867021637474121</v>
      </c>
      <c r="F21" s="11">
        <f t="shared" si="10"/>
        <v>11.824709650112926</v>
      </c>
      <c r="G21" s="200">
        <f t="shared" si="3"/>
        <v>2.1016864480947861E-2</v>
      </c>
      <c r="H21" s="11"/>
      <c r="I21" s="11" t="str">
        <f t="shared" si="11"/>
        <v>Associate professional occupations</v>
      </c>
      <c r="J21" s="11">
        <v>1.4881282678789898</v>
      </c>
      <c r="K21" s="11">
        <v>3.0332101366861264</v>
      </c>
      <c r="L21" s="11">
        <v>1.5450818688071366</v>
      </c>
      <c r="M21" s="11">
        <v>1.0146995446821068</v>
      </c>
      <c r="N21" s="11">
        <v>2.5597814134892429</v>
      </c>
      <c r="O21" s="11"/>
      <c r="P21" s="10" t="str">
        <f>name!D18</f>
        <v>52 Skilled metal, electrical and electronic trades</v>
      </c>
      <c r="Q21" s="11">
        <v>39.753343148388986</v>
      </c>
      <c r="R21" s="11">
        <v>35.268052997745656</v>
      </c>
      <c r="S21" s="345">
        <f t="shared" si="4"/>
        <v>-4.4852901506433298</v>
      </c>
      <c r="T21" s="345">
        <v>13.797962801352195</v>
      </c>
      <c r="U21" s="345">
        <f t="shared" si="5"/>
        <v>9.3126726507088655</v>
      </c>
      <c r="V21" s="346">
        <f t="shared" si="6"/>
        <v>2.0061666488398355E-2</v>
      </c>
      <c r="X21" s="10" t="str">
        <f>name!B18</f>
        <v>Real estate</v>
      </c>
      <c r="Y21" s="11">
        <v>18.233999999999973</v>
      </c>
      <c r="Z21" s="11">
        <v>20.686999999999998</v>
      </c>
      <c r="AA21" s="345">
        <f t="shared" si="7"/>
        <v>2.4530000000000243</v>
      </c>
      <c r="AB21" s="11">
        <v>9.2605620225767407</v>
      </c>
      <c r="AC21" s="345">
        <f t="shared" si="8"/>
        <v>11.713562022576765</v>
      </c>
      <c r="AD21" s="348">
        <f t="shared" si="9"/>
        <v>2.7758294344892631E-2</v>
      </c>
    </row>
    <row r="22" spans="1:30" x14ac:dyDescent="0.2">
      <c r="A22" s="10" t="str">
        <f>name!D19</f>
        <v>53 Skilled construction and building trades</v>
      </c>
      <c r="B22" s="11">
        <f t="shared" si="10"/>
        <v>32.873673945871985</v>
      </c>
      <c r="C22" s="11">
        <f t="shared" si="10"/>
        <v>29.519782156523291</v>
      </c>
      <c r="D22" s="11">
        <f t="shared" si="10"/>
        <v>-3.3538917893486935</v>
      </c>
      <c r="E22" s="11">
        <f t="shared" si="10"/>
        <v>13.552096090974974</v>
      </c>
      <c r="F22" s="11">
        <f t="shared" si="10"/>
        <v>10.198204301626278</v>
      </c>
      <c r="G22" s="200">
        <f t="shared" si="3"/>
        <v>2.3278992118401121E-2</v>
      </c>
      <c r="H22" s="11"/>
      <c r="I22" s="11" t="str">
        <f t="shared" si="11"/>
        <v>Administrative and secretarial occupations</v>
      </c>
      <c r="J22" s="11">
        <v>0.76307898342870184</v>
      </c>
      <c r="K22" s="11">
        <v>1.6597416128757196</v>
      </c>
      <c r="L22" s="11">
        <v>0.8966626294470178</v>
      </c>
      <c r="M22" s="11">
        <v>0.58622994645161874</v>
      </c>
      <c r="N22" s="11">
        <v>1.4828925758986367</v>
      </c>
      <c r="O22" s="11"/>
      <c r="P22" s="10" t="str">
        <f>name!D19</f>
        <v>53 Skilled construction and building trades</v>
      </c>
      <c r="Q22" s="11">
        <v>32.347692162277006</v>
      </c>
      <c r="R22" s="11">
        <v>28.885662958269037</v>
      </c>
      <c r="S22" s="345">
        <f t="shared" si="4"/>
        <v>-3.462029204007969</v>
      </c>
      <c r="T22" s="345">
        <v>13.248020623857938</v>
      </c>
      <c r="U22" s="345">
        <f t="shared" si="5"/>
        <v>9.7859914198499691</v>
      </c>
      <c r="V22" s="346">
        <f t="shared" si="6"/>
        <v>2.3148598878971249E-2</v>
      </c>
      <c r="X22" s="10" t="str">
        <f>name!B19</f>
        <v>Professional services</v>
      </c>
      <c r="Y22" s="11">
        <v>87.71200000000006</v>
      </c>
      <c r="Z22" s="11">
        <v>95.311999999999799</v>
      </c>
      <c r="AA22" s="345">
        <f t="shared" si="7"/>
        <v>7.5999999999997385</v>
      </c>
      <c r="AB22" s="11">
        <v>43.040292081762644</v>
      </c>
      <c r="AC22" s="345">
        <f t="shared" si="8"/>
        <v>50.640292081762382</v>
      </c>
      <c r="AD22" s="348">
        <f t="shared" si="9"/>
        <v>2.6973774091705316E-2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17.201027413534135</v>
      </c>
      <c r="C23" s="11">
        <f t="shared" si="10"/>
        <v>16.135193807631008</v>
      </c>
      <c r="D23" s="11">
        <f t="shared" si="10"/>
        <v>-1.0658336059031253</v>
      </c>
      <c r="E23" s="11">
        <f t="shared" si="10"/>
        <v>7.1244784698214652</v>
      </c>
      <c r="F23" s="11">
        <f t="shared" si="10"/>
        <v>6.0586448639183406</v>
      </c>
      <c r="G23" s="200">
        <f t="shared" si="3"/>
        <v>2.3372713005544776E-2</v>
      </c>
      <c r="H23" s="11"/>
      <c r="I23" s="11" t="str">
        <f t="shared" si="11"/>
        <v>Skilled trades occupations</v>
      </c>
      <c r="J23" s="11">
        <v>0.10626630892490332</v>
      </c>
      <c r="K23" s="11">
        <v>0.19465737278920148</v>
      </c>
      <c r="L23" s="11">
        <v>8.8391063864298153E-2</v>
      </c>
      <c r="M23" s="11">
        <v>7.318205452931445E-2</v>
      </c>
      <c r="N23" s="11">
        <v>0.1615731183936126</v>
      </c>
      <c r="O23" s="11"/>
      <c r="P23" s="10" t="str">
        <f>name!D20</f>
        <v>54 Textiles, printing and other skilled trades</v>
      </c>
      <c r="Q23" s="11">
        <v>9.9254365207075015</v>
      </c>
      <c r="R23" s="11">
        <v>8.7126681790921197</v>
      </c>
      <c r="S23" s="345">
        <f t="shared" si="4"/>
        <v>-1.2127683416153818</v>
      </c>
      <c r="T23" s="345">
        <v>2.9126513464046435</v>
      </c>
      <c r="U23" s="345">
        <f t="shared" si="5"/>
        <v>1.6998830047892617</v>
      </c>
      <c r="V23" s="346">
        <f t="shared" si="6"/>
        <v>1.7302351821305129E-2</v>
      </c>
      <c r="X23" s="10" t="str">
        <f>name!B20</f>
        <v>Support services</v>
      </c>
      <c r="Y23" s="11">
        <v>118.19599999999971</v>
      </c>
      <c r="Z23" s="11">
        <v>133.66099999999994</v>
      </c>
      <c r="AA23" s="345">
        <f t="shared" si="7"/>
        <v>15.465000000000231</v>
      </c>
      <c r="AB23" s="11">
        <v>59.56630480333169</v>
      </c>
      <c r="AC23" s="345">
        <f t="shared" si="8"/>
        <v>75.031304803331921</v>
      </c>
      <c r="AD23" s="348">
        <f t="shared" si="9"/>
        <v>2.7580354830146536E-2</v>
      </c>
    </row>
    <row r="24" spans="1:30" x14ac:dyDescent="0.2">
      <c r="A24" s="10" t="str">
        <f>name!D21</f>
        <v>61 Caring personal service occupations</v>
      </c>
      <c r="B24" s="11">
        <f t="shared" si="10"/>
        <v>78.947674547342658</v>
      </c>
      <c r="C24" s="11">
        <f t="shared" si="10"/>
        <v>94.605517455708892</v>
      </c>
      <c r="D24" s="11">
        <f t="shared" si="10"/>
        <v>15.65784290836624</v>
      </c>
      <c r="E24" s="11">
        <f t="shared" si="10"/>
        <v>49.935388028981244</v>
      </c>
      <c r="F24" s="11">
        <f t="shared" si="10"/>
        <v>65.593230937347499</v>
      </c>
      <c r="G24" s="200">
        <f t="shared" si="3"/>
        <v>3.3214360373293728E-2</v>
      </c>
      <c r="H24" s="11"/>
      <c r="I24" s="11" t="str">
        <f t="shared" si="11"/>
        <v>Caring, leisure and other service occupations</v>
      </c>
      <c r="J24" s="11">
        <v>8.7983604425673212E-2</v>
      </c>
      <c r="K24" s="11">
        <v>0.22708692735843924</v>
      </c>
      <c r="L24" s="11">
        <v>0.13910332293276603</v>
      </c>
      <c r="M24" s="11">
        <v>8.1200979119713759E-2</v>
      </c>
      <c r="N24" s="11">
        <v>0.22030430205247981</v>
      </c>
      <c r="O24" s="11"/>
      <c r="P24" s="10" t="str">
        <f>name!D21</f>
        <v>61 Caring personal service occupations</v>
      </c>
      <c r="Q24" s="11">
        <v>8.6955891619431043</v>
      </c>
      <c r="R24" s="11">
        <v>12.280087820110827</v>
      </c>
      <c r="S24" s="345">
        <f t="shared" si="4"/>
        <v>3.584498658167723</v>
      </c>
      <c r="T24" s="345">
        <v>4.8520390071457902</v>
      </c>
      <c r="U24" s="345">
        <f t="shared" si="5"/>
        <v>8.4365376653135122</v>
      </c>
      <c r="V24" s="346">
        <f t="shared" si="6"/>
        <v>3.0000930522539271E-2</v>
      </c>
      <c r="X24" s="10" t="str">
        <f>name!B21</f>
        <v>Public admin. and defence</v>
      </c>
      <c r="Y24" s="11">
        <v>38.933999999999905</v>
      </c>
      <c r="Z24" s="11">
        <v>40.906000000000034</v>
      </c>
      <c r="AA24" s="345">
        <f t="shared" si="7"/>
        <v>1.9720000000001292</v>
      </c>
      <c r="AB24" s="11">
        <v>19.388975525603342</v>
      </c>
      <c r="AC24" s="345">
        <f t="shared" si="8"/>
        <v>21.360975525603472</v>
      </c>
      <c r="AD24" s="348">
        <f t="shared" si="9"/>
        <v>2.730809403289669E-2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20.276066623599771</v>
      </c>
      <c r="C25" s="11">
        <f t="shared" si="10"/>
        <v>21.463637977862085</v>
      </c>
      <c r="D25" s="11">
        <f t="shared" si="10"/>
        <v>1.187571354262313</v>
      </c>
      <c r="E25" s="11">
        <f t="shared" si="10"/>
        <v>10.688057769731927</v>
      </c>
      <c r="F25" s="11">
        <f t="shared" si="10"/>
        <v>11.875629123994241</v>
      </c>
      <c r="G25" s="200">
        <f t="shared" si="3"/>
        <v>2.8627994406587698E-2</v>
      </c>
      <c r="H25" s="11"/>
      <c r="I25" s="11" t="str">
        <f t="shared" si="11"/>
        <v>Sales and customer service occupations</v>
      </c>
      <c r="J25" s="11">
        <v>0.21347104079914558</v>
      </c>
      <c r="K25" s="11">
        <v>0.52822971111821093</v>
      </c>
      <c r="L25" s="11">
        <v>0.3147586703190654</v>
      </c>
      <c r="M25" s="11">
        <v>0.16322336706907536</v>
      </c>
      <c r="N25" s="11">
        <v>0.47798203738814077</v>
      </c>
      <c r="O25" s="11"/>
      <c r="P25" s="10" t="str">
        <f>name!D22</f>
        <v>62 Leisure, travel and related personal service occupations</v>
      </c>
      <c r="Q25" s="11">
        <v>6.2082506462925888</v>
      </c>
      <c r="R25" s="11">
        <v>6.8063461632135507</v>
      </c>
      <c r="S25" s="345">
        <f t="shared" si="4"/>
        <v>0.59809551692096186</v>
      </c>
      <c r="T25" s="345">
        <v>2.8342418701860779</v>
      </c>
      <c r="U25" s="345">
        <f t="shared" si="5"/>
        <v>3.4323373871070397</v>
      </c>
      <c r="V25" s="346">
        <f t="shared" si="6"/>
        <v>2.5387284773392693E-2</v>
      </c>
      <c r="X25" s="10" t="str">
        <f>name!B22</f>
        <v>Education</v>
      </c>
      <c r="Y25" s="11">
        <v>88.774999999999906</v>
      </c>
      <c r="Z25" s="11">
        <v>98.328999999999937</v>
      </c>
      <c r="AA25" s="345">
        <f t="shared" si="7"/>
        <v>9.5540000000000305</v>
      </c>
      <c r="AB25" s="11">
        <v>49.447324496489323</v>
      </c>
      <c r="AC25" s="345">
        <f t="shared" si="8"/>
        <v>59.001324496489353</v>
      </c>
      <c r="AD25" s="348">
        <f t="shared" si="9"/>
        <v>2.9957175099621258E-2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1.125449516741809</v>
      </c>
      <c r="C26" s="11">
        <f t="shared" si="10"/>
        <v>1.0387207928226836</v>
      </c>
      <c r="D26" s="11">
        <f t="shared" si="10"/>
        <v>-8.6728723919125617E-2</v>
      </c>
      <c r="E26" s="11">
        <f t="shared" si="10"/>
        <v>0.48371566914270575</v>
      </c>
      <c r="F26" s="11">
        <f t="shared" si="10"/>
        <v>0.39698694522358019</v>
      </c>
      <c r="G26" s="200">
        <f t="shared" si="3"/>
        <v>2.4121870138891666E-2</v>
      </c>
      <c r="H26" s="11"/>
      <c r="I26" s="11" t="str">
        <f t="shared" si="11"/>
        <v>Process, plant and machine operatives</v>
      </c>
      <c r="J26" s="11">
        <v>0.15319001065727189</v>
      </c>
      <c r="K26" s="11">
        <v>0.52883704896498762</v>
      </c>
      <c r="L26" s="11">
        <v>0.37564703830771573</v>
      </c>
      <c r="M26" s="11">
        <v>0.19229972314141036</v>
      </c>
      <c r="N26" s="11">
        <v>0.56794676144912604</v>
      </c>
      <c r="O26" s="11"/>
      <c r="P26" s="10" t="str">
        <f>name!D23</f>
        <v>63 Community and civil enforcement occupations</v>
      </c>
      <c r="Q26" s="11">
        <v>0.87509896864116588</v>
      </c>
      <c r="R26" s="11">
        <v>0.70492612379495523</v>
      </c>
      <c r="S26" s="345">
        <f t="shared" si="4"/>
        <v>-0.17017284484621065</v>
      </c>
      <c r="T26" s="345">
        <v>0.27047648162695931</v>
      </c>
      <c r="U26" s="345">
        <f t="shared" si="5"/>
        <v>0.10030363678074866</v>
      </c>
      <c r="V26" s="346">
        <f t="shared" si="6"/>
        <v>1.8117185839149563E-2</v>
      </c>
      <c r="X26" s="10" t="str">
        <f>name!B23</f>
        <v>Health and social work</v>
      </c>
      <c r="Y26" s="11">
        <v>130.41700000000012</v>
      </c>
      <c r="Z26" s="11">
        <v>143.87700000000012</v>
      </c>
      <c r="AA26" s="345">
        <f t="shared" si="7"/>
        <v>13.460000000000008</v>
      </c>
      <c r="AB26" s="11">
        <v>75.905772806789244</v>
      </c>
      <c r="AC26" s="345">
        <f t="shared" si="8"/>
        <v>89.365772806789252</v>
      </c>
      <c r="AD26" s="348">
        <f t="shared" si="9"/>
        <v>3.1052700308202397E-2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59.004166486625238</v>
      </c>
      <c r="C27" s="11">
        <f t="shared" si="12"/>
        <v>51.870479592341027</v>
      </c>
      <c r="D27" s="11">
        <f t="shared" si="12"/>
        <v>-7.1336868942842031</v>
      </c>
      <c r="E27" s="11">
        <f t="shared" si="12"/>
        <v>24.54916242340612</v>
      </c>
      <c r="F27" s="11">
        <f t="shared" si="12"/>
        <v>17.41547552912192</v>
      </c>
      <c r="G27" s="200">
        <f t="shared" si="3"/>
        <v>2.3462823467701233E-2</v>
      </c>
      <c r="H27" s="11"/>
      <c r="I27" s="11" t="str">
        <f t="shared" si="11"/>
        <v>Elementary occupations</v>
      </c>
      <c r="J27" s="11">
        <v>7.6955415989333406E-2</v>
      </c>
      <c r="K27" s="11">
        <v>0.20378600982951353</v>
      </c>
      <c r="L27" s="11">
        <v>0.12683059384018011</v>
      </c>
      <c r="M27" s="11">
        <v>7.2726897883623395E-2</v>
      </c>
      <c r="N27" s="11">
        <v>0.19955749172380352</v>
      </c>
      <c r="O27" s="11"/>
      <c r="P27" s="10" t="str">
        <f>name!D24</f>
        <v>71 Sales occupations</v>
      </c>
      <c r="Q27" s="11">
        <v>25.921657890285051</v>
      </c>
      <c r="R27" s="11">
        <v>23.316306101849065</v>
      </c>
      <c r="S27" s="345">
        <f t="shared" si="4"/>
        <v>-2.6053517884359856</v>
      </c>
      <c r="T27" s="345">
        <v>7.9211691461620397</v>
      </c>
      <c r="U27" s="345">
        <f t="shared" si="5"/>
        <v>5.3158173577260541</v>
      </c>
      <c r="V27" s="346">
        <f t="shared" si="6"/>
        <v>1.7935492696074862E-2</v>
      </c>
      <c r="X27" s="10" t="str">
        <f>name!B24</f>
        <v>Arts and entertainment</v>
      </c>
      <c r="Y27" s="11">
        <v>24.270999999999979</v>
      </c>
      <c r="Z27" s="11">
        <v>23.565999999999992</v>
      </c>
      <c r="AA27" s="345">
        <f t="shared" si="7"/>
        <v>-0.70499999999998764</v>
      </c>
      <c r="AB27" s="11">
        <v>11.202964102546543</v>
      </c>
      <c r="AC27" s="345">
        <f t="shared" si="8"/>
        <v>10.497964102546556</v>
      </c>
      <c r="AD27" s="348">
        <f t="shared" si="9"/>
        <v>2.562390989053398E-2</v>
      </c>
    </row>
    <row r="28" spans="1:30" x14ac:dyDescent="0.2">
      <c r="A28" s="10" t="str">
        <f>name!D25</f>
        <v>72 Customer service occupations</v>
      </c>
      <c r="B28" s="11">
        <f t="shared" si="12"/>
        <v>22.636860977248976</v>
      </c>
      <c r="C28" s="11">
        <f t="shared" si="12"/>
        <v>34.61293327220546</v>
      </c>
      <c r="D28" s="11">
        <f t="shared" si="12"/>
        <v>11.976072294956484</v>
      </c>
      <c r="E28" s="11">
        <f t="shared" si="12"/>
        <v>13.841256648509871</v>
      </c>
      <c r="F28" s="11">
        <f t="shared" si="12"/>
        <v>25.817328943466357</v>
      </c>
      <c r="G28" s="200">
        <f t="shared" si="3"/>
        <v>3.2320173545150821E-2</v>
      </c>
      <c r="H28" s="11"/>
      <c r="O28" s="11"/>
      <c r="P28" s="10" t="str">
        <f>name!D25</f>
        <v>72 Customer service occupations</v>
      </c>
      <c r="Q28" s="11">
        <v>9.8682386110278912</v>
      </c>
      <c r="R28" s="11">
        <v>16.412725913059308</v>
      </c>
      <c r="S28" s="345">
        <f t="shared" si="4"/>
        <v>6.5444873020314169</v>
      </c>
      <c r="T28" s="345">
        <v>4.9536039309112692</v>
      </c>
      <c r="U28" s="345">
        <f t="shared" si="5"/>
        <v>11.498091232942686</v>
      </c>
      <c r="V28" s="346">
        <f t="shared" si="6"/>
        <v>2.7489762775649629E-2</v>
      </c>
      <c r="X28" s="10" t="str">
        <f>name!B25</f>
        <v>Other services</v>
      </c>
      <c r="Y28" s="11">
        <v>26.640999999999991</v>
      </c>
      <c r="Z28" s="11">
        <v>26.073</v>
      </c>
      <c r="AA28" s="345">
        <f t="shared" si="7"/>
        <v>-0.56799999999999073</v>
      </c>
      <c r="AB28" s="11">
        <v>13.207993567708538</v>
      </c>
      <c r="AC28" s="345">
        <f t="shared" si="8"/>
        <v>12.639993567708547</v>
      </c>
      <c r="AD28" s="348">
        <f t="shared" si="9"/>
        <v>2.7206571197002427E-2</v>
      </c>
    </row>
    <row r="29" spans="1:30" x14ac:dyDescent="0.2">
      <c r="A29" s="10" t="str">
        <f>name!D26</f>
        <v>81 Process, plant and machine operatives</v>
      </c>
      <c r="B29" s="11">
        <f t="shared" si="12"/>
        <v>30.200637636469743</v>
      </c>
      <c r="C29" s="11">
        <f t="shared" si="12"/>
        <v>36.543530730093565</v>
      </c>
      <c r="D29" s="11">
        <f t="shared" si="12"/>
        <v>6.3428930936238244</v>
      </c>
      <c r="E29" s="11">
        <f t="shared" si="12"/>
        <v>14.475383868829415</v>
      </c>
      <c r="F29" s="11">
        <f t="shared" si="12"/>
        <v>20.81827696245324</v>
      </c>
      <c r="G29" s="200">
        <f t="shared" si="3"/>
        <v>2.6448643843132169E-2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23.460536186777109</v>
      </c>
      <c r="R29" s="11">
        <v>27.362418212972013</v>
      </c>
      <c r="S29" s="345">
        <f t="shared" si="4"/>
        <v>3.9018820261949045</v>
      </c>
      <c r="T29" s="345">
        <v>10.044704938782591</v>
      </c>
      <c r="U29" s="345">
        <f t="shared" si="5"/>
        <v>13.946586964977495</v>
      </c>
      <c r="V29" s="346">
        <f t="shared" si="6"/>
        <v>2.4043301132175454E-2</v>
      </c>
      <c r="X29" s="231" t="str">
        <f>name!B3</f>
        <v>All industries</v>
      </c>
      <c r="Y29" s="34">
        <f>SUM(Y7:Y28)</f>
        <v>1065.2229999999997</v>
      </c>
      <c r="Z29" s="34">
        <f>SUM(Z7:Z28)</f>
        <v>1141.367</v>
      </c>
      <c r="AA29" s="349">
        <f t="shared" si="7"/>
        <v>76.144000000000233</v>
      </c>
      <c r="AB29" s="34">
        <f>SUM(AB7:AB28)</f>
        <v>532.96573875887293</v>
      </c>
      <c r="AC29" s="349">
        <f t="shared" si="8"/>
        <v>609.10973875887316</v>
      </c>
      <c r="AD29" s="350">
        <f t="shared" si="9"/>
        <v>2.7414842410588669E-2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43.900877009470172</v>
      </c>
      <c r="C30" s="11">
        <f t="shared" si="12"/>
        <v>48.84733061824798</v>
      </c>
      <c r="D30" s="11">
        <f t="shared" si="12"/>
        <v>4.9464536087778068</v>
      </c>
      <c r="E30" s="11">
        <f t="shared" si="12"/>
        <v>25.446319664075862</v>
      </c>
      <c r="F30" s="11">
        <f t="shared" si="12"/>
        <v>30.392773272853663</v>
      </c>
      <c r="G30" s="200">
        <f t="shared" si="3"/>
        <v>3.0948681549521462E-2</v>
      </c>
      <c r="H30" s="11"/>
      <c r="I30" s="11" t="str">
        <f>I19</f>
        <v>Managers, directors and senior officials</v>
      </c>
      <c r="J30" s="11">
        <f t="array" ref="J30:J38">MMULT(aggregation!$B$13:$AA$21,B65:B90)</f>
        <v>11.942272014214677</v>
      </c>
      <c r="K30" s="11">
        <f t="array" ref="K30:K38">MMULT(aggregation!$B$13:$AA$21,C65:C90)</f>
        <v>24.43141547165715</v>
      </c>
      <c r="L30" s="11">
        <f t="array" ref="L30:L38">MMULT(aggregation!$B$13:$AA$21,D65:D90)</f>
        <v>12.489143457442474</v>
      </c>
      <c r="M30" s="11">
        <f t="array" ref="M30:M38">MMULT(aggregation!$B$13:$AA$21,E65:E90)</f>
        <v>9.5613549028117024</v>
      </c>
      <c r="N30" s="11">
        <f t="array" ref="N30:N38">MMULT(aggregation!$B$13:$AA$21,F65:F90)</f>
        <v>22.050498360254174</v>
      </c>
      <c r="O30" s="11"/>
      <c r="P30" s="10" t="str">
        <f>name!D27</f>
        <v>82 Transport and mobile machine drivers and operatives</v>
      </c>
      <c r="Q30" s="11">
        <v>41.939953515951139</v>
      </c>
      <c r="R30" s="11">
        <v>45.318240696352731</v>
      </c>
      <c r="S30" s="345">
        <f t="shared" si="4"/>
        <v>3.3782871804015926</v>
      </c>
      <c r="T30" s="345">
        <v>23.470265692353205</v>
      </c>
      <c r="U30" s="345">
        <f t="shared" si="5"/>
        <v>26.848552872754798</v>
      </c>
      <c r="V30" s="346">
        <f t="shared" si="6"/>
        <v>3.0072621165961655E-2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16.761571118077747</v>
      </c>
      <c r="C31" s="11">
        <f t="shared" si="12"/>
        <v>13.858932291205511</v>
      </c>
      <c r="D31" s="11">
        <f t="shared" si="12"/>
        <v>-2.9026388268722352</v>
      </c>
      <c r="E31" s="11">
        <f t="shared" si="12"/>
        <v>5.8029163004464106</v>
      </c>
      <c r="F31" s="11">
        <f t="shared" si="12"/>
        <v>2.9002774735741759</v>
      </c>
      <c r="G31" s="200">
        <f t="shared" si="3"/>
        <v>2.0016937241540855E-2</v>
      </c>
      <c r="H31" s="11"/>
      <c r="I31" s="11" t="str">
        <f>I20</f>
        <v>Professional occupations</v>
      </c>
      <c r="J31" s="11">
        <v>58.905329656149469</v>
      </c>
      <c r="K31" s="11">
        <v>102.10846211100656</v>
      </c>
      <c r="L31" s="11">
        <v>43.203132454857077</v>
      </c>
      <c r="M31" s="11">
        <v>38.466513404992952</v>
      </c>
      <c r="N31" s="11">
        <v>81.669645859850021</v>
      </c>
      <c r="O31" s="11"/>
      <c r="P31" s="10" t="str">
        <f>name!D28</f>
        <v>91 Elementary trades and related occupations</v>
      </c>
      <c r="Q31" s="11">
        <v>13.182158668985222</v>
      </c>
      <c r="R31" s="11">
        <v>10.860225746815917</v>
      </c>
      <c r="S31" s="345">
        <f t="shared" si="4"/>
        <v>-2.3219329221693048</v>
      </c>
      <c r="T31" s="345">
        <v>3.8206375219516548</v>
      </c>
      <c r="U31" s="345">
        <f t="shared" si="5"/>
        <v>1.49870459978235</v>
      </c>
      <c r="V31" s="346">
        <f t="shared" si="6"/>
        <v>1.7112334328478696E-2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94.848101685399797</v>
      </c>
      <c r="C32" s="11">
        <f t="shared" si="12"/>
        <v>94.43619960591468</v>
      </c>
      <c r="D32" s="11">
        <f t="shared" si="12"/>
        <v>-0.41190207948511848</v>
      </c>
      <c r="E32" s="11">
        <f t="shared" si="12"/>
        <v>47.491306720426017</v>
      </c>
      <c r="F32" s="11">
        <f t="shared" si="12"/>
        <v>47.079404640940901</v>
      </c>
      <c r="G32" s="200">
        <f t="shared" ref="G32" si="13">IF(B32&gt;0,(1+(E32/B32))^(1/($C$6-$B$6))-1,0)</f>
        <v>2.743203055534349E-2</v>
      </c>
      <c r="H32" s="11"/>
      <c r="I32" s="11" t="str">
        <f>I21</f>
        <v>Associate professional occupations</v>
      </c>
      <c r="J32" s="11">
        <v>17.263840400525453</v>
      </c>
      <c r="K32" s="11">
        <v>31.337820952368716</v>
      </c>
      <c r="L32" s="11">
        <v>14.07398055184326</v>
      </c>
      <c r="M32" s="11">
        <v>11.237059407827688</v>
      </c>
      <c r="N32" s="11">
        <v>25.31103995967095</v>
      </c>
      <c r="O32" s="11"/>
      <c r="P32" s="10" t="str">
        <f>name!D29</f>
        <v>92 Elementary administration and service occupations</v>
      </c>
      <c r="Q32" s="11">
        <v>47.243302920497563</v>
      </c>
      <c r="R32" s="11">
        <v>50.143857176301218</v>
      </c>
      <c r="S32" s="345">
        <f t="shared" ref="S32" si="14">R32-Q32</f>
        <v>2.9005542558036552</v>
      </c>
      <c r="T32" s="345">
        <v>20.614233403056438</v>
      </c>
      <c r="U32" s="345">
        <f>SUM(S32:T32)</f>
        <v>23.514787658860094</v>
      </c>
      <c r="V32" s="346">
        <f t="shared" ref="V32" si="15">IF(Q32&gt;0,(1+(T32/Q32))^(1/($C$6-$B$6))-1,0)</f>
        <v>2.4433697612051608E-2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1065.223</v>
      </c>
      <c r="C33" s="11">
        <f>SUM(C62,C91,C120,C149,C178,C207,C236,C265,C294)</f>
        <v>1141.367</v>
      </c>
      <c r="D33" s="11">
        <f t="shared" si="12"/>
        <v>76.143999999999721</v>
      </c>
      <c r="E33" s="11">
        <f t="shared" si="12"/>
        <v>532.96573875887316</v>
      </c>
      <c r="F33" s="11">
        <f t="shared" si="12"/>
        <v>609.10973875887294</v>
      </c>
      <c r="G33" s="200">
        <f t="shared" si="3"/>
        <v>2.7414842410588669E-2</v>
      </c>
      <c r="H33" s="11"/>
      <c r="I33" s="11" t="str">
        <f>I22</f>
        <v>Administrative and secretarial occupations</v>
      </c>
      <c r="J33" s="11">
        <v>8.3797525453538526</v>
      </c>
      <c r="K33" s="11">
        <v>14.614093803571558</v>
      </c>
      <c r="L33" s="11">
        <v>6.2343412582177065</v>
      </c>
      <c r="M33" s="11">
        <v>5.9204587377613436</v>
      </c>
      <c r="N33" s="11">
        <v>12.154799995979049</v>
      </c>
      <c r="O33" s="11"/>
      <c r="P33" s="10" t="str">
        <f>name!D3</f>
        <v>All occupations</v>
      </c>
      <c r="Q33" s="11">
        <f>SUM(Q7:Q32)</f>
        <v>568.11947611938876</v>
      </c>
      <c r="R33" s="11">
        <f>SUM(R7:R32)</f>
        <v>601.18393246351695</v>
      </c>
      <c r="S33" s="345">
        <f>R33-Q33</f>
        <v>33.064456344128189</v>
      </c>
      <c r="T33" s="11">
        <f>SUM(T7:T32)</f>
        <v>237.30757890788882</v>
      </c>
      <c r="U33" s="345">
        <f>SUM(S33:T33)</f>
        <v>270.37203525201699</v>
      </c>
      <c r="V33" s="346">
        <f t="shared" si="6"/>
        <v>2.354223772929287E-2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1.6803000273309192</v>
      </c>
      <c r="K34" s="11">
        <v>4.0267194961139881</v>
      </c>
      <c r="L34" s="11">
        <v>2.3464194687830693</v>
      </c>
      <c r="M34" s="11">
        <v>1.39527735830755</v>
      </c>
      <c r="N34" s="11">
        <v>3.7416968270906192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4.1103874110905378</v>
      </c>
      <c r="K35" s="11">
        <v>11.200549407320327</v>
      </c>
      <c r="L35" s="11">
        <v>7.0901619962297895</v>
      </c>
      <c r="M35" s="11">
        <v>4.0487881848845104</v>
      </c>
      <c r="N35" s="11">
        <v>11.1389501811143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0.99515865984707674</v>
      </c>
      <c r="C36" s="11">
        <v>1.8583085363560623</v>
      </c>
      <c r="D36" s="11">
        <f>C36-B36</f>
        <v>0.86314987650898556</v>
      </c>
      <c r="E36" s="11">
        <v>0.70303709082594745</v>
      </c>
      <c r="F36" s="11">
        <f>SUM(D36:E36)</f>
        <v>1.5661869673349331</v>
      </c>
      <c r="G36" s="200">
        <f>IF(B36&gt;0,(1+(E36/B36))^(1/($C$6-$B$6))-1,0)</f>
        <v>3.6270245049157879E-2</v>
      </c>
      <c r="I36" s="11" t="str">
        <f t="shared" si="17"/>
        <v>Sales and customer service occupations</v>
      </c>
      <c r="J36" s="11">
        <v>2.954114348735819</v>
      </c>
      <c r="K36" s="11">
        <v>7.3098588307723862</v>
      </c>
      <c r="L36" s="11">
        <v>4.3557444820365667</v>
      </c>
      <c r="M36" s="11">
        <v>2.2859023812623409</v>
      </c>
      <c r="N36" s="11">
        <v>6.6416468632989085</v>
      </c>
      <c r="P36" s="10" t="str">
        <f>name!D4</f>
        <v>11 Corporate managers and directors</v>
      </c>
      <c r="Q36" s="11">
        <v>23.697743066856972</v>
      </c>
      <c r="R36" s="11">
        <v>28.374907195611886</v>
      </c>
      <c r="S36" s="345">
        <f>R36-Q36</f>
        <v>4.6771641287549137</v>
      </c>
      <c r="T36" s="345">
        <v>14.966185581895315</v>
      </c>
      <c r="U36" s="345">
        <f>SUM(S36:T36)</f>
        <v>19.643349710650227</v>
      </c>
      <c r="V36" s="346">
        <f>IF(Q36&gt;0,(1+(T36/Q36))^(1/($C$6-$B$6))-1,0)</f>
        <v>3.3173518815137637E-2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0.29524438967484329</v>
      </c>
      <c r="C37" s="11">
        <v>0.85265571718387156</v>
      </c>
      <c r="D37" s="11">
        <f t="shared" ref="D37:D60" si="25">C37-B37</f>
        <v>0.55741132750902822</v>
      </c>
      <c r="E37" s="11">
        <v>0.35122033831987653</v>
      </c>
      <c r="F37" s="11">
        <f t="shared" ref="F37:F60" si="26">SUM(D37:E37)</f>
        <v>0.90863166582890476</v>
      </c>
      <c r="G37" s="200">
        <f t="shared" ref="G37:G62" si="27">IF(B37&gt;0,(1+(E37/B37))^(1/($C$6-$B$6))-1,0)</f>
        <v>5.3636673902521359E-2</v>
      </c>
      <c r="I37" s="11" t="str">
        <f t="shared" si="17"/>
        <v>Process, plant and machine operatives</v>
      </c>
      <c r="J37" s="11">
        <v>0.92488925288967727</v>
      </c>
      <c r="K37" s="11">
        <v>2.8903539735406452</v>
      </c>
      <c r="L37" s="11">
        <v>1.9654647206509681</v>
      </c>
      <c r="M37" s="11">
        <v>1.0170887549068266</v>
      </c>
      <c r="N37" s="11">
        <v>2.9825534755577947</v>
      </c>
      <c r="P37" s="10" t="str">
        <f>name!D5</f>
        <v>12 Other managers and proprietors</v>
      </c>
      <c r="Q37" s="11">
        <v>13.211235233752783</v>
      </c>
      <c r="R37" s="11">
        <v>18.960458205030374</v>
      </c>
      <c r="S37" s="345">
        <f t="shared" ref="S37:S60" si="28">R37-Q37</f>
        <v>5.7492229712775913</v>
      </c>
      <c r="T37" s="345">
        <v>10.92949379875766</v>
      </c>
      <c r="U37" s="345">
        <f t="shared" ref="U37:U60" si="29">SUM(S37:T37)</f>
        <v>16.678716770035251</v>
      </c>
      <c r="V37" s="346">
        <f t="shared" ref="V37:V62" si="30">IF(Q37&gt;0,(1+(T37/Q37))^(1/($C$6-$B$6))-1,0)</f>
        <v>4.1007352905267469E-2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2.8924409219906719</v>
      </c>
      <c r="C38" s="11">
        <v>5.08919872370811</v>
      </c>
      <c r="D38" s="11">
        <f t="shared" si="25"/>
        <v>2.1967578017174381</v>
      </c>
      <c r="E38" s="11">
        <v>1.4674279043759211</v>
      </c>
      <c r="F38" s="11">
        <f t="shared" si="26"/>
        <v>3.6641857060933591</v>
      </c>
      <c r="G38" s="200">
        <f t="shared" si="27"/>
        <v>2.7733694118302843E-2</v>
      </c>
      <c r="I38" s="11" t="str">
        <f t="shared" si="17"/>
        <v>Elementary occupations</v>
      </c>
      <c r="J38" s="11">
        <v>2.2143936903142141</v>
      </c>
      <c r="K38" s="11">
        <v>6.8941613311706007</v>
      </c>
      <c r="L38" s="11">
        <v>4.6797676408563866</v>
      </c>
      <c r="M38" s="11">
        <v>2.3604301222022461</v>
      </c>
      <c r="N38" s="11">
        <v>7.0401977630586323</v>
      </c>
      <c r="P38" s="10" t="str">
        <f>name!D6</f>
        <v>21 Science, research, engineering and technology professionals</v>
      </c>
      <c r="Q38" s="11">
        <v>11.498015101564832</v>
      </c>
      <c r="R38" s="11">
        <v>16.530481133519121</v>
      </c>
      <c r="S38" s="345">
        <f t="shared" si="28"/>
        <v>5.0324660319542893</v>
      </c>
      <c r="T38" s="345">
        <v>7.2604172049514659</v>
      </c>
      <c r="U38" s="345">
        <f t="shared" si="29"/>
        <v>12.292883236905755</v>
      </c>
      <c r="V38" s="346">
        <f t="shared" si="30"/>
        <v>3.3169501772972732E-2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3.2428956937683906</v>
      </c>
      <c r="C39" s="11">
        <v>6.5008882199850113</v>
      </c>
      <c r="D39" s="11">
        <f t="shared" si="25"/>
        <v>3.2579925262166207</v>
      </c>
      <c r="E39" s="11">
        <v>2.3469671714355158</v>
      </c>
      <c r="F39" s="11">
        <f t="shared" si="26"/>
        <v>5.6049596976521361</v>
      </c>
      <c r="G39" s="200">
        <f t="shared" si="27"/>
        <v>3.6966066644077644E-2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38.062515088136458</v>
      </c>
      <c r="R39" s="11">
        <v>45.314201299848129</v>
      </c>
      <c r="S39" s="345">
        <f t="shared" si="28"/>
        <v>7.2516862117116716</v>
      </c>
      <c r="T39" s="345">
        <v>24.467663892432256</v>
      </c>
      <c r="U39" s="345">
        <f t="shared" si="29"/>
        <v>31.719350104143928</v>
      </c>
      <c r="V39" s="346">
        <f t="shared" si="30"/>
        <v>3.3648342693651578E-2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3.9552240489652459</v>
      </c>
      <c r="C40" s="11">
        <v>6.1838256303413734</v>
      </c>
      <c r="D40" s="11">
        <f>C40-B40</f>
        <v>2.2286015813761275</v>
      </c>
      <c r="E40" s="11">
        <v>2.533362662777336</v>
      </c>
      <c r="F40" s="11">
        <f>SUM(D40:E40)</f>
        <v>4.7619642441534635</v>
      </c>
      <c r="G40" s="200">
        <f>IF(B40&gt;0,(1+(E40/B40))^(1/($C$6-$B$6))-1,0)</f>
        <v>3.3551055593221024E-2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30.021162473938212</v>
      </c>
      <c r="R40" s="11">
        <v>36.4615383308387</v>
      </c>
      <c r="S40" s="345">
        <f t="shared" si="28"/>
        <v>6.4403758569004879</v>
      </c>
      <c r="T40" s="345">
        <v>18.044528124156059</v>
      </c>
      <c r="U40" s="345">
        <f t="shared" si="29"/>
        <v>24.484903981056547</v>
      </c>
      <c r="V40" s="346">
        <f t="shared" si="30"/>
        <v>3.1875209488741119E-2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1.147289999328678</v>
      </c>
      <c r="C41" s="11">
        <v>2.512190031841119</v>
      </c>
      <c r="D41" s="11">
        <f t="shared" si="25"/>
        <v>1.364900032512441</v>
      </c>
      <c r="E41" s="11">
        <v>0.87408887873124008</v>
      </c>
      <c r="F41" s="11">
        <f t="shared" si="26"/>
        <v>2.2389889112436809</v>
      </c>
      <c r="G41" s="200">
        <f t="shared" si="27"/>
        <v>3.848039242900203E-2</v>
      </c>
      <c r="I41" s="11" t="str">
        <f>I30</f>
        <v>Managers, directors and senior officials</v>
      </c>
      <c r="J41" s="11">
        <f t="array" ref="J41:J49">MMULT(aggregation!$B$13:$AA$21,B94:B119)</f>
        <v>26.995504984059565</v>
      </c>
      <c r="K41" s="11">
        <f t="array" ref="K41:K49">MMULT(aggregation!$B$13:$AA$21,C94:C119)</f>
        <v>33.742812226475607</v>
      </c>
      <c r="L41" s="11">
        <f t="array" ref="L41:L49">MMULT(aggregation!$B$13:$AA$21,D94:D119)</f>
        <v>6.7473072424160394</v>
      </c>
      <c r="M41" s="11">
        <f t="array" ref="M41:M49">MMULT(aggregation!$B$13:$AA$21,E94:E119)</f>
        <v>18.175818083915061</v>
      </c>
      <c r="N41" s="11">
        <f t="array" ref="N41:N49">MMULT(aggregation!$B$13:$AA$21,F94:F119)</f>
        <v>24.9231253263311</v>
      </c>
      <c r="P41" s="10" t="str">
        <f>name!D9</f>
        <v>24 Business, media and public service professionals</v>
      </c>
      <c r="Q41" s="11">
        <v>27.548679440266099</v>
      </c>
      <c r="R41" s="11">
        <v>36.392146315883487</v>
      </c>
      <c r="S41" s="345">
        <f t="shared" si="28"/>
        <v>8.8434668756173878</v>
      </c>
      <c r="T41" s="345">
        <v>17.616766517150644</v>
      </c>
      <c r="U41" s="345">
        <f t="shared" si="29"/>
        <v>26.460233392768032</v>
      </c>
      <c r="V41" s="346">
        <f t="shared" si="30"/>
        <v>3.3507663167068547E-2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0.34992794547444334</v>
      </c>
      <c r="C42" s="11">
        <v>0.67973564914382612</v>
      </c>
      <c r="D42" s="11">
        <f t="shared" si="25"/>
        <v>0.32980770366938278</v>
      </c>
      <c r="E42" s="11">
        <v>0.21736548104096587</v>
      </c>
      <c r="F42" s="11">
        <f t="shared" si="26"/>
        <v>0.5471731847103487</v>
      </c>
      <c r="G42" s="200">
        <f t="shared" si="27"/>
        <v>3.2734316385946149E-2</v>
      </c>
      <c r="I42" s="11" t="str">
        <f>I31</f>
        <v>Professional occupations</v>
      </c>
      <c r="J42" s="11">
        <v>75.73609077607837</v>
      </c>
      <c r="K42" s="11">
        <v>79.58997996687512</v>
      </c>
      <c r="L42" s="11">
        <v>3.8538891907967603</v>
      </c>
      <c r="M42" s="11">
        <v>39.675484274328284</v>
      </c>
      <c r="N42" s="11">
        <v>43.529373465125047</v>
      </c>
      <c r="P42" s="10" t="str">
        <f>name!D10</f>
        <v>31 Science, engineering and technology associate professionals</v>
      </c>
      <c r="Q42" s="11">
        <v>4.6092914611521056</v>
      </c>
      <c r="R42" s="11">
        <v>5.6231296701887947</v>
      </c>
      <c r="S42" s="345">
        <f t="shared" si="28"/>
        <v>1.0138382090366891</v>
      </c>
      <c r="T42" s="345">
        <v>2.5261615973648577</v>
      </c>
      <c r="U42" s="345">
        <f t="shared" si="29"/>
        <v>3.5399998064015468</v>
      </c>
      <c r="V42" s="346">
        <f t="shared" si="30"/>
        <v>2.9561969908844965E-2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7.7965585227907294E-2</v>
      </c>
      <c r="C43" s="11">
        <v>0.21417837180048649</v>
      </c>
      <c r="D43" s="11">
        <f t="shared" si="25"/>
        <v>0.13621278657257918</v>
      </c>
      <c r="E43" s="11">
        <v>7.8103246468385457E-2</v>
      </c>
      <c r="F43" s="11">
        <f t="shared" si="26"/>
        <v>0.21431603304096464</v>
      </c>
      <c r="G43" s="200">
        <f t="shared" si="27"/>
        <v>4.7355736520336977E-2</v>
      </c>
      <c r="I43" s="11" t="str">
        <f>I32</f>
        <v>Associate professional occupations</v>
      </c>
      <c r="J43" s="11">
        <v>38.967864128040389</v>
      </c>
      <c r="K43" s="11">
        <v>44.080944011857682</v>
      </c>
      <c r="L43" s="11">
        <v>5.1130798838172904</v>
      </c>
      <c r="M43" s="11">
        <v>21.058315854029388</v>
      </c>
      <c r="N43" s="11">
        <v>26.171395737846673</v>
      </c>
      <c r="P43" s="10" t="str">
        <f>name!D11</f>
        <v>32 Health and social care associate professionals</v>
      </c>
      <c r="Q43" s="11">
        <v>16.624436109509375</v>
      </c>
      <c r="R43" s="11">
        <v>19.372745359952518</v>
      </c>
      <c r="S43" s="345">
        <f t="shared" si="28"/>
        <v>2.7483092504431426</v>
      </c>
      <c r="T43" s="345">
        <v>10.649730139658312</v>
      </c>
      <c r="U43" s="345">
        <f t="shared" si="29"/>
        <v>13.398039390101454</v>
      </c>
      <c r="V43" s="346">
        <f t="shared" si="30"/>
        <v>3.3555107213615987E-2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4.2494057912691077E-2</v>
      </c>
      <c r="C44" s="11">
        <v>0.12167604372761888</v>
      </c>
      <c r="D44" s="11">
        <f t="shared" si="25"/>
        <v>7.9181985814927802E-2</v>
      </c>
      <c r="E44" s="11">
        <v>2.966081043814792E-2</v>
      </c>
      <c r="F44" s="11">
        <f t="shared" si="26"/>
        <v>0.10884279625307572</v>
      </c>
      <c r="G44" s="200">
        <f t="shared" si="27"/>
        <v>3.5927023170549965E-2</v>
      </c>
      <c r="I44" s="11" t="str">
        <f>I33</f>
        <v>Administrative and secretarial occupations</v>
      </c>
      <c r="J44" s="11">
        <v>25.41018089652448</v>
      </c>
      <c r="K44" s="11">
        <v>32.006986802093003</v>
      </c>
      <c r="L44" s="11">
        <v>6.5968059055685231</v>
      </c>
      <c r="M44" s="11">
        <v>16.414161365279906</v>
      </c>
      <c r="N44" s="11">
        <v>23.010967270848429</v>
      </c>
      <c r="P44" s="10" t="str">
        <f>name!D12</f>
        <v>33 Protective service occupations</v>
      </c>
      <c r="Q44" s="11">
        <v>2.9804188703445265</v>
      </c>
      <c r="R44" s="11">
        <v>5.3867695374519187</v>
      </c>
      <c r="S44" s="345">
        <f t="shared" si="28"/>
        <v>2.4063506671073922</v>
      </c>
      <c r="T44" s="345">
        <v>2.1429161126756942</v>
      </c>
      <c r="U44" s="345">
        <f t="shared" si="29"/>
        <v>4.5492667797830864</v>
      </c>
      <c r="V44" s="346">
        <f t="shared" si="30"/>
        <v>3.6776225790638772E-2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0.16351984437775269</v>
      </c>
      <c r="C45" s="11">
        <v>0.28716426040269422</v>
      </c>
      <c r="D45" s="11">
        <f t="shared" ref="D45:D46" si="31">C45-B45</f>
        <v>0.12364441602494153</v>
      </c>
      <c r="E45" s="11">
        <v>0.11079750268226148</v>
      </c>
      <c r="F45" s="11">
        <f t="shared" ref="F45:F46" si="32">SUM(D45:E45)</f>
        <v>0.23444191870720299</v>
      </c>
      <c r="G45" s="200">
        <f t="shared" si="27"/>
        <v>3.5091765861449575E-2</v>
      </c>
      <c r="I45" s="11" t="str">
        <f t="shared" ref="I45:I49" si="33">I34</f>
        <v>Skilled trades occupations</v>
      </c>
      <c r="J45" s="11">
        <v>4.9181317214035101</v>
      </c>
      <c r="K45" s="11">
        <v>7.547493275332358</v>
      </c>
      <c r="L45" s="11">
        <v>2.6293615539288488</v>
      </c>
      <c r="M45" s="11">
        <v>3.4739126924222159</v>
      </c>
      <c r="N45" s="11">
        <v>6.1032742463510647</v>
      </c>
      <c r="P45" s="10" t="str">
        <f>name!D13</f>
        <v>34 Culture, media and sports occupations</v>
      </c>
      <c r="Q45" s="11">
        <v>7.2397418362644039</v>
      </c>
      <c r="R45" s="11">
        <v>7.9465668347152105</v>
      </c>
      <c r="S45" s="345">
        <f t="shared" si="28"/>
        <v>0.7068249984508066</v>
      </c>
      <c r="T45" s="345">
        <v>3.9618211088876301</v>
      </c>
      <c r="U45" s="345">
        <f t="shared" si="29"/>
        <v>4.6686461073384367</v>
      </c>
      <c r="V45" s="346">
        <f t="shared" si="30"/>
        <v>2.95253299351248E-2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0.85422083488619538</v>
      </c>
      <c r="C46" s="11">
        <v>1.7304558116115005</v>
      </c>
      <c r="D46" s="11">
        <f t="shared" si="31"/>
        <v>0.87623497672530515</v>
      </c>
      <c r="E46" s="11">
        <v>0.57877250405234593</v>
      </c>
      <c r="F46" s="11">
        <f t="shared" si="32"/>
        <v>1.4550074807776512</v>
      </c>
      <c r="G46" s="200">
        <f t="shared" si="27"/>
        <v>3.5090368380705561E-2</v>
      </c>
      <c r="I46" s="11" t="str">
        <f t="shared" si="33"/>
        <v>Caring, leisure and other service occupations</v>
      </c>
      <c r="J46" s="11">
        <v>12.677725482588514</v>
      </c>
      <c r="K46" s="11">
        <v>19.96852438485794</v>
      </c>
      <c r="L46" s="11">
        <v>7.290798902269426</v>
      </c>
      <c r="M46" s="11">
        <v>10.85395204095842</v>
      </c>
      <c r="N46" s="11">
        <v>18.144750943227844</v>
      </c>
      <c r="P46" s="10" t="str">
        <f>name!D14</f>
        <v>35 Business and public service associate professionals</v>
      </c>
      <c r="Q46" s="11">
        <v>30.250602377183128</v>
      </c>
      <c r="R46" s="11">
        <v>33.667869016567366</v>
      </c>
      <c r="S46" s="345">
        <f t="shared" si="28"/>
        <v>3.4172666393842377</v>
      </c>
      <c r="T46" s="345">
        <v>16.903789632280482</v>
      </c>
      <c r="U46" s="345">
        <f t="shared" si="29"/>
        <v>20.32105627166472</v>
      </c>
      <c r="V46" s="346">
        <f t="shared" si="30"/>
        <v>3.0036326904974597E-2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0.70841580870105914</v>
      </c>
      <c r="C47" s="11">
        <v>1.5153171772378196</v>
      </c>
      <c r="D47" s="11">
        <f t="shared" si="25"/>
        <v>0.80690136853676042</v>
      </c>
      <c r="E47" s="11">
        <v>0.52907504044742726</v>
      </c>
      <c r="F47" s="11">
        <f t="shared" si="26"/>
        <v>1.3359764089841877</v>
      </c>
      <c r="G47" s="200">
        <f t="shared" si="27"/>
        <v>3.7887425102987038E-2</v>
      </c>
      <c r="I47" s="11" t="str">
        <f t="shared" si="33"/>
        <v>Sales and customer service occupations</v>
      </c>
      <c r="J47" s="11">
        <v>11.686269511498841</v>
      </c>
      <c r="K47" s="11">
        <v>18.22223842856361</v>
      </c>
      <c r="L47" s="11">
        <v>6.5359689170647703</v>
      </c>
      <c r="M47" s="11">
        <v>7.9038107412641825</v>
      </c>
      <c r="N47" s="11">
        <v>14.439779658328954</v>
      </c>
      <c r="P47" s="10" t="str">
        <f>name!D15</f>
        <v>41 Administrative occupations</v>
      </c>
      <c r="Q47" s="11">
        <v>71.361705469098453</v>
      </c>
      <c r="R47" s="11">
        <v>56.86051755505634</v>
      </c>
      <c r="S47" s="345">
        <f t="shared" si="28"/>
        <v>-14.501187914042113</v>
      </c>
      <c r="T47" s="345">
        <v>35.748686727799026</v>
      </c>
      <c r="U47" s="345">
        <f t="shared" si="29"/>
        <v>21.247498813756913</v>
      </c>
      <c r="V47" s="346">
        <f t="shared" si="30"/>
        <v>2.7443051162966192E-2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5.4663174727642726E-2</v>
      </c>
      <c r="C48" s="11">
        <v>0.14442443563790011</v>
      </c>
      <c r="D48" s="11">
        <f t="shared" si="25"/>
        <v>8.9761260910257379E-2</v>
      </c>
      <c r="E48" s="11">
        <v>5.7154906004191521E-2</v>
      </c>
      <c r="F48" s="11">
        <f t="shared" si="26"/>
        <v>0.14691616691444889</v>
      </c>
      <c r="G48" s="200">
        <f t="shared" si="27"/>
        <v>4.8868748250902705E-2</v>
      </c>
      <c r="I48" s="11" t="str">
        <f t="shared" si="33"/>
        <v>Process, plant and machine operatives</v>
      </c>
      <c r="J48" s="11">
        <v>3.0185590802779059</v>
      </c>
      <c r="K48" s="11">
        <v>6.9009787863646403</v>
      </c>
      <c r="L48" s="11">
        <v>3.8824197060867345</v>
      </c>
      <c r="M48" s="11">
        <v>3.0814794612646539</v>
      </c>
      <c r="N48" s="11">
        <v>6.9638991673513875</v>
      </c>
      <c r="P48" s="10" t="str">
        <f>name!D16</f>
        <v>42 Secretarial and related occupations</v>
      </c>
      <c r="Q48" s="11">
        <v>19.741632116658081</v>
      </c>
      <c r="R48" s="11">
        <v>13.10113511677385</v>
      </c>
      <c r="S48" s="345">
        <f t="shared" si="28"/>
        <v>-6.6404969998842311</v>
      </c>
      <c r="T48" s="345">
        <v>9.8549305431092975</v>
      </c>
      <c r="U48" s="345">
        <f t="shared" si="29"/>
        <v>3.2144335432250664</v>
      </c>
      <c r="V48" s="346">
        <f t="shared" si="30"/>
        <v>2.7362906816794652E-2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1.7063577913217092E-2</v>
      </c>
      <c r="C49" s="11">
        <v>3.925978450908333E-2</v>
      </c>
      <c r="D49" s="11">
        <f t="shared" si="25"/>
        <v>2.2196206595866238E-2</v>
      </c>
      <c r="E49" s="11">
        <v>1.65553399046834E-2</v>
      </c>
      <c r="F49" s="11">
        <f t="shared" si="26"/>
        <v>3.8751546500549641E-2</v>
      </c>
      <c r="G49" s="200">
        <f t="shared" si="27"/>
        <v>4.6247039196744666E-2</v>
      </c>
      <c r="I49" s="11" t="str">
        <f t="shared" si="33"/>
        <v>Elementary occupations</v>
      </c>
      <c r="J49" s="11">
        <v>7.5086022267949231</v>
      </c>
      <c r="K49" s="11">
        <v>12.504091772599558</v>
      </c>
      <c r="L49" s="11">
        <v>4.9954895458046344</v>
      </c>
      <c r="M49" s="11">
        <v>6.5995898808588267</v>
      </c>
      <c r="N49" s="11">
        <v>11.59507942666346</v>
      </c>
      <c r="P49" s="10" t="str">
        <f>name!D17</f>
        <v>51 Skilled agricultural and related trades</v>
      </c>
      <c r="Q49" s="11">
        <v>1.2962364779451978</v>
      </c>
      <c r="R49" s="11">
        <v>1.7669135420937361</v>
      </c>
      <c r="S49" s="345">
        <f t="shared" si="28"/>
        <v>0.47067706414853827</v>
      </c>
      <c r="T49" s="345">
        <v>1.0679723418362208</v>
      </c>
      <c r="U49" s="345">
        <f t="shared" si="29"/>
        <v>1.5386494059847591</v>
      </c>
      <c r="V49" s="346">
        <f t="shared" si="30"/>
        <v>4.0878663639459356E-2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2.1777983519727772E-2</v>
      </c>
      <c r="C50" s="11">
        <v>4.0278466566438624E-2</v>
      </c>
      <c r="D50" s="11">
        <f t="shared" si="25"/>
        <v>1.8500483046710852E-2</v>
      </c>
      <c r="E50" s="11">
        <v>1.2702302643991357E-2</v>
      </c>
      <c r="F50" s="11">
        <f t="shared" si="26"/>
        <v>3.1202785690702207E-2</v>
      </c>
      <c r="G50" s="200">
        <f t="shared" si="27"/>
        <v>3.1106551826972861E-2</v>
      </c>
      <c r="O50" s="71"/>
      <c r="P50" s="10" t="str">
        <f>name!D18</f>
        <v>52 Skilled metal, electrical and electronic trades</v>
      </c>
      <c r="Q50" s="11">
        <v>0.85191705094393755</v>
      </c>
      <c r="R50" s="11">
        <v>2.2948952142260395</v>
      </c>
      <c r="S50" s="345">
        <f t="shared" si="28"/>
        <v>1.4429781632821019</v>
      </c>
      <c r="T50" s="345">
        <v>1.0690588361219309</v>
      </c>
      <c r="U50" s="345">
        <f t="shared" si="29"/>
        <v>2.5120369994040326</v>
      </c>
      <c r="V50" s="346">
        <f t="shared" si="30"/>
        <v>5.5702719216596863E-2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7.7870050058635541E-3</v>
      </c>
      <c r="C51" s="11">
        <v>1.3745026502234482E-2</v>
      </c>
      <c r="D51" s="11">
        <f t="shared" ref="D51" si="34">C51-B51</f>
        <v>5.9580214963709278E-3</v>
      </c>
      <c r="E51" s="11">
        <v>4.9541560130290999E-3</v>
      </c>
      <c r="F51" s="11">
        <f t="shared" ref="F51" si="35">SUM(D51:E51)</f>
        <v>1.0912177509400028E-2</v>
      </c>
      <c r="G51" s="200">
        <f t="shared" si="27"/>
        <v>3.3370128645150876E-2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0.52598178359496117</v>
      </c>
      <c r="R51" s="11">
        <v>0.63411919825424257</v>
      </c>
      <c r="S51" s="345">
        <f t="shared" si="28"/>
        <v>0.10813741465928139</v>
      </c>
      <c r="T51" s="345">
        <v>0.30407546711703204</v>
      </c>
      <c r="U51" s="345">
        <f t="shared" si="29"/>
        <v>0.41221288177631343</v>
      </c>
      <c r="V51" s="346">
        <f t="shared" si="30"/>
        <v>3.0882474036697305E-2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5.9637742486094915E-2</v>
      </c>
      <c r="C52" s="11">
        <v>0.10137409521144505</v>
      </c>
      <c r="D52" s="11">
        <f t="shared" si="25"/>
        <v>4.1736352725350138E-2</v>
      </c>
      <c r="E52" s="11">
        <v>3.8970255967610584E-2</v>
      </c>
      <c r="F52" s="11">
        <f t="shared" si="26"/>
        <v>8.070660869296073E-2</v>
      </c>
      <c r="G52" s="200">
        <f t="shared" si="27"/>
        <v>3.409251959394255E-2</v>
      </c>
      <c r="I52" s="11" t="str">
        <f>I41</f>
        <v>Managers, directors and senior officials</v>
      </c>
      <c r="J52" s="11">
        <f t="array" ref="J52:J60">MMULT(aggregation!$B$13:$AA$21,B123:B148)</f>
        <v>5.6185215313539967</v>
      </c>
      <c r="K52" s="11">
        <f t="array" ref="K52:K60">MMULT(aggregation!$B$13:$AA$21,C123:C148)</f>
        <v>6.6010337051317611</v>
      </c>
      <c r="L52" s="11">
        <f t="array" ref="L52:L60">MMULT(aggregation!$B$13:$AA$21,D123:D148)</f>
        <v>0.9825121737777649</v>
      </c>
      <c r="M52" s="11">
        <f t="array" ref="M52:M60">MMULT(aggregation!$B$13:$AA$21,E123:E148)</f>
        <v>3.5005878503420522</v>
      </c>
      <c r="N52" s="11">
        <f t="array" ref="N52:N60">MMULT(aggregation!$B$13:$AA$21,F123:F148)</f>
        <v>4.4831000241198176</v>
      </c>
      <c r="P52" s="10" t="str">
        <f>name!D20</f>
        <v>54 Textiles, printing and other skilled trades</v>
      </c>
      <c r="Q52" s="11">
        <v>7.2755908928266235</v>
      </c>
      <c r="R52" s="11">
        <v>7.4225256285388861</v>
      </c>
      <c r="S52" s="345">
        <f t="shared" si="28"/>
        <v>0.14693473571226257</v>
      </c>
      <c r="T52" s="345">
        <v>4.2118271234168212</v>
      </c>
      <c r="U52" s="345">
        <f t="shared" si="29"/>
        <v>4.3587618591290838</v>
      </c>
      <c r="V52" s="346">
        <f t="shared" si="30"/>
        <v>3.0916784008727438E-2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5.3009211136608447E-2</v>
      </c>
      <c r="C53" s="11">
        <v>0.13405195307644246</v>
      </c>
      <c r="D53" s="11">
        <f t="shared" si="25"/>
        <v>8.1042741939834018E-2</v>
      </c>
      <c r="E53" s="11">
        <v>4.7457592827733992E-2</v>
      </c>
      <c r="F53" s="11">
        <f t="shared" si="26"/>
        <v>0.128500334767568</v>
      </c>
      <c r="G53" s="200">
        <f t="shared" si="27"/>
        <v>4.3545564212761345E-2</v>
      </c>
      <c r="I53" s="11" t="str">
        <f>I42</f>
        <v>Professional occupations</v>
      </c>
      <c r="J53" s="11">
        <v>11.61810467607917</v>
      </c>
      <c r="K53" s="11">
        <v>6.6911261171356395</v>
      </c>
      <c r="L53" s="11">
        <v>-4.9269785589435298</v>
      </c>
      <c r="M53" s="11">
        <v>3.1781802247390205</v>
      </c>
      <c r="N53" s="11">
        <v>-1.748798334204509</v>
      </c>
      <c r="P53" s="10" t="str">
        <f>name!D21</f>
        <v>61 Caring personal service occupations</v>
      </c>
      <c r="Q53" s="11">
        <v>70.252085385399496</v>
      </c>
      <c r="R53" s="11">
        <v>82.325429635598169</v>
      </c>
      <c r="S53" s="345">
        <f t="shared" si="28"/>
        <v>12.073344250198673</v>
      </c>
      <c r="T53" s="345">
        <v>45.083349021835467</v>
      </c>
      <c r="U53" s="345">
        <f t="shared" si="29"/>
        <v>57.15669327203414</v>
      </c>
      <c r="V53" s="346">
        <f t="shared" si="30"/>
        <v>3.3602542656355538E-2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3.2333495071041711E-2</v>
      </c>
      <c r="C54" s="11">
        <v>8.6763262530517804E-2</v>
      </c>
      <c r="D54" s="11">
        <f t="shared" ref="D54:D55" si="36">C54-B54</f>
        <v>5.4429767459476093E-2</v>
      </c>
      <c r="E54" s="11">
        <v>3.1454080111065749E-2</v>
      </c>
      <c r="F54" s="11">
        <f t="shared" ref="F54:F55" si="37">SUM(D54:E54)</f>
        <v>8.5883847570541849E-2</v>
      </c>
      <c r="G54" s="200">
        <f t="shared" si="27"/>
        <v>4.6338557697618965E-2</v>
      </c>
      <c r="I54" s="11" t="str">
        <f>I43</f>
        <v>Associate professional occupations</v>
      </c>
      <c r="J54" s="11">
        <v>11.194937378399626</v>
      </c>
      <c r="K54" s="11">
        <v>11.01363316057677</v>
      </c>
      <c r="L54" s="11">
        <v>-0.181304217822854</v>
      </c>
      <c r="M54" s="11">
        <v>5.0164282718954532</v>
      </c>
      <c r="N54" s="11">
        <v>4.8351240540725993</v>
      </c>
      <c r="P54" s="10" t="str">
        <f>name!D22</f>
        <v>62 Leisure, travel and related personal service occupations</v>
      </c>
      <c r="Q54" s="11">
        <v>14.067815977307182</v>
      </c>
      <c r="R54" s="11">
        <v>14.657291814648534</v>
      </c>
      <c r="S54" s="345">
        <f t="shared" si="28"/>
        <v>0.589475837341352</v>
      </c>
      <c r="T54" s="345">
        <v>7.8538158995458485</v>
      </c>
      <c r="U54" s="345">
        <f t="shared" si="29"/>
        <v>8.4432917368872005</v>
      </c>
      <c r="V54" s="346">
        <f t="shared" si="30"/>
        <v>3.0013887174241471E-2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2.6408982180230398E-3</v>
      </c>
      <c r="C55" s="11">
        <v>6.271711751478979E-3</v>
      </c>
      <c r="D55" s="11">
        <f t="shared" si="36"/>
        <v>3.6308135334559392E-3</v>
      </c>
      <c r="E55" s="11">
        <v>2.2893061809140043E-3</v>
      </c>
      <c r="F55" s="11">
        <f t="shared" si="37"/>
        <v>5.9201197143699431E-3</v>
      </c>
      <c r="G55" s="200">
        <f t="shared" si="27"/>
        <v>4.2495568249632854E-2</v>
      </c>
      <c r="I55" s="11" t="str">
        <f>I44</f>
        <v>Administrative and secretarial occupations</v>
      </c>
      <c r="J55" s="11">
        <v>9.1907276117130419</v>
      </c>
      <c r="K55" s="11">
        <v>10.801596362279689</v>
      </c>
      <c r="L55" s="11">
        <v>1.6108687505666457</v>
      </c>
      <c r="M55" s="11">
        <v>5.9825318039579951</v>
      </c>
      <c r="N55" s="11">
        <v>7.5934005545246404</v>
      </c>
      <c r="P55" s="10" t="str">
        <f>name!D23</f>
        <v>63 Community and civil enforcement occupations</v>
      </c>
      <c r="Q55" s="11">
        <v>0.25035054810064283</v>
      </c>
      <c r="R55" s="11">
        <v>0.33379466902772786</v>
      </c>
      <c r="S55" s="345">
        <f t="shared" si="28"/>
        <v>8.344412092708503E-2</v>
      </c>
      <c r="T55" s="345">
        <v>0.2132391875157465</v>
      </c>
      <c r="U55" s="345">
        <f t="shared" si="29"/>
        <v>0.29668330844283153</v>
      </c>
      <c r="V55" s="346">
        <f t="shared" si="30"/>
        <v>4.1931139450444466E-2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0.12427823546130722</v>
      </c>
      <c r="C56" s="11">
        <v>0.21806655775157466</v>
      </c>
      <c r="D56" s="11">
        <f t="shared" si="25"/>
        <v>9.3788322290267442E-2</v>
      </c>
      <c r="E56" s="11">
        <v>7.5449195800643881E-2</v>
      </c>
      <c r="F56" s="11">
        <f t="shared" si="26"/>
        <v>0.16923751809091131</v>
      </c>
      <c r="G56" s="200">
        <f t="shared" si="27"/>
        <v>3.2134216963943585E-2</v>
      </c>
      <c r="I56" s="11" t="str">
        <f t="shared" ref="I56:I60" si="38">I45</f>
        <v>Skilled trades occupations</v>
      </c>
      <c r="J56" s="11">
        <v>2.2919899464160296</v>
      </c>
      <c r="K56" s="11">
        <v>3.2182731964823783</v>
      </c>
      <c r="L56" s="11">
        <v>0.92628325006634815</v>
      </c>
      <c r="M56" s="11">
        <v>1.5054834749145551</v>
      </c>
      <c r="N56" s="11">
        <v>2.431766724980903</v>
      </c>
      <c r="P56" s="10" t="str">
        <f>name!D24</f>
        <v>71 Sales occupations</v>
      </c>
      <c r="Q56" s="11">
        <v>33.082508596340205</v>
      </c>
      <c r="R56" s="11">
        <v>28.55417349049198</v>
      </c>
      <c r="S56" s="345">
        <f t="shared" si="28"/>
        <v>-4.5283351058482246</v>
      </c>
      <c r="T56" s="345">
        <v>16.62799327724408</v>
      </c>
      <c r="U56" s="345">
        <f t="shared" si="29"/>
        <v>12.099658171395856</v>
      </c>
      <c r="V56" s="346">
        <f t="shared" si="30"/>
        <v>2.7519283187810606E-2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8.9192805337838368E-2</v>
      </c>
      <c r="C57" s="11">
        <v>0.3101631533666363</v>
      </c>
      <c r="D57" s="11">
        <f t="shared" si="25"/>
        <v>0.22097034802879795</v>
      </c>
      <c r="E57" s="11">
        <v>8.7774171268431483E-2</v>
      </c>
      <c r="F57" s="11">
        <f t="shared" si="26"/>
        <v>0.30874451929722946</v>
      </c>
      <c r="G57" s="200">
        <f t="shared" si="27"/>
        <v>4.6736802301831526E-2</v>
      </c>
      <c r="I57" s="11" t="str">
        <f t="shared" si="38"/>
        <v>Caring, leisure and other service occupations</v>
      </c>
      <c r="J57" s="11">
        <v>10.040818433897837</v>
      </c>
      <c r="K57" s="11">
        <v>12.207485057243538</v>
      </c>
      <c r="L57" s="11">
        <v>2.1666666233457028</v>
      </c>
      <c r="M57" s="11">
        <v>6.6664415361782794</v>
      </c>
      <c r="N57" s="11">
        <v>8.8331081595239809</v>
      </c>
      <c r="P57" s="10" t="str">
        <f>name!D25</f>
        <v>72 Customer service occupations</v>
      </c>
      <c r="Q57" s="11">
        <v>12.768622366221093</v>
      </c>
      <c r="R57" s="11">
        <v>18.200207359146162</v>
      </c>
      <c r="S57" s="345">
        <f t="shared" si="28"/>
        <v>5.4315849929250692</v>
      </c>
      <c r="T57" s="345">
        <v>8.8876527175985984</v>
      </c>
      <c r="U57" s="345">
        <f t="shared" si="29"/>
        <v>14.319237710523668</v>
      </c>
      <c r="V57" s="346">
        <f t="shared" si="30"/>
        <v>3.5847878945551637E-2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5.7267645114035974E-2</v>
      </c>
      <c r="C58" s="11">
        <v>0.21334014770468904</v>
      </c>
      <c r="D58" s="11">
        <f t="shared" ref="D58:D59" si="39">C58-B58</f>
        <v>0.15607250259065306</v>
      </c>
      <c r="E58" s="11">
        <v>6.8506344982534398E-2</v>
      </c>
      <c r="F58" s="11">
        <f t="shared" ref="F58:F59" si="40">SUM(D58:E58)</f>
        <v>0.22457884757318747</v>
      </c>
      <c r="G58" s="200">
        <f t="shared" si="27"/>
        <v>5.3849921687755264E-2</v>
      </c>
      <c r="I58" s="11" t="str">
        <f t="shared" si="38"/>
        <v>Sales and customer service occupations</v>
      </c>
      <c r="J58" s="11">
        <v>3.6921947010961262</v>
      </c>
      <c r="K58" s="11">
        <v>5.4805434198336753</v>
      </c>
      <c r="L58" s="11">
        <v>1.7883487187375491</v>
      </c>
      <c r="M58" s="11">
        <v>2.4289087215827103</v>
      </c>
      <c r="N58" s="11">
        <v>4.2172574403202594</v>
      </c>
      <c r="P58" s="10" t="str">
        <f>name!D26</f>
        <v>81 Process, plant and machine operatives</v>
      </c>
      <c r="Q58" s="11">
        <v>6.7401014496925908</v>
      </c>
      <c r="R58" s="11">
        <v>9.1811125171215746</v>
      </c>
      <c r="S58" s="345">
        <f t="shared" si="28"/>
        <v>2.4410110674289838</v>
      </c>
      <c r="T58" s="345">
        <v>4.4306789300468248</v>
      </c>
      <c r="U58" s="345">
        <f t="shared" si="29"/>
        <v>6.8716899974758086</v>
      </c>
      <c r="V58" s="346">
        <f t="shared" si="30"/>
        <v>3.4255419653386632E-2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9.5922365543235924E-2</v>
      </c>
      <c r="C59" s="11">
        <v>0.31549690126029856</v>
      </c>
      <c r="D59" s="11">
        <f t="shared" si="39"/>
        <v>0.21957453571706265</v>
      </c>
      <c r="E59" s="11">
        <v>0.12379337815887595</v>
      </c>
      <c r="F59" s="11">
        <f t="shared" si="40"/>
        <v>0.34336791387593857</v>
      </c>
      <c r="G59" s="200">
        <f t="shared" si="27"/>
        <v>5.6807986013581724E-2</v>
      </c>
      <c r="I59" s="11" t="str">
        <f t="shared" si="38"/>
        <v>Process, plant and machine operatives</v>
      </c>
      <c r="J59" s="11">
        <v>1.3670280662466356</v>
      </c>
      <c r="K59" s="11">
        <v>2.5438414695740654</v>
      </c>
      <c r="L59" s="11">
        <v>1.1768134033274293</v>
      </c>
      <c r="M59" s="11">
        <v>1.1630228983784403</v>
      </c>
      <c r="N59" s="11">
        <v>2.3398363017058701</v>
      </c>
      <c r="P59" s="10" t="str">
        <f>name!D27</f>
        <v>82 Transport and mobile machine drivers and operatives</v>
      </c>
      <c r="Q59" s="11">
        <v>1.9609234935190341</v>
      </c>
      <c r="R59" s="11">
        <v>3.5290899218952476</v>
      </c>
      <c r="S59" s="345">
        <f t="shared" si="28"/>
        <v>1.5681664283762136</v>
      </c>
      <c r="T59" s="345">
        <v>1.9760539717226531</v>
      </c>
      <c r="U59" s="345">
        <f t="shared" si="29"/>
        <v>3.5442204000988666</v>
      </c>
      <c r="V59" s="346">
        <f t="shared" si="30"/>
        <v>4.7563002975778312E-2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6.0885526555119317E-4</v>
      </c>
      <c r="C60" s="11">
        <v>1.2366974057399951E-3</v>
      </c>
      <c r="D60" s="11">
        <f t="shared" si="25"/>
        <v>6.2784214018880196E-4</v>
      </c>
      <c r="E60" s="11">
        <v>4.943614392880723E-4</v>
      </c>
      <c r="F60" s="11">
        <f t="shared" si="26"/>
        <v>1.1222035794768743E-3</v>
      </c>
      <c r="G60" s="200">
        <f t="shared" si="27"/>
        <v>4.0422616417707946E-2</v>
      </c>
      <c r="I60" s="11" t="str">
        <f t="shared" si="38"/>
        <v>Elementary occupations</v>
      </c>
      <c r="J60" s="11">
        <v>3.7100644819856652</v>
      </c>
      <c r="K60" s="11">
        <v>6.3607824576854419</v>
      </c>
      <c r="L60" s="11">
        <v>2.6507179756997763</v>
      </c>
      <c r="M60" s="11">
        <v>3.0550551858295054</v>
      </c>
      <c r="N60" s="11">
        <v>5.7057731615292822</v>
      </c>
      <c r="P60" s="10" t="str">
        <f>name!D28</f>
        <v>91 Elementary trades and related occupations</v>
      </c>
      <c r="Q60" s="11">
        <v>3.5794124490925263</v>
      </c>
      <c r="R60" s="11">
        <v>2.9987065443896017</v>
      </c>
      <c r="S60" s="345">
        <f t="shared" si="28"/>
        <v>-0.5807059047029246</v>
      </c>
      <c r="T60" s="345">
        <v>1.9822787784947553</v>
      </c>
      <c r="U60" s="345">
        <f t="shared" si="29"/>
        <v>1.4015728737918307</v>
      </c>
      <c r="V60" s="346">
        <f t="shared" si="30"/>
        <v>2.9816095460863501E-2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7.6346560723782209E-2</v>
      </c>
      <c r="C61" s="11">
        <v>0.20254931242377353</v>
      </c>
      <c r="D61" s="11">
        <f t="shared" ref="D61" si="41">C61-B61</f>
        <v>0.12620275169999132</v>
      </c>
      <c r="E61" s="11">
        <v>7.2232536444335319E-2</v>
      </c>
      <c r="F61" s="11">
        <f t="shared" ref="F61" si="42">SUM(D61:E61)</f>
        <v>0.19843528814432665</v>
      </c>
      <c r="G61" s="200">
        <f t="shared" ref="G61" si="43">IF(B61&gt;0,(1+(E61/B61))^(1/($C$6-$B$6))-1,0)</f>
        <v>4.5388895359319337E-2</v>
      </c>
      <c r="P61" s="10" t="str">
        <f>name!D29</f>
        <v>92 Elementary administration and service occupations</v>
      </c>
      <c r="Q61" s="11">
        <v>47.604798764902313</v>
      </c>
      <c r="R61" s="11">
        <v>44.292342429613413</v>
      </c>
      <c r="S61" s="345">
        <f t="shared" ref="S61" si="44">R61-Q61</f>
        <v>-3.3124563352888998</v>
      </c>
      <c r="T61" s="345">
        <v>26.877073317369579</v>
      </c>
      <c r="U61" s="345">
        <f t="shared" ref="U61" si="45">SUM(S61:T61)</f>
        <v>23.564616982080679</v>
      </c>
      <c r="V61" s="346">
        <f t="shared" ref="V61" si="46">IF(Q61&gt;0,(1+(T61/Q61))^(1/($C$6-$B$6))-1,0)</f>
        <v>3.0291199073758879E-2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15.417327345678922</v>
      </c>
      <c r="C62" s="11">
        <f t="shared" ref="C62:F62" si="47">SUM(C36:C61)</f>
        <v>29.372615679037743</v>
      </c>
      <c r="D62" s="11">
        <f t="shared" si="47"/>
        <v>13.955288333358824</v>
      </c>
      <c r="E62" s="11">
        <f t="shared" si="47"/>
        <v>10.459666559342702</v>
      </c>
      <c r="F62" s="11">
        <f t="shared" si="47"/>
        <v>24.41495489270152</v>
      </c>
      <c r="G62" s="200">
        <f t="shared" si="27"/>
        <v>3.5127028360137924E-2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497.10352388061119</v>
      </c>
      <c r="R62" s="11">
        <f>SUM(R36:R61)</f>
        <v>540.18306753648301</v>
      </c>
      <c r="S62" s="345">
        <f>R62-Q62</f>
        <v>43.079543655871817</v>
      </c>
      <c r="T62" s="11">
        <f>SUM(T36:T61)</f>
        <v>295.65815985098425</v>
      </c>
      <c r="U62" s="345">
        <f>SUM(S62:T62)</f>
        <v>338.73770350685606</v>
      </c>
      <c r="V62" s="346">
        <f t="shared" si="30"/>
        <v>3.1604086809204457E-2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7.6672087051182451</v>
      </c>
      <c r="K63" s="11">
        <f t="array" ref="K63:K71">MMULT(aggregation!$B$13:$AA$21,C152:C177)</f>
        <v>8.6024877529649686</v>
      </c>
      <c r="L63" s="11">
        <f t="array" ref="L63:L71">MMULT(aggregation!$B$13:$AA$21,D152:D177)</f>
        <v>0.93527904784672256</v>
      </c>
      <c r="M63" s="11">
        <f t="array" ref="M63:M71">MMULT(aggregation!$B$13:$AA$21,E152:E177)</f>
        <v>4.5022865647119534</v>
      </c>
      <c r="N63" s="11">
        <f t="array" ref="N63:N71">MMULT(aggregation!$B$13:$AA$21,F152:F177)</f>
        <v>5.437565612558676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11.288761441133648</v>
      </c>
      <c r="K64" s="11">
        <v>11.580331848034749</v>
      </c>
      <c r="L64" s="11">
        <v>0.29157040690110275</v>
      </c>
      <c r="M64" s="11">
        <v>4.8765519839931031</v>
      </c>
      <c r="N64" s="11">
        <v>5.1681223908942053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8.8843223778860345</v>
      </c>
      <c r="C65" s="11">
        <v>15.846556525920805</v>
      </c>
      <c r="D65" s="11">
        <f>C65-B65</f>
        <v>6.9622341480347707</v>
      </c>
      <c r="E65" s="11">
        <v>6.143497109760478</v>
      </c>
      <c r="F65" s="11">
        <f>SUM(D65:E65)</f>
        <v>13.105731257795249</v>
      </c>
      <c r="G65" s="200">
        <f>IF(B65&gt;0,(1+(E65/B65))^(1/($C$6-$B$6))-1,0)</f>
        <v>3.5662164765911886E-2</v>
      </c>
      <c r="I65" s="11" t="str">
        <f>I54</f>
        <v>Associate professional occupations</v>
      </c>
      <c r="J65" s="11">
        <v>8.9679176457359837</v>
      </c>
      <c r="K65" s="11">
        <v>8.8618019049472689</v>
      </c>
      <c r="L65" s="11">
        <v>-0.10611574078871377</v>
      </c>
      <c r="M65" s="11">
        <v>3.9445789712713593</v>
      </c>
      <c r="N65" s="11">
        <v>3.8384632304826454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3.0579496363286416</v>
      </c>
      <c r="C66" s="11">
        <v>8.5848589457363449</v>
      </c>
      <c r="D66" s="11">
        <f t="shared" ref="D66:D89" si="50">C66-B66</f>
        <v>5.5269093094077029</v>
      </c>
      <c r="E66" s="11">
        <v>3.4178577930512248</v>
      </c>
      <c r="F66" s="11">
        <f t="shared" ref="F66:F89" si="51">SUM(D66:E66)</f>
        <v>8.9447671024589273</v>
      </c>
      <c r="G66" s="200">
        <f t="shared" ref="G66:G89" si="52">IF(B66&gt;0,(1+(E66/B66))^(1/($C$6-$B$6))-1,0)</f>
        <v>5.1294130779769409E-2</v>
      </c>
      <c r="I66" s="11" t="str">
        <f>I55</f>
        <v>Administrative and secretarial occupations</v>
      </c>
      <c r="J66" s="11">
        <v>8.9098497835170729</v>
      </c>
      <c r="K66" s="11">
        <v>10.055213283999386</v>
      </c>
      <c r="L66" s="11">
        <v>1.1453635004823135</v>
      </c>
      <c r="M66" s="11">
        <v>5.2284579060373408</v>
      </c>
      <c r="N66" s="11">
        <v>6.3738214065196548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11.482490755755641</v>
      </c>
      <c r="C67" s="11">
        <v>21.473792465216906</v>
      </c>
      <c r="D67" s="11">
        <f t="shared" si="50"/>
        <v>9.9913017094612648</v>
      </c>
      <c r="E67" s="11">
        <v>6.3193624024813051</v>
      </c>
      <c r="F67" s="11">
        <f t="shared" si="51"/>
        <v>16.310664111942572</v>
      </c>
      <c r="G67" s="200">
        <f t="shared" si="52"/>
        <v>2.9663395813660065E-2</v>
      </c>
      <c r="I67" s="11" t="str">
        <f t="shared" ref="I67:I71" si="53">I56</f>
        <v>Skilled trades occupations</v>
      </c>
      <c r="J67" s="11">
        <v>5.2544889380177633</v>
      </c>
      <c r="K67" s="11">
        <v>6.7879511783961037</v>
      </c>
      <c r="L67" s="11">
        <v>1.5334622403783404</v>
      </c>
      <c r="M67" s="11">
        <v>2.9475808277428213</v>
      </c>
      <c r="N67" s="11">
        <v>4.4810430681211617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9.938949629892349</v>
      </c>
      <c r="C68" s="11">
        <v>18.776246216517041</v>
      </c>
      <c r="D68" s="11">
        <f t="shared" si="50"/>
        <v>8.8372965866246922</v>
      </c>
      <c r="E68" s="11">
        <v>7.2510919120117032</v>
      </c>
      <c r="F68" s="11">
        <f t="shared" si="51"/>
        <v>16.088388498636395</v>
      </c>
      <c r="G68" s="200">
        <f t="shared" si="52"/>
        <v>3.7199811349955425E-2</v>
      </c>
      <c r="I68" s="11" t="str">
        <f t="shared" si="53"/>
        <v>Caring, leisure and other service occupations</v>
      </c>
      <c r="J68" s="11">
        <v>6.1230419720158409</v>
      </c>
      <c r="K68" s="11">
        <v>8.1616380138734499</v>
      </c>
      <c r="L68" s="11">
        <v>2.0385960418576103</v>
      </c>
      <c r="M68" s="11">
        <v>4.3557550980098938</v>
      </c>
      <c r="N68" s="11">
        <v>6.3943511398675046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23.10065235278848</v>
      </c>
      <c r="C69" s="11">
        <v>35.401736705077454</v>
      </c>
      <c r="D69" s="11">
        <f t="shared" ref="D69" si="54">C69-B69</f>
        <v>12.301084352288974</v>
      </c>
      <c r="E69" s="11">
        <v>15.060310535059106</v>
      </c>
      <c r="F69" s="11">
        <f t="shared" ref="F69" si="55">SUM(D69:E69)</f>
        <v>27.36139488734808</v>
      </c>
      <c r="G69" s="200">
        <f t="shared" si="52"/>
        <v>3.4029681766098996E-2</v>
      </c>
      <c r="I69" s="11" t="str">
        <f t="shared" si="53"/>
        <v>Sales and customer service occupations</v>
      </c>
      <c r="J69" s="11">
        <v>4.111504775932687</v>
      </c>
      <c r="K69" s="11">
        <v>5.6958834488812347</v>
      </c>
      <c r="L69" s="11">
        <v>1.5843786729485481</v>
      </c>
      <c r="M69" s="11">
        <v>2.296928208619641</v>
      </c>
      <c r="N69" s="11">
        <v>3.8813068815681895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14.383236917713001</v>
      </c>
      <c r="C70" s="11">
        <v>26.456686724195144</v>
      </c>
      <c r="D70" s="11">
        <f t="shared" si="50"/>
        <v>12.073449806482143</v>
      </c>
      <c r="E70" s="11">
        <v>9.8357485554408335</v>
      </c>
      <c r="F70" s="11">
        <f t="shared" si="51"/>
        <v>21.909198361922975</v>
      </c>
      <c r="G70" s="200">
        <f t="shared" si="52"/>
        <v>3.5348648293419105E-2</v>
      </c>
      <c r="I70" s="11" t="str">
        <f t="shared" si="53"/>
        <v>Process, plant and machine operatives</v>
      </c>
      <c r="J70" s="11">
        <v>2.4652151618402529</v>
      </c>
      <c r="K70" s="11">
        <v>4.3925323672341259</v>
      </c>
      <c r="L70" s="11">
        <v>1.9273172053938732</v>
      </c>
      <c r="M70" s="11">
        <v>2.031449322277624</v>
      </c>
      <c r="N70" s="11">
        <v>3.9587665276714974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2.2290338210881195</v>
      </c>
      <c r="C71" s="11">
        <v>3.3746088795813236</v>
      </c>
      <c r="D71" s="11">
        <f t="shared" si="50"/>
        <v>1.1455750584932041</v>
      </c>
      <c r="E71" s="11">
        <v>1.1059999113365495</v>
      </c>
      <c r="F71" s="11">
        <f t="shared" si="51"/>
        <v>2.2515749698297536</v>
      </c>
      <c r="G71" s="200">
        <f t="shared" si="52"/>
        <v>2.7224978875606709E-2</v>
      </c>
      <c r="I71" s="11" t="str">
        <f t="shared" si="53"/>
        <v>Elementary occupations</v>
      </c>
      <c r="J71" s="11">
        <v>3.3970175493244059</v>
      </c>
      <c r="K71" s="11">
        <v>5.6395823116268664</v>
      </c>
      <c r="L71" s="11">
        <v>2.2425647623024605</v>
      </c>
      <c r="M71" s="11">
        <v>2.7824959532429343</v>
      </c>
      <c r="N71" s="11">
        <v>5.0250607155453952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2.4602851953096234</v>
      </c>
      <c r="C72" s="11">
        <v>5.6122861508142154</v>
      </c>
      <c r="D72" s="11">
        <f t="shared" si="50"/>
        <v>3.152000955504592</v>
      </c>
      <c r="E72" s="11">
        <v>2.1085195290407337</v>
      </c>
      <c r="F72" s="11">
        <f t="shared" si="51"/>
        <v>5.2605204845453262</v>
      </c>
      <c r="G72" s="200">
        <f t="shared" si="52"/>
        <v>4.2128187511437654E-2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0.59385736903733777</v>
      </c>
      <c r="C73" s="11">
        <v>1.5818067654045862</v>
      </c>
      <c r="D73" s="11">
        <f t="shared" si="50"/>
        <v>0.98794939636724843</v>
      </c>
      <c r="E73" s="11">
        <v>0.34800986469116557</v>
      </c>
      <c r="F73" s="11">
        <f t="shared" si="51"/>
        <v>1.3359592610584139</v>
      </c>
      <c r="G73" s="200">
        <f t="shared" si="52"/>
        <v>3.1225956531037102E-2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3.2125607072216562</v>
      </c>
      <c r="C74" s="11">
        <v>5.0319318705004967</v>
      </c>
      <c r="D74" s="11">
        <f t="shared" ref="D74:D75" si="56">C74-B74</f>
        <v>1.8193711632788405</v>
      </c>
      <c r="E74" s="11">
        <v>1.9706480443704937</v>
      </c>
      <c r="F74" s="11">
        <f t="shared" ref="F74:F75" si="57">SUM(D74:E74)</f>
        <v>3.7900192076493342</v>
      </c>
      <c r="G74" s="200">
        <f t="shared" si="52"/>
        <v>3.2404345342094576E-2</v>
      </c>
      <c r="I74" s="11" t="str">
        <f>I63</f>
        <v>Managers, directors and senior officials</v>
      </c>
      <c r="J74" s="11">
        <f t="array" ref="J74:J82">MMULT(aggregation!$B$13:$AA$21,B181:B206)</f>
        <v>18.752566781401441</v>
      </c>
      <c r="K74" s="11">
        <f t="array" ref="K74:K82">MMULT(aggregation!$B$13:$AA$21,C181:C206)</f>
        <v>19.596005988115255</v>
      </c>
      <c r="L74" s="11">
        <f t="array" ref="L74:L82">MMULT(aggregation!$B$13:$AA$21,D181:D206)</f>
        <v>0.84343920671381234</v>
      </c>
      <c r="M74" s="11">
        <f t="array" ref="M74:M82">MMULT(aggregation!$B$13:$AA$21,E181:E206)</f>
        <v>8.5706885305903029</v>
      </c>
      <c r="N74" s="11">
        <f t="array" ref="N74:N82">MMULT(aggregation!$B$13:$AA$21,F181:F206)</f>
        <v>9.4141277373041152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8.7681033078687189</v>
      </c>
      <c r="C75" s="11">
        <v>15.737187286068092</v>
      </c>
      <c r="D75" s="11">
        <f t="shared" si="56"/>
        <v>6.9690839781993734</v>
      </c>
      <c r="E75" s="11">
        <v>5.7038820583887464</v>
      </c>
      <c r="F75" s="11">
        <f t="shared" si="57"/>
        <v>12.67296603658812</v>
      </c>
      <c r="G75" s="200">
        <f t="shared" si="52"/>
        <v>3.3970537148877211E-2</v>
      </c>
      <c r="I75" s="11" t="str">
        <f>I64</f>
        <v>Professional occupations</v>
      </c>
      <c r="J75" s="11">
        <v>25.378686019960949</v>
      </c>
      <c r="K75" s="11">
        <v>27.181102936225123</v>
      </c>
      <c r="L75" s="11">
        <v>1.802416916264177</v>
      </c>
      <c r="M75" s="11">
        <v>11.150489770699192</v>
      </c>
      <c r="N75" s="11">
        <v>12.95290668696337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7.2769490962488579</v>
      </c>
      <c r="C76" s="11">
        <v>13.140949816736601</v>
      </c>
      <c r="D76" s="11">
        <f t="shared" si="50"/>
        <v>5.8640007204877431</v>
      </c>
      <c r="E76" s="11">
        <v>5.1220608158862166</v>
      </c>
      <c r="F76" s="11">
        <f t="shared" si="51"/>
        <v>10.98606153637396</v>
      </c>
      <c r="G76" s="200">
        <f t="shared" si="52"/>
        <v>3.616561934833995E-2</v>
      </c>
      <c r="I76" s="11" t="str">
        <f>I65</f>
        <v>Associate professional occupations</v>
      </c>
      <c r="J76" s="11">
        <v>24.885290605710193</v>
      </c>
      <c r="K76" s="11">
        <v>23.035495510284413</v>
      </c>
      <c r="L76" s="11">
        <v>-1.8497950954257814</v>
      </c>
      <c r="M76" s="11">
        <v>9.7816199839777269</v>
      </c>
      <c r="N76" s="11">
        <v>7.9318248885519465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1.1028034491049947</v>
      </c>
      <c r="C77" s="11">
        <v>1.4731439868349578</v>
      </c>
      <c r="D77" s="11">
        <f t="shared" si="50"/>
        <v>0.37034053772996312</v>
      </c>
      <c r="E77" s="11">
        <v>0.79839792187512648</v>
      </c>
      <c r="F77" s="11">
        <f t="shared" si="51"/>
        <v>1.1687384596050896</v>
      </c>
      <c r="G77" s="200">
        <f t="shared" si="52"/>
        <v>3.6975908724063533E-2</v>
      </c>
      <c r="I77" s="11" t="str">
        <f>I66</f>
        <v>Administrative and secretarial occupations</v>
      </c>
      <c r="J77" s="11">
        <v>26.481328640263321</v>
      </c>
      <c r="K77" s="11">
        <v>19.107699451429959</v>
      </c>
      <c r="L77" s="11">
        <v>-7.3736291888333607</v>
      </c>
      <c r="M77" s="11">
        <v>10.675950182249641</v>
      </c>
      <c r="N77" s="11">
        <v>3.3023209934162807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0.12121974841358725</v>
      </c>
      <c r="C78" s="11">
        <v>0.22264745224912841</v>
      </c>
      <c r="D78" s="11">
        <f t="shared" si="50"/>
        <v>0.10142770383554116</v>
      </c>
      <c r="E78" s="11">
        <v>8.9657601729718164E-2</v>
      </c>
      <c r="F78" s="11">
        <f t="shared" si="51"/>
        <v>0.19108530556525932</v>
      </c>
      <c r="G78" s="200">
        <f t="shared" si="52"/>
        <v>3.7601132655627589E-2</v>
      </c>
      <c r="I78" s="11" t="str">
        <f t="shared" ref="I78:I82" si="58">I67</f>
        <v>Skilled trades occupations</v>
      </c>
      <c r="J78" s="11">
        <v>32.427817460207194</v>
      </c>
      <c r="K78" s="11">
        <v>31.778803639225885</v>
      </c>
      <c r="L78" s="11">
        <v>-0.64901382098131477</v>
      </c>
      <c r="M78" s="11">
        <v>12.249511982584442</v>
      </c>
      <c r="N78" s="11">
        <v>11.600498161603124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0.70056184670409027</v>
      </c>
      <c r="C79" s="11">
        <v>1.9712568596218407</v>
      </c>
      <c r="D79" s="11">
        <f t="shared" si="50"/>
        <v>1.2706950129177503</v>
      </c>
      <c r="E79" s="11">
        <v>0.62998351488172266</v>
      </c>
      <c r="F79" s="11">
        <f t="shared" si="51"/>
        <v>1.9006785277994731</v>
      </c>
      <c r="G79" s="200">
        <f t="shared" si="52"/>
        <v>4.3691661188050235E-2</v>
      </c>
      <c r="I79" s="11" t="str">
        <f t="shared" si="58"/>
        <v>Caring, leisure and other service occupations</v>
      </c>
      <c r="J79" s="11">
        <v>32.998729950276761</v>
      </c>
      <c r="K79" s="11">
        <v>38.824877510243731</v>
      </c>
      <c r="L79" s="11">
        <v>5.8261475599669703</v>
      </c>
      <c r="M79" s="11">
        <v>20.073245862190991</v>
      </c>
      <c r="N79" s="11">
        <v>25.89939342215796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0.27516608674748499</v>
      </c>
      <c r="C80" s="11">
        <v>0.57737203548548621</v>
      </c>
      <c r="D80" s="11">
        <f t="shared" ref="D80" si="59">C80-B80</f>
        <v>0.30220594873800122</v>
      </c>
      <c r="E80" s="11">
        <v>0.19792379368035648</v>
      </c>
      <c r="F80" s="11">
        <f t="shared" ref="F80" si="60">SUM(D80:E80)</f>
        <v>0.50012974241835773</v>
      </c>
      <c r="G80" s="200">
        <f t="shared" si="52"/>
        <v>3.6787892049211068E-2</v>
      </c>
      <c r="I80" s="11" t="str">
        <f t="shared" si="58"/>
        <v>Sales and customer service occupations</v>
      </c>
      <c r="J80" s="11">
        <v>20.242540110652008</v>
      </c>
      <c r="K80" s="11">
        <v>22.447874937806063</v>
      </c>
      <c r="L80" s="11">
        <v>2.2053348271540525</v>
      </c>
      <c r="M80" s="11">
        <v>9.351402728826276</v>
      </c>
      <c r="N80" s="11">
        <v>11.556737555980328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0.58335234546575654</v>
      </c>
      <c r="C81" s="11">
        <v>1.2554431487575328</v>
      </c>
      <c r="D81" s="11">
        <f t="shared" si="50"/>
        <v>0.67209080329177628</v>
      </c>
      <c r="E81" s="11">
        <v>0.47771244801575263</v>
      </c>
      <c r="F81" s="11">
        <f t="shared" si="51"/>
        <v>1.1498032513075289</v>
      </c>
      <c r="G81" s="200">
        <f t="shared" si="52"/>
        <v>4.068843998201066E-2</v>
      </c>
      <c r="I81" s="11" t="str">
        <f t="shared" si="58"/>
        <v>Process, plant and machine operatives</v>
      </c>
      <c r="J81" s="11">
        <v>15.205149505642892</v>
      </c>
      <c r="K81" s="11">
        <v>23.786929705619215</v>
      </c>
      <c r="L81" s="11">
        <v>8.5817801999763219</v>
      </c>
      <c r="M81" s="11">
        <v>9.2314626770193193</v>
      </c>
      <c r="N81" s="11">
        <v>17.813242876995641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3.5541272244299389</v>
      </c>
      <c r="C82" s="11">
        <v>9.8637391298468664</v>
      </c>
      <c r="D82" s="11">
        <f t="shared" si="50"/>
        <v>6.3096119054169275</v>
      </c>
      <c r="E82" s="11">
        <v>3.5732341470367213</v>
      </c>
      <c r="F82" s="11">
        <f t="shared" si="51"/>
        <v>9.8828460524536492</v>
      </c>
      <c r="G82" s="200">
        <f t="shared" si="52"/>
        <v>4.7481562274489519E-2</v>
      </c>
      <c r="I82" s="11" t="str">
        <f t="shared" si="58"/>
        <v>Elementary occupations</v>
      </c>
      <c r="J82" s="11">
        <v>16.957858582330392</v>
      </c>
      <c r="K82" s="11">
        <v>17.186448864247073</v>
      </c>
      <c r="L82" s="11">
        <v>0.22859028191668163</v>
      </c>
      <c r="M82" s="11">
        <v>8.2547909515139306</v>
      </c>
      <c r="N82" s="11">
        <v>8.4833812334306113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0.51714451600003919</v>
      </c>
      <c r="C83" s="11">
        <v>1.261232370595297</v>
      </c>
      <c r="D83" s="11">
        <f t="shared" ref="D83:D84" si="61">C83-B83</f>
        <v>0.74408785459525784</v>
      </c>
      <c r="E83" s="11">
        <v>0.44813123662623483</v>
      </c>
      <c r="F83" s="11">
        <f t="shared" ref="F83:F84" si="62">SUM(D83:E83)</f>
        <v>1.1922190912214927</v>
      </c>
      <c r="G83" s="200">
        <f t="shared" si="52"/>
        <v>4.2483760108711799E-2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3.9115670660559924E-2</v>
      </c>
      <c r="C84" s="11">
        <v>7.5577906878164028E-2</v>
      </c>
      <c r="D84" s="11">
        <f t="shared" si="61"/>
        <v>3.6462236217604103E-2</v>
      </c>
      <c r="E84" s="11">
        <v>2.7422801221554438E-2</v>
      </c>
      <c r="F84" s="11">
        <f t="shared" si="62"/>
        <v>6.3885037439158548E-2</v>
      </c>
      <c r="G84" s="200">
        <f t="shared" si="52"/>
        <v>3.6051799672450979E-2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2.0502019800351641</v>
      </c>
      <c r="C85" s="11">
        <v>4.5094530871305105</v>
      </c>
      <c r="D85" s="11">
        <f t="shared" si="50"/>
        <v>2.4592511070953464</v>
      </c>
      <c r="E85" s="11">
        <v>1.4201039335751049</v>
      </c>
      <c r="F85" s="11">
        <f t="shared" si="51"/>
        <v>3.8793550406704513</v>
      </c>
      <c r="G85" s="200">
        <f t="shared" si="52"/>
        <v>3.5709772585479582E-2</v>
      </c>
      <c r="I85" s="11" t="str">
        <f>I74</f>
        <v>Managers, directors and senior officials</v>
      </c>
      <c r="J85" s="11">
        <f t="array" ref="J85:J93">MMULT(aggregation!$B$13:$AA$21,B210:B235)</f>
        <v>16.113182065775412</v>
      </c>
      <c r="K85" s="11">
        <f t="array" ref="K85:K93">MMULT(aggregation!$B$13:$AA$21,C210:C235)</f>
        <v>15.280234373528792</v>
      </c>
      <c r="L85" s="11">
        <f t="array" ref="L85:L93">MMULT(aggregation!$B$13:$AA$21,D210:D235)</f>
        <v>-0.8329476922466208</v>
      </c>
      <c r="M85" s="11">
        <f t="array" ref="M85:M93">MMULT(aggregation!$B$13:$AA$21,E210:E235)</f>
        <v>8.5231367419136532</v>
      </c>
      <c r="N85" s="11">
        <f t="array" ref="N85:N93">MMULT(aggregation!$B$13:$AA$21,F210:F235)</f>
        <v>7.6901890496670315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0.90391236870065506</v>
      </c>
      <c r="C86" s="11">
        <v>2.8004057436418757</v>
      </c>
      <c r="D86" s="11">
        <f t="shared" si="50"/>
        <v>1.8964933749412207</v>
      </c>
      <c r="E86" s="11">
        <v>0.86579844768723624</v>
      </c>
      <c r="F86" s="11">
        <f t="shared" si="51"/>
        <v>2.7622918226284572</v>
      </c>
      <c r="G86" s="200">
        <f t="shared" si="52"/>
        <v>4.5807451118273557E-2</v>
      </c>
      <c r="I86" s="11" t="str">
        <f>I75</f>
        <v>Professional occupations</v>
      </c>
      <c r="J86" s="11">
        <v>17.677557645537771</v>
      </c>
      <c r="K86" s="11">
        <v>15.748646750252277</v>
      </c>
      <c r="L86" s="11">
        <v>-1.9289108952854952</v>
      </c>
      <c r="M86" s="11">
        <v>7.5435794425516125</v>
      </c>
      <c r="N86" s="11">
        <v>5.6146685472661169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0.36713044720515631</v>
      </c>
      <c r="C87" s="11">
        <v>1.2395449550068232</v>
      </c>
      <c r="D87" s="11">
        <f t="shared" ref="D87:D88" si="63">C87-B87</f>
        <v>0.87241450780166685</v>
      </c>
      <c r="E87" s="11">
        <v>0.37139246734573522</v>
      </c>
      <c r="F87" s="11">
        <f t="shared" ref="F87:F88" si="64">SUM(D87:E87)</f>
        <v>1.2438069751474021</v>
      </c>
      <c r="G87" s="200">
        <f t="shared" si="52"/>
        <v>4.7698297311984383E-2</v>
      </c>
      <c r="I87" s="11" t="str">
        <f>I76</f>
        <v>Associate professional occupations</v>
      </c>
      <c r="J87" s="11">
        <v>19.400425221217819</v>
      </c>
      <c r="K87" s="11">
        <v>15.650049401863424</v>
      </c>
      <c r="L87" s="11">
        <v>-3.7503758193543955</v>
      </c>
      <c r="M87" s="11">
        <v>7.2869040392381867</v>
      </c>
      <c r="N87" s="11">
        <v>3.5365282198837908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0.55775880568452096</v>
      </c>
      <c r="C88" s="11">
        <v>1.650809018533822</v>
      </c>
      <c r="D88" s="11">
        <f t="shared" si="63"/>
        <v>1.0930502128493012</v>
      </c>
      <c r="E88" s="11">
        <v>0.64569628756109132</v>
      </c>
      <c r="F88" s="11">
        <f t="shared" si="64"/>
        <v>1.7387465004103926</v>
      </c>
      <c r="G88" s="200">
        <f t="shared" si="52"/>
        <v>5.2605327077620112E-2</v>
      </c>
      <c r="I88" s="11" t="str">
        <f>I77</f>
        <v>Administrative and secretarial occupations</v>
      </c>
      <c r="J88" s="11">
        <v>30.488655240493323</v>
      </c>
      <c r="K88" s="11">
        <v>18.983282931998168</v>
      </c>
      <c r="L88" s="11">
        <v>-11.505372308495154</v>
      </c>
      <c r="M88" s="11">
        <v>11.386836113795887</v>
      </c>
      <c r="N88" s="11">
        <v>-0.11853619469926868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0.16912453265117933</v>
      </c>
      <c r="C89" s="11">
        <v>0.45024865525896623</v>
      </c>
      <c r="D89" s="11">
        <f t="shared" si="50"/>
        <v>0.28112412260778691</v>
      </c>
      <c r="E89" s="11">
        <v>0.15598419206505248</v>
      </c>
      <c r="F89" s="11">
        <f t="shared" si="51"/>
        <v>0.43710831467283939</v>
      </c>
      <c r="G89" s="200">
        <f t="shared" si="52"/>
        <v>4.4531322281240016E-2</v>
      </c>
      <c r="I89" s="11" t="str">
        <f t="shared" ref="I89:I93" si="65">I78</f>
        <v>Skilled trades occupations</v>
      </c>
      <c r="J89" s="11">
        <v>26.407077889589669</v>
      </c>
      <c r="K89" s="11">
        <v>25.869463726319907</v>
      </c>
      <c r="L89" s="11">
        <v>-0.53761416326976486</v>
      </c>
      <c r="M89" s="11">
        <v>11.65627770333286</v>
      </c>
      <c r="N89" s="11">
        <v>11.118663540063094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2.0452691576630349</v>
      </c>
      <c r="C90" s="11">
        <v>6.4439126759116343</v>
      </c>
      <c r="D90" s="11">
        <f t="shared" ref="D90" si="66">C90-B90</f>
        <v>4.3986435182485994</v>
      </c>
      <c r="E90" s="11">
        <v>2.2044459301371937</v>
      </c>
      <c r="F90" s="11">
        <f t="shared" ref="F90" si="67">SUM(D90:E90)</f>
        <v>6.6030894483857931</v>
      </c>
      <c r="G90" s="200">
        <f t="shared" ref="G90:G91" si="68">IF(B90&gt;0,(1+(E90/B90))^(1/($C$6-$B$6))-1,0)</f>
        <v>4.9962906374919847E-2</v>
      </c>
      <c r="I90" s="11" t="str">
        <f t="shared" si="65"/>
        <v>Caring, leisure and other service occupations</v>
      </c>
      <c r="J90" s="11">
        <v>24.751483459696452</v>
      </c>
      <c r="K90" s="11">
        <v>21.310681883165753</v>
      </c>
      <c r="L90" s="11">
        <v>-3.4408015765306996</v>
      </c>
      <c r="M90" s="11">
        <v>12.494550102736145</v>
      </c>
      <c r="N90" s="11">
        <v>9.0537485262054442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108.37527934660463</v>
      </c>
      <c r="C91" s="11">
        <f t="shared" ref="C91:F91" si="69">SUM(C65:C90)</f>
        <v>204.81343537752198</v>
      </c>
      <c r="D91" s="11">
        <f t="shared" si="69"/>
        <v>96.438156030917312</v>
      </c>
      <c r="E91" s="11">
        <f t="shared" si="69"/>
        <v>76.292873254957144</v>
      </c>
      <c r="F91" s="11">
        <f t="shared" si="69"/>
        <v>172.73102928587446</v>
      </c>
      <c r="G91" s="200">
        <f t="shared" si="68"/>
        <v>3.6169453340392455E-2</v>
      </c>
      <c r="I91" s="11" t="str">
        <f t="shared" si="65"/>
        <v>Sales and customer service occupations</v>
      </c>
      <c r="J91" s="11">
        <v>20.025363401835275</v>
      </c>
      <c r="K91" s="11">
        <v>18.526311256545483</v>
      </c>
      <c r="L91" s="11">
        <v>-1.4990521452897934</v>
      </c>
      <c r="M91" s="11">
        <v>9.6786887755170277</v>
      </c>
      <c r="N91" s="11">
        <v>8.1796366302272361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21.656123478166922</v>
      </c>
      <c r="K92" s="11">
        <v>29.789406051076128</v>
      </c>
      <c r="L92" s="11">
        <v>8.1332825729092058</v>
      </c>
      <c r="M92" s="11">
        <v>14.309710891116321</v>
      </c>
      <c r="N92" s="11">
        <v>22.442993464025527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31.382134320766511</v>
      </c>
      <c r="K93" s="11">
        <v>34.70766282292341</v>
      </c>
      <c r="L93" s="11">
        <v>3.325528502156903</v>
      </c>
      <c r="M93" s="11">
        <v>17.187603944619465</v>
      </c>
      <c r="N93" s="11">
        <v>20.513132446776371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20.426024530943369</v>
      </c>
      <c r="C94" s="11">
        <v>22.766066866939024</v>
      </c>
      <c r="D94" s="11">
        <f>C94-B94</f>
        <v>2.3400423359956548</v>
      </c>
      <c r="E94" s="11">
        <v>12.081003126603484</v>
      </c>
      <c r="F94" s="11">
        <f>SUM(D94:E94)</f>
        <v>14.421045462599139</v>
      </c>
      <c r="G94" s="200">
        <f>IF(B94&gt;0,(1+(E94/B94))^(1/($C$6-$B$6))-1,0)</f>
        <v>3.1461195597981551E-2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6.5694804531161965</v>
      </c>
      <c r="C95" s="11">
        <v>10.976745359536581</v>
      </c>
      <c r="D95" s="11">
        <f t="shared" ref="D95:D118" si="72">C95-B95</f>
        <v>4.4072649064203846</v>
      </c>
      <c r="E95" s="11">
        <v>6.0948149573115753</v>
      </c>
      <c r="F95" s="11">
        <f t="shared" ref="F95:F118" si="73">SUM(D95:E95)</f>
        <v>10.502079863731961</v>
      </c>
      <c r="G95" s="200">
        <f t="shared" ref="G95:G120" si="74">IF(B95&gt;0,(1+(E95/B95))^(1/($C$6-$B$6))-1,0)</f>
        <v>4.4728239004125481E-2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20.814247859868701</v>
      </c>
      <c r="C96" s="11">
        <v>21.715061916705878</v>
      </c>
      <c r="D96" s="11">
        <f t="shared" si="72"/>
        <v>0.90081405683717719</v>
      </c>
      <c r="E96" s="11">
        <v>8.3426412585655427</v>
      </c>
      <c r="F96" s="11">
        <f t="shared" si="73"/>
        <v>9.2434553154027199</v>
      </c>
      <c r="G96" s="200">
        <f t="shared" si="74"/>
        <v>2.2724588754740038E-2</v>
      </c>
      <c r="I96" s="11" t="str">
        <f>I85</f>
        <v>Managers, directors and senior officials</v>
      </c>
      <c r="J96" s="11">
        <f t="array" ref="J96:J104">MMULT(aggregation!$B$13:$AA$21,B239:B264)</f>
        <v>11.564225597818037</v>
      </c>
      <c r="K96" s="11">
        <f t="array" ref="K96:K104">MMULT(aggregation!$B$13:$AA$21,C239:C264)</f>
        <v>7.6718394689453326</v>
      </c>
      <c r="L96" s="11">
        <f t="array" ref="L96:L104">MMULT(aggregation!$B$13:$AA$21,D239:D264)</f>
        <v>-3.8923861288727051</v>
      </c>
      <c r="M96" s="11">
        <f t="array" ref="M96:M104">MMULT(aggregation!$B$13:$AA$21,E239:E264)</f>
        <v>4.4839838401536785</v>
      </c>
      <c r="N96" s="11">
        <f t="array" ref="N96:N104">MMULT(aggregation!$B$13:$AA$21,F239:F264)</f>
        <v>0.59159771128097383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18.719641078035586</v>
      </c>
      <c r="C97" s="11">
        <v>21.636535025378549</v>
      </c>
      <c r="D97" s="11">
        <f t="shared" si="72"/>
        <v>2.9168939473429631</v>
      </c>
      <c r="E97" s="11">
        <v>12.105449748850404</v>
      </c>
      <c r="F97" s="11">
        <f t="shared" si="73"/>
        <v>15.022343696193367</v>
      </c>
      <c r="G97" s="200">
        <f t="shared" si="74"/>
        <v>3.3809351879696914E-2</v>
      </c>
      <c r="I97" s="11" t="str">
        <f>I86</f>
        <v>Professional occupations</v>
      </c>
      <c r="J97" s="11">
        <v>10.333056047750475</v>
      </c>
      <c r="K97" s="11">
        <v>5.8292005888512417</v>
      </c>
      <c r="L97" s="11">
        <v>-4.5038554588992321</v>
      </c>
      <c r="M97" s="11">
        <v>3.0976981178898297</v>
      </c>
      <c r="N97" s="11">
        <v>-1.4061573410094024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11.376963079093898</v>
      </c>
      <c r="C98" s="11">
        <v>7.1874214572397968</v>
      </c>
      <c r="D98" s="11">
        <f t="shared" ref="D98" si="75">C98-B98</f>
        <v>-4.1895416218541008</v>
      </c>
      <c r="E98" s="11">
        <v>4.8945066396596815</v>
      </c>
      <c r="F98" s="11">
        <f t="shared" ref="F98" si="76">SUM(D98:E98)</f>
        <v>0.70496501780558063</v>
      </c>
      <c r="G98" s="200">
        <f t="shared" si="74"/>
        <v>2.4141651020268995E-2</v>
      </c>
      <c r="I98" s="11" t="str">
        <f>I87</f>
        <v>Associate professional occupations</v>
      </c>
      <c r="J98" s="11">
        <v>12.009988104177356</v>
      </c>
      <c r="K98" s="11">
        <v>6.2202451342409049</v>
      </c>
      <c r="L98" s="11">
        <v>-5.7897429699364507</v>
      </c>
      <c r="M98" s="11">
        <v>3.1981621995411436</v>
      </c>
      <c r="N98" s="11">
        <v>-2.5915807703953071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24.825238759080182</v>
      </c>
      <c r="C99" s="11">
        <v>29.050961567550903</v>
      </c>
      <c r="D99" s="11">
        <f t="shared" si="72"/>
        <v>4.2257228084707208</v>
      </c>
      <c r="E99" s="11">
        <v>14.332886627252659</v>
      </c>
      <c r="F99" s="11">
        <f t="shared" si="73"/>
        <v>18.55860943572338</v>
      </c>
      <c r="G99" s="200">
        <f t="shared" si="74"/>
        <v>3.0849419205740025E-2</v>
      </c>
      <c r="I99" s="11" t="str">
        <f>I88</f>
        <v>Administrative and secretarial occupations</v>
      </c>
      <c r="J99" s="11">
        <v>15.223802787112128</v>
      </c>
      <c r="K99" s="11">
        <v>3.4614443563268504</v>
      </c>
      <c r="L99" s="11">
        <v>-11.762358430785277</v>
      </c>
      <c r="M99" s="11">
        <v>3.4517679676011959</v>
      </c>
      <c r="N99" s="11">
        <v>-8.3105904631840808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5.1628194969713874</v>
      </c>
      <c r="C100" s="11">
        <v>5.1970405258099852</v>
      </c>
      <c r="D100" s="11">
        <f t="shared" si="72"/>
        <v>3.4221028838597789E-2</v>
      </c>
      <c r="E100" s="11">
        <v>2.1655922827190395</v>
      </c>
      <c r="F100" s="11">
        <f t="shared" si="73"/>
        <v>2.1998133115576373</v>
      </c>
      <c r="G100" s="200">
        <f t="shared" si="74"/>
        <v>2.3626518030710919E-2</v>
      </c>
      <c r="I100" s="11" t="str">
        <f t="shared" ref="I100:I104" si="77">I89</f>
        <v>Skilled trades occupations</v>
      </c>
      <c r="J100" s="11">
        <v>14.743534869571818</v>
      </c>
      <c r="K100" s="11">
        <v>8.9152132782156137</v>
      </c>
      <c r="L100" s="11">
        <v>-5.8283215913562039</v>
      </c>
      <c r="M100" s="11">
        <v>4.5718054854556645</v>
      </c>
      <c r="N100" s="11">
        <v>-1.2565161059005394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6.691254235095573</v>
      </c>
      <c r="C101" s="11">
        <v>8.7187413875112014</v>
      </c>
      <c r="D101" s="11">
        <f t="shared" si="72"/>
        <v>2.0274871524156284</v>
      </c>
      <c r="E101" s="11">
        <v>4.9913279685710563</v>
      </c>
      <c r="F101" s="11">
        <f t="shared" si="73"/>
        <v>7.0188151209866847</v>
      </c>
      <c r="G101" s="200">
        <f t="shared" si="74"/>
        <v>3.7851986580282659E-2</v>
      </c>
      <c r="I101" s="11" t="str">
        <f t="shared" si="77"/>
        <v>Caring, leisure and other service occupations</v>
      </c>
      <c r="J101" s="11">
        <v>6.5991232430466944</v>
      </c>
      <c r="K101" s="11">
        <v>3.7645455671263117</v>
      </c>
      <c r="L101" s="11">
        <v>-2.8345776759203822</v>
      </c>
      <c r="M101" s="11">
        <v>1.9238706983233602</v>
      </c>
      <c r="N101" s="11">
        <v>-0.91070697759702179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2.7732310930269488</v>
      </c>
      <c r="C102" s="11">
        <v>5.3203662217434617</v>
      </c>
      <c r="D102" s="11">
        <f t="shared" si="72"/>
        <v>2.5471351287165129</v>
      </c>
      <c r="E102" s="11">
        <v>1.7520356685123968</v>
      </c>
      <c r="F102" s="11">
        <f t="shared" si="73"/>
        <v>4.2991707972289097</v>
      </c>
      <c r="G102" s="200">
        <f t="shared" si="74"/>
        <v>3.3182896869536016E-2</v>
      </c>
      <c r="I102" s="11" t="str">
        <f t="shared" si="77"/>
        <v>Sales and customer service occupations</v>
      </c>
      <c r="J102" s="11">
        <v>11.890950458907309</v>
      </c>
      <c r="K102" s="11">
        <v>5.5742297569028709</v>
      </c>
      <c r="L102" s="11">
        <v>-6.3167207020044387</v>
      </c>
      <c r="M102" s="11">
        <v>3.1067533748891769</v>
      </c>
      <c r="N102" s="11">
        <v>-3.2099673271152618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6.873831169539466</v>
      </c>
      <c r="C103" s="11">
        <v>7.294384710475514</v>
      </c>
      <c r="D103" s="11">
        <f t="shared" ref="D103:D104" si="78">C103-B103</f>
        <v>0.42055354093604791</v>
      </c>
      <c r="E103" s="11">
        <v>3.352598265999462</v>
      </c>
      <c r="F103" s="11">
        <f t="shared" ref="F103:F104" si="79">SUM(D103:E103)</f>
        <v>3.7731518069355099</v>
      </c>
      <c r="G103" s="200">
        <f t="shared" si="74"/>
        <v>2.6837398286581049E-2</v>
      </c>
      <c r="I103" s="11" t="str">
        <f t="shared" si="77"/>
        <v>Process, plant and machine operatives</v>
      </c>
      <c r="J103" s="11">
        <v>17.715494404255871</v>
      </c>
      <c r="K103" s="11">
        <v>11.542329337164919</v>
      </c>
      <c r="L103" s="11">
        <v>-6.1731650670909506</v>
      </c>
      <c r="M103" s="11">
        <v>6.6846767926139989</v>
      </c>
      <c r="N103" s="11">
        <v>0.51151172552304791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17.46672813340701</v>
      </c>
      <c r="C104" s="11">
        <v>17.550411166317513</v>
      </c>
      <c r="D104" s="11">
        <f t="shared" si="78"/>
        <v>8.3683032910503385E-2</v>
      </c>
      <c r="E104" s="11">
        <v>8.7967616682274308</v>
      </c>
      <c r="F104" s="11">
        <f t="shared" si="79"/>
        <v>8.8804447011379342</v>
      </c>
      <c r="G104" s="200">
        <f t="shared" si="74"/>
        <v>2.756520870404966E-2</v>
      </c>
      <c r="I104" s="11" t="str">
        <f t="shared" si="77"/>
        <v>Elementary occupations</v>
      </c>
      <c r="J104" s="11">
        <v>28.874486106081314</v>
      </c>
      <c r="K104" s="11">
        <v>18.663007397878513</v>
      </c>
      <c r="L104" s="11">
        <v>-10.211478708202803</v>
      </c>
      <c r="M104" s="11">
        <v>9.9013438330132555</v>
      </c>
      <c r="N104" s="11">
        <v>-0.31013487518954674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22.058556390934747</v>
      </c>
      <c r="C105" s="11">
        <v>25.837781906599734</v>
      </c>
      <c r="D105" s="11">
        <f t="shared" si="72"/>
        <v>3.7792255156649865</v>
      </c>
      <c r="E105" s="11">
        <v>13.241008817611155</v>
      </c>
      <c r="F105" s="11">
        <f t="shared" si="73"/>
        <v>17.020234333276143</v>
      </c>
      <c r="G105" s="200">
        <f t="shared" si="74"/>
        <v>3.1841089008833645E-2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3.351624505589732</v>
      </c>
      <c r="C106" s="11">
        <v>6.1692048954932686</v>
      </c>
      <c r="D106" s="11">
        <f t="shared" si="72"/>
        <v>2.8175803899035365</v>
      </c>
      <c r="E106" s="11">
        <v>3.1731525476687503</v>
      </c>
      <c r="F106" s="11">
        <f t="shared" si="73"/>
        <v>5.9907329375722869</v>
      </c>
      <c r="G106" s="200">
        <f t="shared" si="74"/>
        <v>4.5411695983356593E-2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0.79249547310977497</v>
      </c>
      <c r="C107" s="11">
        <v>1.2394802141598751</v>
      </c>
      <c r="D107" s="11">
        <f t="shared" si="72"/>
        <v>0.44698474105010011</v>
      </c>
      <c r="E107" s="11">
        <v>0.67951297614618889</v>
      </c>
      <c r="F107" s="11">
        <f t="shared" si="73"/>
        <v>1.1264977171962891</v>
      </c>
      <c r="G107" s="200">
        <f t="shared" si="74"/>
        <v>4.2143604143738411E-2</v>
      </c>
      <c r="I107" s="11" t="str">
        <f>I96</f>
        <v>Managers, directors and senior officials</v>
      </c>
      <c r="J107" s="11">
        <f t="array" ref="J107:J115">MMULT(aggregation!$B$13:$AA$21,B268:B293)</f>
        <v>4.0101714767738548</v>
      </c>
      <c r="K107" s="11">
        <f t="array" ref="K107:K115">MMULT(aggregation!$B$13:$AA$21,C268:C293)</f>
        <v>2.147011126958406</v>
      </c>
      <c r="L107" s="11">
        <f t="array" ref="L107:L115">MMULT(aggregation!$B$13:$AA$21,D268:D293)</f>
        <v>-1.8631603498154488</v>
      </c>
      <c r="M107" s="11">
        <f t="array" ref="M107:M115">MMULT(aggregation!$B$13:$AA$21,E268:E293)</f>
        <v>1.0034909700691528</v>
      </c>
      <c r="N107" s="11">
        <f t="array" ref="N107:N115">MMULT(aggregation!$B$13:$AA$21,F268:F293)</f>
        <v>-0.85966937974629598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1.8381435937658299</v>
      </c>
      <c r="C108" s="11">
        <v>2.8571885364029885</v>
      </c>
      <c r="D108" s="11">
        <f t="shared" si="72"/>
        <v>1.0190449426371586</v>
      </c>
      <c r="E108" s="11">
        <v>1.1924238394141531</v>
      </c>
      <c r="F108" s="11">
        <f t="shared" si="73"/>
        <v>2.2114687820513117</v>
      </c>
      <c r="G108" s="200">
        <f t="shared" si="74"/>
        <v>3.3894681192089493E-2</v>
      </c>
      <c r="I108" s="11" t="str">
        <f>I97</f>
        <v>Professional occupations</v>
      </c>
      <c r="J108" s="11">
        <v>3.8911973629313747</v>
      </c>
      <c r="K108" s="11">
        <v>2.5829410790650336</v>
      </c>
      <c r="L108" s="11">
        <v>-1.3082562838663412</v>
      </c>
      <c r="M108" s="11">
        <v>1.1182597779433978</v>
      </c>
      <c r="N108" s="11">
        <v>-0.18999650592294359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0.92450274669174948</v>
      </c>
      <c r="C109" s="11">
        <v>1.3372832755148629</v>
      </c>
      <c r="D109" s="11">
        <f t="shared" ref="D109" si="80">C109-B109</f>
        <v>0.41278052882311345</v>
      </c>
      <c r="E109" s="11">
        <v>0.59531291849417556</v>
      </c>
      <c r="F109" s="11">
        <f t="shared" ref="F109" si="81">SUM(D109:E109)</f>
        <v>1.0080934473172891</v>
      </c>
      <c r="G109" s="200">
        <f t="shared" si="74"/>
        <v>3.3694440974297191E-2</v>
      </c>
      <c r="I109" s="11" t="str">
        <f>I98</f>
        <v>Associate professional occupations</v>
      </c>
      <c r="J109" s="11">
        <v>4.2070562616648139</v>
      </c>
      <c r="K109" s="11">
        <v>2.718159643980079</v>
      </c>
      <c r="L109" s="11">
        <v>-1.4888966176847351</v>
      </c>
      <c r="M109" s="11">
        <v>1.0394405153758146</v>
      </c>
      <c r="N109" s="11">
        <v>-0.44945610230892052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1.3629899078361549</v>
      </c>
      <c r="C110" s="11">
        <v>2.1135412492546317</v>
      </c>
      <c r="D110" s="11">
        <f t="shared" si="72"/>
        <v>0.75055134141847679</v>
      </c>
      <c r="E110" s="11">
        <v>1.0066629583676985</v>
      </c>
      <c r="F110" s="11">
        <f t="shared" si="73"/>
        <v>1.7572142997861753</v>
      </c>
      <c r="G110" s="200">
        <f t="shared" si="74"/>
        <v>3.7559009788753261E-2</v>
      </c>
      <c r="I110" s="11" t="str">
        <f>I99</f>
        <v>Administrative and secretarial occupations</v>
      </c>
      <c r="J110" s="11">
        <v>6.6967802586383067</v>
      </c>
      <c r="K110" s="11">
        <v>3.8572478019000385</v>
      </c>
      <c r="L110" s="11">
        <v>-2.8395324567382678</v>
      </c>
      <c r="M110" s="11">
        <v>1.7156458402375088</v>
      </c>
      <c r="N110" s="11">
        <v>-1.1238866165007591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10.372868465713889</v>
      </c>
      <c r="C111" s="11">
        <v>15.961555104962112</v>
      </c>
      <c r="D111" s="11">
        <f>C111-B111</f>
        <v>5.5886866392482233</v>
      </c>
      <c r="E111" s="11">
        <v>8.8727231216522373</v>
      </c>
      <c r="F111" s="11">
        <f>SUM(D111:E111)</f>
        <v>14.461409760900461</v>
      </c>
      <c r="G111" s="200">
        <f t="shared" si="74"/>
        <v>4.2066640126659616E-2</v>
      </c>
      <c r="I111" s="11" t="str">
        <f t="shared" ref="I111:I115" si="82">I100</f>
        <v>Skilled trades occupations</v>
      </c>
      <c r="J111" s="11">
        <v>9.7416919814560199</v>
      </c>
      <c r="K111" s="11">
        <v>2.870777866804052</v>
      </c>
      <c r="L111" s="11">
        <v>-6.8709141146519679</v>
      </c>
      <c r="M111" s="11">
        <v>1.7357429067120567</v>
      </c>
      <c r="N111" s="11">
        <v>-5.1351712079399103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2.1274948137150429</v>
      </c>
      <c r="C112" s="11">
        <v>3.7436647363724429</v>
      </c>
      <c r="D112" s="11">
        <f t="shared" ref="D112:D113" si="83">C112-B112</f>
        <v>1.6161699226574</v>
      </c>
      <c r="E112" s="11">
        <v>1.8344092684893609</v>
      </c>
      <c r="F112" s="11">
        <f t="shared" ref="F112:F113" si="84">SUM(D112:E112)</f>
        <v>3.4505791911467609</v>
      </c>
      <c r="G112" s="200">
        <f t="shared" si="74"/>
        <v>4.2323100985203421E-2</v>
      </c>
      <c r="I112" s="11" t="str">
        <f t="shared" si="82"/>
        <v>Caring, leisure and other service occupations</v>
      </c>
      <c r="J112" s="11">
        <v>2.9598971306459303</v>
      </c>
      <c r="K112" s="11">
        <v>1.442487475204175</v>
      </c>
      <c r="L112" s="11">
        <v>-1.5174096554417553</v>
      </c>
      <c r="M112" s="11">
        <v>0.60935696545457241</v>
      </c>
      <c r="N112" s="11">
        <v>-0.9080526899871828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0.17736220315958273</v>
      </c>
      <c r="C113" s="11">
        <v>0.26330454352338534</v>
      </c>
      <c r="D113" s="11">
        <f t="shared" si="83"/>
        <v>8.5942340363802605E-2</v>
      </c>
      <c r="E113" s="11">
        <v>0.14681965081682172</v>
      </c>
      <c r="F113" s="11">
        <f t="shared" si="84"/>
        <v>0.23276199118062432</v>
      </c>
      <c r="G113" s="200">
        <f t="shared" si="74"/>
        <v>4.1026636362814006E-2</v>
      </c>
      <c r="I113" s="11" t="str">
        <f t="shared" si="82"/>
        <v>Sales and customer service occupations</v>
      </c>
      <c r="J113" s="11">
        <v>6.8246191144169952</v>
      </c>
      <c r="K113" s="11">
        <v>2.6982430741229582</v>
      </c>
      <c r="L113" s="11">
        <v>-4.126376040294037</v>
      </c>
      <c r="M113" s="11">
        <v>1.1748007728855578</v>
      </c>
      <c r="N113" s="11">
        <v>-2.951575267408479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7.9778131519460231</v>
      </c>
      <c r="C114" s="11">
        <v>11.140334933598856</v>
      </c>
      <c r="D114" s="11">
        <f t="shared" si="72"/>
        <v>3.162521781652833</v>
      </c>
      <c r="E114" s="11">
        <v>4.9745630627290227</v>
      </c>
      <c r="F114" s="11">
        <f t="shared" si="73"/>
        <v>8.1370848443818566</v>
      </c>
      <c r="G114" s="200">
        <f t="shared" si="74"/>
        <v>3.2835220577627222E-2</v>
      </c>
      <c r="I114" s="11" t="str">
        <f t="shared" si="82"/>
        <v>Process, plant and machine operatives</v>
      </c>
      <c r="J114" s="11">
        <v>11.595865685962485</v>
      </c>
      <c r="K114" s="11">
        <v>3.0156526088028182</v>
      </c>
      <c r="L114" s="11">
        <v>-8.5802130771596659</v>
      </c>
      <c r="M114" s="11">
        <v>2.2105130121866807</v>
      </c>
      <c r="N114" s="11">
        <v>-6.369700064972986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3.7084563595528177</v>
      </c>
      <c r="C115" s="11">
        <v>7.081903494964755</v>
      </c>
      <c r="D115" s="11">
        <f t="shared" si="72"/>
        <v>3.3734471354119373</v>
      </c>
      <c r="E115" s="11">
        <v>2.9292476785351593</v>
      </c>
      <c r="F115" s="11">
        <f t="shared" si="73"/>
        <v>6.3026948139470971</v>
      </c>
      <c r="G115" s="200">
        <f t="shared" si="74"/>
        <v>3.9572974568385266E-2</v>
      </c>
      <c r="I115" s="11" t="str">
        <f t="shared" si="82"/>
        <v>Elementary occupations</v>
      </c>
      <c r="J115" s="11">
        <v>17.48816042989079</v>
      </c>
      <c r="K115" s="11">
        <v>6.1356089291592149</v>
      </c>
      <c r="L115" s="11">
        <v>-11.352551500731575</v>
      </c>
      <c r="M115" s="11">
        <v>3.0801862517086427</v>
      </c>
      <c r="N115" s="11">
        <v>-8.2723652490229327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1.032202901816704</v>
      </c>
      <c r="C116" s="11">
        <v>2.9674765667198035</v>
      </c>
      <c r="D116" s="11">
        <f t="shared" ref="D116:D117" si="85">C116-B116</f>
        <v>1.9352736649030995</v>
      </c>
      <c r="E116" s="11">
        <v>1.1173203623341863</v>
      </c>
      <c r="F116" s="11">
        <f t="shared" ref="F116:F117" si="86">SUM(D116:E116)</f>
        <v>3.0525940272372858</v>
      </c>
      <c r="G116" s="200">
        <f t="shared" si="74"/>
        <v>5.0118891887516392E-2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1.986356178461202</v>
      </c>
      <c r="C117" s="11">
        <v>3.9335022196448368</v>
      </c>
      <c r="D117" s="11">
        <f t="shared" si="85"/>
        <v>1.9471460411836348</v>
      </c>
      <c r="E117" s="11">
        <v>1.9641590989304674</v>
      </c>
      <c r="F117" s="11">
        <f t="shared" si="86"/>
        <v>3.9113051401141021</v>
      </c>
      <c r="G117" s="200">
        <f t="shared" si="74"/>
        <v>4.6902992815303968E-2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0.56386202981402544</v>
      </c>
      <c r="C118" s="11">
        <v>0.70772703955375349</v>
      </c>
      <c r="D118" s="11">
        <f t="shared" si="72"/>
        <v>0.14386500973972804</v>
      </c>
      <c r="E118" s="11">
        <v>0.39143787352803966</v>
      </c>
      <c r="F118" s="11">
        <f t="shared" si="73"/>
        <v>0.53530288326776776</v>
      </c>
      <c r="G118" s="200">
        <f t="shared" si="74"/>
        <v>3.5772697182702373E-2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6.9447401969808977</v>
      </c>
      <c r="C119" s="11">
        <v>11.796364733045804</v>
      </c>
      <c r="D119" s="11">
        <f t="shared" ref="D119" si="87">C119-B119</f>
        <v>4.8516245360649064</v>
      </c>
      <c r="E119" s="11">
        <v>6.2081520073307868</v>
      </c>
      <c r="F119" s="11">
        <f t="shared" ref="F119" si="88">SUM(D119:E119)</f>
        <v>11.059776543395692</v>
      </c>
      <c r="G119" s="200">
        <f t="shared" si="74"/>
        <v>4.3496549084471647E-2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206.91892880726644</v>
      </c>
      <c r="C120" s="11">
        <f t="shared" ref="C120:F120" si="89">SUM(C94:C119)</f>
        <v>254.56404965501955</v>
      </c>
      <c r="D120" s="11">
        <f t="shared" si="89"/>
        <v>47.64512084775302</v>
      </c>
      <c r="E120" s="11">
        <f t="shared" si="89"/>
        <v>127.23652439432092</v>
      </c>
      <c r="F120" s="11">
        <f t="shared" si="89"/>
        <v>174.881645242074</v>
      </c>
      <c r="G120" s="200">
        <f t="shared" si="74"/>
        <v>3.2467893698352901E-2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3.7550481885665645</v>
      </c>
      <c r="C123" s="11">
        <v>3.7030738499950364</v>
      </c>
      <c r="D123" s="11">
        <f>C123-B123</f>
        <v>-5.1974338571528111E-2</v>
      </c>
      <c r="E123" s="11">
        <v>1.9075379170573221</v>
      </c>
      <c r="F123" s="11">
        <f>SUM(D123:E123)</f>
        <v>1.855563578485794</v>
      </c>
      <c r="G123" s="200">
        <f>IF(B123&gt;0,(1+(E123/B123))^(1/($C$6-$B$6))-1,0)</f>
        <v>2.7763729237982204E-2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1.8634733427874317</v>
      </c>
      <c r="C124" s="11">
        <v>2.8979598551367247</v>
      </c>
      <c r="D124" s="11">
        <f t="shared" ref="D124:D139" si="92">C124-B124</f>
        <v>1.034486512349293</v>
      </c>
      <c r="E124" s="11">
        <v>1.5930499332847301</v>
      </c>
      <c r="F124" s="11">
        <f t="shared" ref="F124:F131" si="93">SUM(D124:E124)</f>
        <v>2.6275364456340231</v>
      </c>
      <c r="G124" s="200">
        <f t="shared" ref="G124:G147" si="94">IF(B124&gt;0,(1+(E124/B124))^(1/($C$6-$B$6))-1,0)</f>
        <v>4.2048069645143737E-2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2.0607720960362332</v>
      </c>
      <c r="C125" s="11">
        <v>2.2209792732038638</v>
      </c>
      <c r="D125" s="11">
        <f t="shared" si="92"/>
        <v>0.16020717716763055</v>
      </c>
      <c r="E125" s="11">
        <v>0.80367153337861552</v>
      </c>
      <c r="F125" s="11">
        <f t="shared" si="93"/>
        <v>0.96387871054624608</v>
      </c>
      <c r="G125" s="200">
        <f t="shared" si="94"/>
        <v>2.2195632413125832E-2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6.2543619843235634</v>
      </c>
      <c r="C126" s="11">
        <v>1.4046657047534492</v>
      </c>
      <c r="D126" s="11">
        <f t="shared" si="92"/>
        <v>-4.8496962795701144</v>
      </c>
      <c r="E126" s="11">
        <v>1.2712868402310553</v>
      </c>
      <c r="F126" s="11">
        <f t="shared" si="93"/>
        <v>-3.5784094393390591</v>
      </c>
      <c r="G126" s="200">
        <f t="shared" si="94"/>
        <v>1.2412259989098562E-2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0.90099698340582313</v>
      </c>
      <c r="C127" s="11">
        <v>0.57326555515758981</v>
      </c>
      <c r="D127" s="11">
        <f t="shared" si="92"/>
        <v>-0.32773142824823331</v>
      </c>
      <c r="E127" s="11">
        <v>0.17919158846843061</v>
      </c>
      <c r="F127" s="11">
        <f t="shared" si="93"/>
        <v>-0.1485398397798027</v>
      </c>
      <c r="G127" s="200">
        <f>IF(B127&gt;0,(1+(E127/B127))^(1/($C$6-$B$6))-1,0)</f>
        <v>1.2166011025925405E-2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2.4019736123135491</v>
      </c>
      <c r="C128" s="11">
        <v>2.4922155840207365</v>
      </c>
      <c r="D128" s="11">
        <f t="shared" si="92"/>
        <v>9.0241971707187396E-2</v>
      </c>
      <c r="E128" s="11">
        <v>0.92403026266091914</v>
      </c>
      <c r="F128" s="11">
        <f t="shared" si="93"/>
        <v>1.0142722343681065</v>
      </c>
      <c r="G128" s="200">
        <f t="shared" si="94"/>
        <v>2.1935849793869533E-2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0.99072347491745694</v>
      </c>
      <c r="C129" s="11">
        <v>1.2926645859750938</v>
      </c>
      <c r="D129" s="11">
        <f t="shared" si="92"/>
        <v>0.30194111105763688</v>
      </c>
      <c r="E129" s="11">
        <v>0.49979202858028521</v>
      </c>
      <c r="F129" s="11">
        <f t="shared" si="93"/>
        <v>0.80173313963792214</v>
      </c>
      <c r="G129" s="200">
        <f t="shared" si="94"/>
        <v>2.7603566587931283E-2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3.4746048846715758</v>
      </c>
      <c r="C130" s="11">
        <v>1.6411053722225306</v>
      </c>
      <c r="D130" s="11">
        <f t="shared" si="92"/>
        <v>-1.8334995124490452</v>
      </c>
      <c r="E130" s="11">
        <v>1.0604368556240631</v>
      </c>
      <c r="F130" s="11">
        <f t="shared" si="93"/>
        <v>-0.7730626568249821</v>
      </c>
      <c r="G130" s="200">
        <f t="shared" si="94"/>
        <v>1.7915492224554797E-2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0.79104280877934408</v>
      </c>
      <c r="C131" s="11">
        <v>1.4605587225819427</v>
      </c>
      <c r="D131" s="11">
        <f t="shared" si="92"/>
        <v>0.66951591380259867</v>
      </c>
      <c r="E131" s="11">
        <v>0.42691357037191374</v>
      </c>
      <c r="F131" s="11">
        <f t="shared" si="93"/>
        <v>1.0964294841745124</v>
      </c>
      <c r="G131" s="200">
        <f t="shared" si="94"/>
        <v>2.9189744184020761E-2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1.0242737037351812</v>
      </c>
      <c r="C132" s="11">
        <v>1.3352687610449503</v>
      </c>
      <c r="D132" s="11">
        <f t="shared" si="92"/>
        <v>0.31099505730976906</v>
      </c>
      <c r="E132" s="11">
        <v>0.57017820815283538</v>
      </c>
      <c r="F132" s="11">
        <f t="shared" ref="F132:F133" si="95">SUM(D132:E132)</f>
        <v>0.88117326546260444</v>
      </c>
      <c r="G132" s="200">
        <f t="shared" si="94"/>
        <v>2.9942612398216717E-2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4.9142925062960678</v>
      </c>
      <c r="C133" s="11">
        <v>5.2840357187522544</v>
      </c>
      <c r="D133" s="11">
        <f t="shared" si="92"/>
        <v>0.36974321245618658</v>
      </c>
      <c r="E133" s="11">
        <v>2.4591076091663555</v>
      </c>
      <c r="F133" s="11">
        <f t="shared" si="95"/>
        <v>2.8288508216225421</v>
      </c>
      <c r="G133" s="200">
        <f t="shared" si="94"/>
        <v>2.7417881163019242E-2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7.6577009089005124</v>
      </c>
      <c r="C134" s="11">
        <v>8.76683917220649</v>
      </c>
      <c r="D134" s="11">
        <f t="shared" si="92"/>
        <v>1.1091382633059776</v>
      </c>
      <c r="E134" s="11">
        <v>4.8155249301538801</v>
      </c>
      <c r="F134" s="11">
        <f t="shared" ref="F134:F137" si="96">SUM(D134:E134)</f>
        <v>5.9246631934598577</v>
      </c>
      <c r="G134" s="200">
        <f t="shared" si="94"/>
        <v>3.305955526108284E-2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1.53302670281253</v>
      </c>
      <c r="C135" s="11">
        <v>2.034757190073198</v>
      </c>
      <c r="D135" s="11">
        <f t="shared" si="92"/>
        <v>0.50173048726066805</v>
      </c>
      <c r="E135" s="11">
        <v>1.1670068738041148</v>
      </c>
      <c r="F135" s="11">
        <f t="shared" si="96"/>
        <v>1.6687373610647829</v>
      </c>
      <c r="G135" s="200">
        <f t="shared" si="94"/>
        <v>3.845567259461613E-2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0.34581865474763929</v>
      </c>
      <c r="C136" s="11">
        <v>0.5855459358190096</v>
      </c>
      <c r="D136" s="11">
        <f t="shared" si="92"/>
        <v>0.23972728107137031</v>
      </c>
      <c r="E136" s="11">
        <v>0.32845236751454449</v>
      </c>
      <c r="F136" s="11">
        <f t="shared" si="96"/>
        <v>0.56817964858591474</v>
      </c>
      <c r="G136" s="200">
        <f t="shared" si="94"/>
        <v>4.5520145134673839E-2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0.69963884067891835</v>
      </c>
      <c r="C137" s="11">
        <v>0.94159538649473307</v>
      </c>
      <c r="D137" s="11">
        <f t="shared" si="92"/>
        <v>0.24195654581581472</v>
      </c>
      <c r="E137" s="11">
        <v>0.35140461094658315</v>
      </c>
      <c r="F137" s="11">
        <f t="shared" si="96"/>
        <v>0.59336115676239787</v>
      </c>
      <c r="G137" s="200">
        <f t="shared" si="94"/>
        <v>2.7503044302902291E-2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0.71238591901594484</v>
      </c>
      <c r="C138" s="11">
        <v>1.0083035134434255</v>
      </c>
      <c r="D138" s="11">
        <f t="shared" si="92"/>
        <v>0.29591759442748067</v>
      </c>
      <c r="E138" s="11">
        <v>0.47185524207604446</v>
      </c>
      <c r="F138" s="11">
        <f t="shared" ref="F138" si="97">SUM(D138:E138)</f>
        <v>0.76777283650352512</v>
      </c>
      <c r="G138" s="200">
        <f t="shared" si="94"/>
        <v>3.4463063446894315E-2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0.53414653197352735</v>
      </c>
      <c r="C139" s="11">
        <v>0.6828283607252098</v>
      </c>
      <c r="D139" s="11">
        <f t="shared" si="92"/>
        <v>0.14868182875168245</v>
      </c>
      <c r="E139" s="11">
        <v>0.35377125437738288</v>
      </c>
      <c r="F139" s="11">
        <f t="shared" ref="F139" si="98">SUM(D139:E139)</f>
        <v>0.50245308312906534</v>
      </c>
      <c r="G139" s="200">
        <f t="shared" si="94"/>
        <v>3.4461081252624259E-2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8.6115314822349749</v>
      </c>
      <c r="C140" s="11">
        <v>9.9506888525329291</v>
      </c>
      <c r="D140" s="11">
        <f>C140-B140</f>
        <v>1.3391573702979542</v>
      </c>
      <c r="E140" s="11">
        <v>5.5161348134468797</v>
      </c>
      <c r="F140" s="11">
        <f>SUM(D140:E140)</f>
        <v>6.855292183744834</v>
      </c>
      <c r="G140" s="200">
        <f t="shared" si="94"/>
        <v>3.355280260863136E-2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1.3752792283381563</v>
      </c>
      <c r="C141" s="11">
        <v>2.1897173709791495</v>
      </c>
      <c r="D141" s="11">
        <f t="shared" ref="D141:D147" si="99">C141-B141</f>
        <v>0.81443814264099323</v>
      </c>
      <c r="E141" s="11">
        <v>1.1169721093557596</v>
      </c>
      <c r="F141" s="11">
        <f t="shared" ref="F141:F142" si="100">SUM(D141:E141)</f>
        <v>1.9314102519967529</v>
      </c>
      <c r="G141" s="200">
        <f t="shared" si="94"/>
        <v>4.0431271364917531E-2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5.4007723324704791E-2</v>
      </c>
      <c r="C142" s="11">
        <v>6.7078833731459925E-2</v>
      </c>
      <c r="D142" s="11">
        <f t="shared" si="99"/>
        <v>1.3071110406755133E-2</v>
      </c>
      <c r="E142" s="11">
        <v>3.3334613375639678E-2</v>
      </c>
      <c r="F142" s="11">
        <f t="shared" si="100"/>
        <v>4.6405723782394812E-2</v>
      </c>
      <c r="G142" s="200">
        <f t="shared" si="94"/>
        <v>3.25662578644903E-2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2.6737091442048428</v>
      </c>
      <c r="C143" s="11">
        <v>3.4678241971380084</v>
      </c>
      <c r="D143" s="11">
        <f t="shared" si="99"/>
        <v>0.79411505293316553</v>
      </c>
      <c r="E143" s="11">
        <v>1.5820969667542306</v>
      </c>
      <c r="F143" s="11">
        <f t="shared" ref="F143:F144" si="101">SUM(D143:E143)</f>
        <v>2.3762120196873964</v>
      </c>
      <c r="G143" s="200">
        <f t="shared" si="94"/>
        <v>3.147295376893533E-2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1.0184855568912834</v>
      </c>
      <c r="C144" s="11">
        <v>2.0127192226956669</v>
      </c>
      <c r="D144" s="11">
        <f t="shared" si="99"/>
        <v>0.99423366580438355</v>
      </c>
      <c r="E144" s="11">
        <v>0.84681175482847959</v>
      </c>
      <c r="F144" s="11">
        <f t="shared" si="101"/>
        <v>1.841045420632863</v>
      </c>
      <c r="G144" s="200">
        <f t="shared" si="94"/>
        <v>4.1164965526092168E-2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0.47234953718957384</v>
      </c>
      <c r="C145" s="11">
        <v>1.019497083020259</v>
      </c>
      <c r="D145" s="11">
        <f t="shared" si="99"/>
        <v>0.54714754583068514</v>
      </c>
      <c r="E145" s="11">
        <v>0.3715940707953167</v>
      </c>
      <c r="F145" s="11">
        <f t="shared" ref="F145:F146" si="102">SUM(D145:E145)</f>
        <v>0.91874161662600184</v>
      </c>
      <c r="G145" s="200">
        <f t="shared" si="94"/>
        <v>3.9449342659269693E-2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0.89467852905706191</v>
      </c>
      <c r="C146" s="11">
        <v>1.5243443865538062</v>
      </c>
      <c r="D146" s="11">
        <f t="shared" si="99"/>
        <v>0.62966585749674431</v>
      </c>
      <c r="E146" s="11">
        <v>0.79142882758312372</v>
      </c>
      <c r="F146" s="11">
        <f t="shared" si="102"/>
        <v>1.421094685079868</v>
      </c>
      <c r="G146" s="200">
        <f t="shared" si="94"/>
        <v>4.3152685741764119E-2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0.39892352960708033</v>
      </c>
      <c r="C147" s="11">
        <v>0.56943399077454226</v>
      </c>
      <c r="D147" s="11">
        <f t="shared" si="99"/>
        <v>0.17051046116746194</v>
      </c>
      <c r="E147" s="11">
        <v>0.28765026632354956</v>
      </c>
      <c r="F147" s="11">
        <f t="shared" ref="F147" si="103">SUM(D147:E147)</f>
        <v>0.4581607274910115</v>
      </c>
      <c r="G147" s="200">
        <f t="shared" si="94"/>
        <v>3.6859325505165019E-2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3.3111409523785849</v>
      </c>
      <c r="C148" s="11">
        <v>5.7913484669108994</v>
      </c>
      <c r="D148" s="11">
        <f t="shared" ref="D148" si="104">C148-B148</f>
        <v>2.4802075145323146</v>
      </c>
      <c r="E148" s="11">
        <v>2.7674049195059558</v>
      </c>
      <c r="F148" s="11">
        <f t="shared" ref="F148" si="105">SUM(D148:E148)</f>
        <v>5.2476124340382704</v>
      </c>
      <c r="G148" s="200">
        <f t="shared" ref="G148:G149" si="106">IF(B148&gt;0,(1+(E148/B148))^(1/($C$6-$B$6))-1,0)</f>
        <v>4.1329412604578009E-2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58.724386827188113</v>
      </c>
      <c r="C149" s="11">
        <f t="shared" ref="C149:F149" si="107">SUM(C123:C148)</f>
        <v>64.918314945942967</v>
      </c>
      <c r="D149" s="11">
        <f t="shared" si="107"/>
        <v>6.1939281187548332</v>
      </c>
      <c r="E149" s="11">
        <f t="shared" si="107"/>
        <v>32.49663996781802</v>
      </c>
      <c r="F149" s="11">
        <f t="shared" si="107"/>
        <v>38.690568086572839</v>
      </c>
      <c r="G149" s="200">
        <f t="shared" si="106"/>
        <v>2.9797336869042956E-2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5.5506973888988824</v>
      </c>
      <c r="C152" s="11">
        <v>5.3667217337773145</v>
      </c>
      <c r="D152" s="11">
        <f>C152-B152</f>
        <v>-0.18397565512156788</v>
      </c>
      <c r="E152" s="11">
        <v>2.7876131767330654</v>
      </c>
      <c r="F152" s="11">
        <f>SUM(D152:E152)</f>
        <v>2.6036375216114975</v>
      </c>
      <c r="G152" s="200">
        <f>IF(B152&gt;0,(1+(E152/B152))^(1/($C$6-$B$6))-1,0)</f>
        <v>2.7500482201539223E-2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2.1165113162193627</v>
      </c>
      <c r="C153" s="11">
        <v>3.2357660191876532</v>
      </c>
      <c r="D153" s="11">
        <f t="shared" ref="D153:D168" si="110">C153-B153</f>
        <v>1.1192547029682904</v>
      </c>
      <c r="E153" s="11">
        <v>1.714673387978888</v>
      </c>
      <c r="F153" s="11">
        <f t="shared" ref="F153:F160" si="111">SUM(D153:E153)</f>
        <v>2.8339280909471785</v>
      </c>
      <c r="G153" s="200">
        <f t="shared" ref="G153:G155" si="112">IF(B153&gt;0,(1+(E153/B153))^(1/($C$6-$B$6))-1,0)</f>
        <v>4.0353261502330984E-2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5.7016686434470509</v>
      </c>
      <c r="C154" s="11">
        <v>5.195212634222921</v>
      </c>
      <c r="D154" s="11">
        <f t="shared" si="110"/>
        <v>-0.50645600922412992</v>
      </c>
      <c r="E154" s="11">
        <v>1.8962000344571497</v>
      </c>
      <c r="F154" s="11">
        <f t="shared" si="111"/>
        <v>1.3897440252330198</v>
      </c>
      <c r="G154" s="200">
        <f t="shared" si="112"/>
        <v>1.9324948454110258E-2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1.2735469780403599</v>
      </c>
      <c r="C155" s="11">
        <v>1.4142827889810559</v>
      </c>
      <c r="D155" s="11">
        <f t="shared" si="110"/>
        <v>0.14073581094069598</v>
      </c>
      <c r="E155" s="11">
        <v>0.69285618593608234</v>
      </c>
      <c r="F155" s="11">
        <f t="shared" si="111"/>
        <v>0.83359199687677832</v>
      </c>
      <c r="G155" s="200">
        <f t="shared" si="112"/>
        <v>2.9383429649799897E-2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0.45794122894938749</v>
      </c>
      <c r="C156" s="11">
        <v>0.34174835539074383</v>
      </c>
      <c r="D156" s="11">
        <f t="shared" si="110"/>
        <v>-0.11619287355864366</v>
      </c>
      <c r="E156" s="11">
        <v>0.18767167774064875</v>
      </c>
      <c r="F156" s="11">
        <f t="shared" si="111"/>
        <v>7.1478804182005085E-2</v>
      </c>
      <c r="G156" s="200">
        <f>IF(B156&gt;0,(1+(E156/B156))^(1/($C$6-$B$6))-1,0)</f>
        <v>2.3161438670950663E-2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3.8556045906968488</v>
      </c>
      <c r="C157" s="11">
        <v>4.6290880694400292</v>
      </c>
      <c r="D157" s="11">
        <f t="shared" si="110"/>
        <v>0.77348347874318035</v>
      </c>
      <c r="E157" s="11">
        <v>2.0998240858592219</v>
      </c>
      <c r="F157" s="11">
        <f t="shared" si="111"/>
        <v>2.8733075646024022</v>
      </c>
      <c r="G157" s="200">
        <f t="shared" ref="G157:G178" si="113">IF(B157&gt;0,(1+(E157/B157))^(1/($C$6-$B$6))-1,0)</f>
        <v>2.9409177833143785E-2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2.0881810853182241</v>
      </c>
      <c r="C158" s="11">
        <v>1.6972255604138062</v>
      </c>
      <c r="D158" s="11">
        <f t="shared" si="110"/>
        <v>-0.39095552490441787</v>
      </c>
      <c r="E158" s="11">
        <v>0.65762902930441125</v>
      </c>
      <c r="F158" s="11">
        <f t="shared" si="111"/>
        <v>0.26667350439999338</v>
      </c>
      <c r="G158" s="200">
        <f t="shared" si="113"/>
        <v>1.8419773329881872E-2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0.96776007292998156</v>
      </c>
      <c r="C159" s="11">
        <v>1.0071388661350971</v>
      </c>
      <c r="D159" s="11">
        <f t="shared" si="110"/>
        <v>3.9378793205115503E-2</v>
      </c>
      <c r="E159" s="11">
        <v>0.54295948750379075</v>
      </c>
      <c r="F159" s="11">
        <f t="shared" si="111"/>
        <v>0.58233828070890625</v>
      </c>
      <c r="G159" s="200">
        <f t="shared" si="113"/>
        <v>3.0135633476299439E-2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0.58672641024276728</v>
      </c>
      <c r="C160" s="11">
        <v>0.79159840885087518</v>
      </c>
      <c r="D160" s="11">
        <f t="shared" si="110"/>
        <v>0.2048719986081079</v>
      </c>
      <c r="E160" s="11">
        <v>0.26681206904140597</v>
      </c>
      <c r="F160" s="11">
        <f t="shared" si="111"/>
        <v>0.47168406764951387</v>
      </c>
      <c r="G160" s="200">
        <f t="shared" si="113"/>
        <v>2.5303636752042724E-2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1.0728573663973122</v>
      </c>
      <c r="C161" s="11">
        <v>0.93915967893081098</v>
      </c>
      <c r="D161" s="11">
        <f t="shared" si="110"/>
        <v>-0.13369768746650124</v>
      </c>
      <c r="E161" s="11">
        <v>0.44968764056132465</v>
      </c>
      <c r="F161" s="11">
        <f t="shared" ref="F161:F162" si="114">SUM(D161:E161)</f>
        <v>0.31598995309482342</v>
      </c>
      <c r="G161" s="200">
        <f t="shared" si="113"/>
        <v>2.3611626575649858E-2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4.2523927108476975</v>
      </c>
      <c r="C162" s="11">
        <v>4.4266793906166795</v>
      </c>
      <c r="D162" s="11">
        <f t="shared" si="110"/>
        <v>0.17428667976898193</v>
      </c>
      <c r="E162" s="11">
        <v>2.0274907448604269</v>
      </c>
      <c r="F162" s="11">
        <f t="shared" si="114"/>
        <v>2.2017774246294088</v>
      </c>
      <c r="G162" s="200">
        <f t="shared" si="113"/>
        <v>2.6332026666891606E-2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7.7087399952587639</v>
      </c>
      <c r="C163" s="11">
        <v>8.6027065960582867</v>
      </c>
      <c r="D163" s="11">
        <f t="shared" si="110"/>
        <v>0.89396660079952284</v>
      </c>
      <c r="E163" s="11">
        <v>4.4269610739046641</v>
      </c>
      <c r="F163" s="11">
        <f t="shared" ref="F163:F166" si="115">SUM(D163:E163)</f>
        <v>5.3209276747041869</v>
      </c>
      <c r="G163" s="200">
        <f t="shared" si="113"/>
        <v>3.0715399776940044E-2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1.2011097882583088</v>
      </c>
      <c r="C164" s="11">
        <v>1.4525066879410995</v>
      </c>
      <c r="D164" s="11">
        <f t="shared" si="110"/>
        <v>0.25139689968279066</v>
      </c>
      <c r="E164" s="11">
        <v>0.80149683213267697</v>
      </c>
      <c r="F164" s="11">
        <f t="shared" si="115"/>
        <v>1.0528937318154676</v>
      </c>
      <c r="G164" s="200">
        <f t="shared" si="113"/>
        <v>3.466763128231487E-2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0.58286254393875614</v>
      </c>
      <c r="C165" s="11">
        <v>1.0626349208423964</v>
      </c>
      <c r="D165" s="11">
        <f t="shared" si="110"/>
        <v>0.47977237690364027</v>
      </c>
      <c r="E165" s="11">
        <v>0.49993555614755691</v>
      </c>
      <c r="F165" s="11">
        <f t="shared" si="115"/>
        <v>0.97970793305119719</v>
      </c>
      <c r="G165" s="200">
        <f t="shared" si="113"/>
        <v>4.2154454482632442E-2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3.0775337584110192</v>
      </c>
      <c r="C166" s="11">
        <v>3.6248130788418167</v>
      </c>
      <c r="D166" s="11">
        <f t="shared" si="110"/>
        <v>0.54727932043079752</v>
      </c>
      <c r="E166" s="11">
        <v>1.4452095876688984</v>
      </c>
      <c r="F166" s="11">
        <f t="shared" si="115"/>
        <v>1.9924889080996959</v>
      </c>
      <c r="G166" s="200">
        <f t="shared" si="113"/>
        <v>2.5998221261952725E-2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1.002084779289633</v>
      </c>
      <c r="C167" s="11">
        <v>1.3373754723126969</v>
      </c>
      <c r="D167" s="11">
        <f t="shared" si="110"/>
        <v>0.33529069302306391</v>
      </c>
      <c r="E167" s="11">
        <v>0.63167406898836209</v>
      </c>
      <c r="F167" s="11">
        <f t="shared" ref="F167" si="116">SUM(D167:E167)</f>
        <v>0.966964762011426</v>
      </c>
      <c r="G167" s="200">
        <f t="shared" si="113"/>
        <v>3.312348122629083E-2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0.59200785637835485</v>
      </c>
      <c r="C168" s="11">
        <v>0.76312770639919358</v>
      </c>
      <c r="D168" s="11">
        <f t="shared" si="110"/>
        <v>0.17111985002083874</v>
      </c>
      <c r="E168" s="11">
        <v>0.37076161493800397</v>
      </c>
      <c r="F168" s="11">
        <f t="shared" ref="F168" si="117">SUM(D168:E168)</f>
        <v>0.54188146495884271</v>
      </c>
      <c r="G168" s="200">
        <f t="shared" si="113"/>
        <v>3.295084685673122E-2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4.5106849397797717</v>
      </c>
      <c r="C169" s="11">
        <v>5.4414013803536063</v>
      </c>
      <c r="D169" s="11">
        <f>C169-B169</f>
        <v>0.93071644057383462</v>
      </c>
      <c r="E169" s="11">
        <v>3.0014097397857542</v>
      </c>
      <c r="F169" s="11">
        <f>SUM(D169:E169)</f>
        <v>3.9321261803595888</v>
      </c>
      <c r="G169" s="200">
        <f t="shared" si="113"/>
        <v>3.4589112855404558E-2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1.5652528408697808</v>
      </c>
      <c r="C170" s="11">
        <v>2.6762564637956667</v>
      </c>
      <c r="D170" s="11">
        <f t="shared" ref="D170:D176" si="118">C170-B170</f>
        <v>1.1110036229258859</v>
      </c>
      <c r="E170" s="11">
        <v>1.3276933973756091</v>
      </c>
      <c r="F170" s="11">
        <f t="shared" ref="F170:F171" si="119">SUM(D170:E170)</f>
        <v>2.438697020301495</v>
      </c>
      <c r="G170" s="200">
        <f t="shared" si="113"/>
        <v>4.1798491258728365E-2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4.710419136628842E-2</v>
      </c>
      <c r="C171" s="11">
        <v>4.3980169724177988E-2</v>
      </c>
      <c r="D171" s="11">
        <f t="shared" si="118"/>
        <v>-3.1240216421104319E-3</v>
      </c>
      <c r="E171" s="11">
        <v>2.6651960848531015E-2</v>
      </c>
      <c r="F171" s="11">
        <f t="shared" si="119"/>
        <v>2.3527939206420583E-2</v>
      </c>
      <c r="G171" s="200">
        <f t="shared" si="113"/>
        <v>3.0344791297383544E-2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2.2020833789101633</v>
      </c>
      <c r="C172" s="11">
        <v>2.6244206598235298</v>
      </c>
      <c r="D172" s="11">
        <f t="shared" si="118"/>
        <v>0.42233728091336653</v>
      </c>
      <c r="E172" s="11">
        <v>1.0867411717291913</v>
      </c>
      <c r="F172" s="11">
        <f t="shared" ref="F172:F173" si="120">SUM(D172:E172)</f>
        <v>1.5090784526425578</v>
      </c>
      <c r="G172" s="200">
        <f t="shared" si="113"/>
        <v>2.71025239977567E-2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1.9094213970225233</v>
      </c>
      <c r="C173" s="11">
        <v>3.0714627890577049</v>
      </c>
      <c r="D173" s="11">
        <f t="shared" si="118"/>
        <v>1.1620413920351815</v>
      </c>
      <c r="E173" s="11">
        <v>1.2101870368904499</v>
      </c>
      <c r="F173" s="11">
        <f t="shared" si="120"/>
        <v>2.3722284289256317</v>
      </c>
      <c r="G173" s="200">
        <f t="shared" si="113"/>
        <v>3.3268572021454723E-2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1.0486283117945359</v>
      </c>
      <c r="C174" s="11">
        <v>2.1582323910778691</v>
      </c>
      <c r="D174" s="11">
        <f t="shared" si="118"/>
        <v>1.1096040792833333</v>
      </c>
      <c r="E174" s="11">
        <v>0.81533469983963747</v>
      </c>
      <c r="F174" s="11">
        <f t="shared" ref="F174:F175" si="121">SUM(D174:E174)</f>
        <v>1.9249387791229706</v>
      </c>
      <c r="G174" s="200">
        <f t="shared" si="113"/>
        <v>3.9092908095385459E-2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1.4165868500457168</v>
      </c>
      <c r="C175" s="11">
        <v>2.2342999761562568</v>
      </c>
      <c r="D175" s="11">
        <f t="shared" si="118"/>
        <v>0.81771312611053992</v>
      </c>
      <c r="E175" s="11">
        <v>1.2161146224379866</v>
      </c>
      <c r="F175" s="11">
        <f t="shared" si="121"/>
        <v>2.0338277485485268</v>
      </c>
      <c r="G175" s="200">
        <f t="shared" si="113"/>
        <v>4.2182782367581106E-2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0.46345599961140832</v>
      </c>
      <c r="C176" s="11">
        <v>0.57472695001692387</v>
      </c>
      <c r="D176" s="11">
        <f t="shared" si="118"/>
        <v>0.11127095040551555</v>
      </c>
      <c r="E176" s="11">
        <v>0.28636279137501819</v>
      </c>
      <c r="F176" s="11">
        <f t="shared" ref="F176" si="122">SUM(D176:E176)</f>
        <v>0.39763374178053373</v>
      </c>
      <c r="G176" s="200">
        <f t="shared" si="113"/>
        <v>3.2594610777476163E-2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2.9335615497129974</v>
      </c>
      <c r="C177" s="11">
        <v>5.0648553616099425</v>
      </c>
      <c r="D177" s="11">
        <f t="shared" ref="D177" si="123">C177-B177</f>
        <v>2.1312938118969451</v>
      </c>
      <c r="E177" s="11">
        <v>2.4961331618679163</v>
      </c>
      <c r="F177" s="11">
        <f t="shared" ref="F177" si="124">SUM(D177:E177)</f>
        <v>4.6274269737648615</v>
      </c>
      <c r="G177" s="200">
        <f t="shared" si="113"/>
        <v>4.189834250874136E-2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58.185005972635885</v>
      </c>
      <c r="C178" s="11">
        <f t="shared" ref="C178:F178" si="125">SUM(C152:C177)</f>
        <v>69.777422109958152</v>
      </c>
      <c r="D178" s="11">
        <f t="shared" si="125"/>
        <v>11.592416137322259</v>
      </c>
      <c r="E178" s="11">
        <f t="shared" si="125"/>
        <v>32.96608483590667</v>
      </c>
      <c r="F178" s="11">
        <f t="shared" si="125"/>
        <v>44.558500973228924</v>
      </c>
      <c r="G178" s="200">
        <f t="shared" si="113"/>
        <v>3.0378336445934462E-2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13.769075264262229</v>
      </c>
      <c r="C181" s="11">
        <v>13.301900788983158</v>
      </c>
      <c r="D181" s="11">
        <f>C181-B181</f>
        <v>-0.46717447527907119</v>
      </c>
      <c r="E181" s="11">
        <v>5.7523299628897497</v>
      </c>
      <c r="F181" s="11">
        <f>SUM(D181:E181)</f>
        <v>5.2851554876106785</v>
      </c>
      <c r="G181" s="200">
        <f>IF(B181&gt;0,(1+(E181/B181))^(1/($C$6-$B$6))-1,0)</f>
        <v>2.3545343490226189E-2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4.983491517139214</v>
      </c>
      <c r="C182" s="11">
        <v>6.2941051991320975</v>
      </c>
      <c r="D182" s="11">
        <f t="shared" ref="D182:D197" si="128">C182-B182</f>
        <v>1.3106136819928835</v>
      </c>
      <c r="E182" s="11">
        <v>2.8183585677005527</v>
      </c>
      <c r="F182" s="11">
        <f t="shared" ref="F182:F189" si="129">SUM(D182:E182)</f>
        <v>4.1289722496934367</v>
      </c>
      <c r="G182" s="200">
        <f t="shared" ref="G182:G184" si="130">IF(B182&gt;0,(1+(E182/B182))^(1/($C$6-$B$6))-1,0)</f>
        <v>3.0332957294145757E-2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8.6735273511253297</v>
      </c>
      <c r="C183" s="11">
        <v>8.2448523997211627</v>
      </c>
      <c r="D183" s="11">
        <f t="shared" si="128"/>
        <v>-0.428674951404167</v>
      </c>
      <c r="E183" s="11">
        <v>2.4978898926969548</v>
      </c>
      <c r="F183" s="11">
        <f t="shared" si="129"/>
        <v>2.0692149412927878</v>
      </c>
      <c r="G183" s="200">
        <f t="shared" si="130"/>
        <v>1.7015334773282209E-2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5.3597251103677515</v>
      </c>
      <c r="C184" s="11">
        <v>5.654979043195719</v>
      </c>
      <c r="D184" s="11">
        <f t="shared" si="128"/>
        <v>0.29525393282796752</v>
      </c>
      <c r="E184" s="11">
        <v>3.2788874976862679</v>
      </c>
      <c r="F184" s="11">
        <f t="shared" si="129"/>
        <v>3.5741414305142354</v>
      </c>
      <c r="G184" s="200">
        <f t="shared" si="130"/>
        <v>3.2333685628683995E-2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1.8910451771122059</v>
      </c>
      <c r="C185" s="11">
        <v>2.0009428995098246</v>
      </c>
      <c r="D185" s="11">
        <f t="shared" si="128"/>
        <v>0.10989772239761875</v>
      </c>
      <c r="E185" s="11">
        <v>0.86086317896169917</v>
      </c>
      <c r="F185" s="11">
        <f t="shared" si="129"/>
        <v>0.97076090135931792</v>
      </c>
      <c r="G185" s="200">
        <f>IF(B185&gt;0,(1+(E185/B185))^(1/($C$6-$B$6))-1,0)</f>
        <v>2.5326394861729495E-2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9.4543883813556615</v>
      </c>
      <c r="C186" s="11">
        <v>11.280328593798419</v>
      </c>
      <c r="D186" s="11">
        <f t="shared" si="128"/>
        <v>1.8259402124427577</v>
      </c>
      <c r="E186" s="11">
        <v>4.5128492013542703</v>
      </c>
      <c r="F186" s="11">
        <f t="shared" si="129"/>
        <v>6.338789413797028</v>
      </c>
      <c r="G186" s="200">
        <f t="shared" ref="G186:G205" si="131">IF(B186&gt;0,(1+(E186/B186))^(1/($C$6-$B$6))-1,0)</f>
        <v>2.635705543180622E-2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3.3398233859766733</v>
      </c>
      <c r="C187" s="11">
        <v>2.1423835920280232</v>
      </c>
      <c r="D187" s="11">
        <f t="shared" si="128"/>
        <v>-1.1974397939486501</v>
      </c>
      <c r="E187" s="11">
        <v>0.86900512301835864</v>
      </c>
      <c r="F187" s="11">
        <f t="shared" si="129"/>
        <v>-0.32843467093029144</v>
      </c>
      <c r="G187" s="200">
        <f t="shared" si="131"/>
        <v>1.5537228056649921E-2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3.8568682908134453</v>
      </c>
      <c r="C188" s="11">
        <v>4.1419186732933895</v>
      </c>
      <c r="D188" s="11">
        <f t="shared" si="128"/>
        <v>0.28505038247994419</v>
      </c>
      <c r="E188" s="11">
        <v>2.310221303164516</v>
      </c>
      <c r="F188" s="11">
        <f t="shared" si="129"/>
        <v>2.5952716856444602</v>
      </c>
      <c r="G188" s="200">
        <f t="shared" si="131"/>
        <v>3.1786156493721851E-2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2.3085233970216295</v>
      </c>
      <c r="C189" s="11">
        <v>2.9074170738644751</v>
      </c>
      <c r="D189" s="11">
        <f t="shared" si="128"/>
        <v>0.59889367684284567</v>
      </c>
      <c r="E189" s="11">
        <v>0.70781969885942742</v>
      </c>
      <c r="F189" s="11">
        <f t="shared" si="129"/>
        <v>1.3067133757022731</v>
      </c>
      <c r="G189" s="200">
        <f t="shared" si="131"/>
        <v>1.7989028208258429E-2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2.9765284753578807</v>
      </c>
      <c r="C190" s="11">
        <v>3.0019248960986178</v>
      </c>
      <c r="D190" s="11">
        <f t="shared" si="128"/>
        <v>2.5396420740737113E-2</v>
      </c>
      <c r="E190" s="11">
        <v>1.1325830674767023</v>
      </c>
      <c r="F190" s="11">
        <f t="shared" ref="F190:F191" si="132">SUM(D190:E190)</f>
        <v>1.1579794882174395</v>
      </c>
      <c r="G190" s="200">
        <f t="shared" si="131"/>
        <v>2.1729327024835543E-2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12.403547056540564</v>
      </c>
      <c r="C191" s="11">
        <v>10.841851274999906</v>
      </c>
      <c r="D191" s="11">
        <f t="shared" si="128"/>
        <v>-1.5616957815406582</v>
      </c>
      <c r="E191" s="11">
        <v>4.7619907914587234</v>
      </c>
      <c r="F191" s="11">
        <f t="shared" si="132"/>
        <v>3.2002950099180651</v>
      </c>
      <c r="G191" s="200">
        <f t="shared" si="131"/>
        <v>2.1897730105064239E-2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22.576539025127389</v>
      </c>
      <c r="C192" s="11">
        <v>17.706359934498039</v>
      </c>
      <c r="D192" s="11">
        <f t="shared" si="128"/>
        <v>-4.8701790906293496</v>
      </c>
      <c r="E192" s="11">
        <v>9.1132913273187377</v>
      </c>
      <c r="F192" s="11">
        <f t="shared" ref="F192:F195" si="133">SUM(D192:E192)</f>
        <v>4.2431122366893881</v>
      </c>
      <c r="G192" s="200">
        <f t="shared" si="131"/>
        <v>2.2863080269150071E-2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3.9047896151359307</v>
      </c>
      <c r="C193" s="11">
        <v>1.4013395169319196</v>
      </c>
      <c r="D193" s="11">
        <f t="shared" si="128"/>
        <v>-2.5034500982040111</v>
      </c>
      <c r="E193" s="11">
        <v>1.5626588549309037</v>
      </c>
      <c r="F193" s="11">
        <f t="shared" si="133"/>
        <v>-0.94079124327310737</v>
      </c>
      <c r="G193" s="200">
        <f t="shared" si="131"/>
        <v>2.2694225867883056E-2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0.91119247300709993</v>
      </c>
      <c r="C194" s="11">
        <v>1.040473714570018</v>
      </c>
      <c r="D194" s="11">
        <f t="shared" si="128"/>
        <v>0.12928124156291809</v>
      </c>
      <c r="E194" s="11">
        <v>0.51977406971887308</v>
      </c>
      <c r="F194" s="11">
        <f t="shared" si="133"/>
        <v>0.64905531128179117</v>
      </c>
      <c r="G194" s="200">
        <f t="shared" si="131"/>
        <v>3.0547364733073401E-2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16.835513727390172</v>
      </c>
      <c r="C195" s="11">
        <v>16.301372857616148</v>
      </c>
      <c r="D195" s="11">
        <f t="shared" si="128"/>
        <v>-0.5341408697740242</v>
      </c>
      <c r="E195" s="11">
        <v>5.8497479083551278</v>
      </c>
      <c r="F195" s="11">
        <f t="shared" si="133"/>
        <v>5.3156070385811036</v>
      </c>
      <c r="G195" s="200">
        <f t="shared" si="131"/>
        <v>2.0080615107894717E-2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10.725928164081779</v>
      </c>
      <c r="C196" s="11">
        <v>10.174600249641182</v>
      </c>
      <c r="D196" s="11">
        <f t="shared" si="128"/>
        <v>-0.5513279144405967</v>
      </c>
      <c r="E196" s="11">
        <v>4.1418336550682318</v>
      </c>
      <c r="F196" s="11">
        <f t="shared" ref="F196" si="134">SUM(D196:E196)</f>
        <v>3.5905057406276351</v>
      </c>
      <c r="G196" s="200">
        <f t="shared" si="131"/>
        <v>2.2007416525040346E-2</v>
      </c>
    </row>
    <row r="197" spans="1:14" x14ac:dyDescent="0.2">
      <c r="A197" t="str">
        <f t="shared" si="127"/>
        <v>54 Textiles, printing and other skilled trades</v>
      </c>
      <c r="B197" s="11">
        <v>3.9551830957281444</v>
      </c>
      <c r="C197" s="11">
        <v>4.2623568173985324</v>
      </c>
      <c r="D197" s="11">
        <f t="shared" si="128"/>
        <v>0.30717372167038803</v>
      </c>
      <c r="E197" s="11">
        <v>1.7381563494422079</v>
      </c>
      <c r="F197" s="11">
        <f t="shared" ref="F197" si="135">SUM(D197:E197)</f>
        <v>2.0453300711125957</v>
      </c>
      <c r="G197" s="200">
        <f t="shared" si="131"/>
        <v>2.4581946055343362E-2</v>
      </c>
    </row>
    <row r="198" spans="1:14" x14ac:dyDescent="0.2">
      <c r="A198" t="str">
        <f t="shared" si="127"/>
        <v>61 Caring personal service occupations</v>
      </c>
      <c r="B198" s="11">
        <v>28.148646710709031</v>
      </c>
      <c r="C198" s="11">
        <v>34.300268780323805</v>
      </c>
      <c r="D198" s="11">
        <f>C198-B198</f>
        <v>6.1516220696147741</v>
      </c>
      <c r="E198" s="11">
        <v>17.963891539158013</v>
      </c>
      <c r="F198" s="11">
        <f>SUM(D198:E198)</f>
        <v>24.115513608772787</v>
      </c>
      <c r="G198" s="200">
        <f t="shared" si="131"/>
        <v>3.3453087820026539E-2</v>
      </c>
    </row>
    <row r="199" spans="1:14" x14ac:dyDescent="0.2">
      <c r="A199" t="str">
        <f t="shared" si="127"/>
        <v>62 Leisure, travel and related personal service occupations</v>
      </c>
      <c r="B199" s="11">
        <v>4.6730114761391999</v>
      </c>
      <c r="C199" s="11">
        <v>4.3827717502975556</v>
      </c>
      <c r="D199" s="11">
        <f t="shared" ref="D199:D205" si="136">C199-B199</f>
        <v>-0.29023972584164426</v>
      </c>
      <c r="E199" s="11">
        <v>2.0593901072099046</v>
      </c>
      <c r="F199" s="11">
        <f t="shared" ref="F199:F200" si="137">SUM(D199:E199)</f>
        <v>1.7691503813682603</v>
      </c>
      <c r="G199" s="200">
        <f t="shared" si="131"/>
        <v>2.464056267136705E-2</v>
      </c>
    </row>
    <row r="200" spans="1:14" x14ac:dyDescent="0.2">
      <c r="A200" t="str">
        <f t="shared" si="127"/>
        <v>63 Community and civil enforcement occupations</v>
      </c>
      <c r="B200" s="11">
        <v>0.17707176342853034</v>
      </c>
      <c r="C200" s="11">
        <v>0.14183697962237055</v>
      </c>
      <c r="D200" s="11">
        <f t="shared" si="136"/>
        <v>-3.5234783806159797E-2</v>
      </c>
      <c r="E200" s="11">
        <v>4.9964215823073248E-2</v>
      </c>
      <c r="F200" s="11">
        <f t="shared" si="137"/>
        <v>1.472943201691345E-2</v>
      </c>
      <c r="G200" s="200">
        <f t="shared" si="131"/>
        <v>1.670827501189831E-2</v>
      </c>
    </row>
    <row r="201" spans="1:14" x14ac:dyDescent="0.2">
      <c r="A201" t="str">
        <f t="shared" si="127"/>
        <v>71 Sales occupations</v>
      </c>
      <c r="B201" s="11">
        <v>14.895797618152308</v>
      </c>
      <c r="C201" s="11">
        <v>14.439641591511572</v>
      </c>
      <c r="D201" s="11">
        <f t="shared" si="136"/>
        <v>-0.45615602664073585</v>
      </c>
      <c r="E201" s="11">
        <v>6.3829320902715043</v>
      </c>
      <c r="F201" s="11">
        <f t="shared" ref="F201:F202" si="138">SUM(D201:E201)</f>
        <v>5.9267760636307685</v>
      </c>
      <c r="G201" s="200">
        <f t="shared" si="131"/>
        <v>2.4060140272770481E-2</v>
      </c>
    </row>
    <row r="202" spans="1:14" x14ac:dyDescent="0.2">
      <c r="A202" t="str">
        <f t="shared" si="127"/>
        <v>72 Customer service occupations</v>
      </c>
      <c r="B202" s="11">
        <v>5.3467424924997005</v>
      </c>
      <c r="C202" s="11">
        <v>8.0082333462944888</v>
      </c>
      <c r="D202" s="11">
        <f t="shared" si="136"/>
        <v>2.6614908537947883</v>
      </c>
      <c r="E202" s="11">
        <v>2.9684706385547717</v>
      </c>
      <c r="F202" s="11">
        <f t="shared" si="138"/>
        <v>5.62996149234956</v>
      </c>
      <c r="G202" s="200">
        <f t="shared" si="131"/>
        <v>2.9877589388490167E-2</v>
      </c>
    </row>
    <row r="203" spans="1:14" x14ac:dyDescent="0.2">
      <c r="A203" t="str">
        <f t="shared" si="127"/>
        <v>81 Process, plant and machine operatives</v>
      </c>
      <c r="B203" s="11">
        <v>7.0112614922509451</v>
      </c>
      <c r="C203" s="11">
        <v>11.522297086791276</v>
      </c>
      <c r="D203" s="11">
        <f t="shared" si="136"/>
        <v>4.5110355945403313</v>
      </c>
      <c r="E203" s="11">
        <v>3.7799446470237799</v>
      </c>
      <c r="F203" s="11">
        <f t="shared" ref="F203:F204" si="139">SUM(D203:E203)</f>
        <v>8.2909802415641103</v>
      </c>
      <c r="G203" s="200">
        <f t="shared" si="131"/>
        <v>2.9164794672069005E-2</v>
      </c>
    </row>
    <row r="204" spans="1:14" x14ac:dyDescent="0.2">
      <c r="A204" t="str">
        <f t="shared" si="127"/>
        <v>82 Transport and mobile machine drivers and operatives</v>
      </c>
      <c r="B204" s="11">
        <v>8.1938880133919465</v>
      </c>
      <c r="C204" s="11">
        <v>12.264632618827937</v>
      </c>
      <c r="D204" s="11">
        <f t="shared" si="136"/>
        <v>4.0707446054359906</v>
      </c>
      <c r="E204" s="11">
        <v>5.4515180299955404</v>
      </c>
      <c r="F204" s="11">
        <f t="shared" si="139"/>
        <v>9.522262635431531</v>
      </c>
      <c r="G204" s="200">
        <f t="shared" si="131"/>
        <v>3.4585599878668383E-2</v>
      </c>
    </row>
    <row r="205" spans="1:14" x14ac:dyDescent="0.2">
      <c r="A205" t="str">
        <f t="shared" si="127"/>
        <v>91 Elementary trades and related occupations</v>
      </c>
      <c r="B205" s="11">
        <v>2.2349378668765216</v>
      </c>
      <c r="C205" s="11">
        <v>2.7992189878977629</v>
      </c>
      <c r="D205" s="11">
        <f t="shared" si="136"/>
        <v>0.56428112102124128</v>
      </c>
      <c r="E205" s="11">
        <v>0.86559997138371447</v>
      </c>
      <c r="F205" s="11">
        <f t="shared" ref="F205" si="140">SUM(D205:E205)</f>
        <v>1.4298810924049556</v>
      </c>
      <c r="G205" s="200">
        <f t="shared" si="131"/>
        <v>2.2064032915998677E-2</v>
      </c>
    </row>
    <row r="206" spans="1:14" x14ac:dyDescent="0.2">
      <c r="A206" t="str">
        <f t="shared" si="127"/>
        <v>92 Elementary administration and service occupations</v>
      </c>
      <c r="B206" s="11">
        <v>14.722920715453869</v>
      </c>
      <c r="C206" s="11">
        <v>14.387229876349309</v>
      </c>
      <c r="D206" s="11">
        <f t="shared" ref="D206" si="141">C206-B206</f>
        <v>-0.33569083910455966</v>
      </c>
      <c r="E206" s="11">
        <v>7.3891909801302154</v>
      </c>
      <c r="F206" s="11">
        <f t="shared" ref="F206" si="142">SUM(D206:E206)</f>
        <v>7.0535001410256557</v>
      </c>
      <c r="G206" s="200">
        <f t="shared" ref="G206:G207" si="143">IF(B206&gt;0,(1+(E206/B206))^(1/($C$6-$B$6))-1,0)</f>
        <v>2.74856134784216E-2</v>
      </c>
    </row>
    <row r="207" spans="1:14" x14ac:dyDescent="0.2">
      <c r="A207" t="str">
        <f t="shared" si="127"/>
        <v>All occupations</v>
      </c>
      <c r="B207" s="11">
        <f>SUM(B181:B206)</f>
        <v>213.32996765644515</v>
      </c>
      <c r="C207" s="11">
        <f t="shared" ref="C207:F207" si="144">SUM(C181:C206)</f>
        <v>222.94523854319669</v>
      </c>
      <c r="D207" s="11">
        <f t="shared" si="144"/>
        <v>9.6152708867515582</v>
      </c>
      <c r="E207" s="11">
        <f t="shared" si="144"/>
        <v>99.339162669651827</v>
      </c>
      <c r="F207" s="11">
        <f t="shared" si="144"/>
        <v>108.95443355640337</v>
      </c>
      <c r="G207" s="200">
        <f t="shared" si="143"/>
        <v>2.5814599923348558E-2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10.522233120392771</v>
      </c>
      <c r="C210" s="11">
        <v>8.270632436479497</v>
      </c>
      <c r="D210" s="11">
        <f>C210-B210</f>
        <v>-2.2516006839132743</v>
      </c>
      <c r="E210" s="11">
        <v>4.4716497653026357</v>
      </c>
      <c r="F210" s="11">
        <f>SUM(D210:E210)</f>
        <v>2.2200490813893614</v>
      </c>
      <c r="G210" s="200">
        <f>IF(B210&gt;0,(1+(E210/B210))^(1/($C$6-$B$6))-1,0)</f>
        <v>2.3891048951194094E-2</v>
      </c>
    </row>
    <row r="211" spans="1:7" x14ac:dyDescent="0.2">
      <c r="A211" t="str">
        <f t="shared" si="146"/>
        <v>12 Other managers and proprietors</v>
      </c>
      <c r="B211" s="11">
        <v>5.5909489453826406</v>
      </c>
      <c r="C211" s="11">
        <v>7.0096019370492941</v>
      </c>
      <c r="D211" s="11">
        <f t="shared" ref="D211:D226" si="147">C211-B211</f>
        <v>1.4186529916666535</v>
      </c>
      <c r="E211" s="11">
        <v>4.0514869766110166</v>
      </c>
      <c r="F211" s="11">
        <f t="shared" ref="F211:F218" si="148">SUM(D211:E211)</f>
        <v>5.4701399682776701</v>
      </c>
      <c r="G211" s="200">
        <f t="shared" ref="G211:G213" si="149">IF(B211&gt;0,(1+(E211/B211))^(1/($C$6-$B$6))-1,0)</f>
        <v>3.7003166073922067E-2</v>
      </c>
    </row>
    <row r="212" spans="1:7" x14ac:dyDescent="0.2">
      <c r="A212" t="str">
        <f t="shared" si="146"/>
        <v>21 Science, research, engineering and technology professionals</v>
      </c>
      <c r="B212" s="11">
        <v>6.2579190148110841</v>
      </c>
      <c r="C212" s="11">
        <v>5.5305231122456107</v>
      </c>
      <c r="D212" s="11">
        <f t="shared" si="147"/>
        <v>-0.72739590256547348</v>
      </c>
      <c r="E212" s="11">
        <v>2.0957282671589534</v>
      </c>
      <c r="F212" s="11">
        <f t="shared" si="148"/>
        <v>1.36833236459348</v>
      </c>
      <c r="G212" s="200">
        <f t="shared" si="149"/>
        <v>1.9443308822414851E-2</v>
      </c>
    </row>
    <row r="213" spans="1:7" x14ac:dyDescent="0.2">
      <c r="A213" t="str">
        <f t="shared" si="146"/>
        <v>22 Health professionals</v>
      </c>
      <c r="B213" s="11">
        <v>3.8945092817982738</v>
      </c>
      <c r="C213" s="11">
        <v>3.4789040090749586</v>
      </c>
      <c r="D213" s="11">
        <f t="shared" si="147"/>
        <v>-0.41560527272331527</v>
      </c>
      <c r="E213" s="11">
        <v>2.0941224218879175</v>
      </c>
      <c r="F213" s="11">
        <f t="shared" si="148"/>
        <v>1.6785171491646023</v>
      </c>
      <c r="G213" s="200">
        <f t="shared" si="149"/>
        <v>2.910176753892868E-2</v>
      </c>
    </row>
    <row r="214" spans="1:7" x14ac:dyDescent="0.2">
      <c r="A214" t="str">
        <f t="shared" si="146"/>
        <v>23 Teaching and other educational professionals</v>
      </c>
      <c r="B214" s="11">
        <v>1.4788563827821539</v>
      </c>
      <c r="C214" s="11">
        <v>1.2252908428385463</v>
      </c>
      <c r="D214" s="11">
        <f t="shared" si="147"/>
        <v>-0.25356553994360764</v>
      </c>
      <c r="E214" s="11">
        <v>0.72175381944361394</v>
      </c>
      <c r="F214" s="11">
        <f t="shared" si="148"/>
        <v>0.4681882795000063</v>
      </c>
      <c r="G214" s="200">
        <f>IF(B214&gt;0,(1+(E214/B214))^(1/($C$6-$B$6))-1,0)</f>
        <v>2.68518931539099E-2</v>
      </c>
    </row>
    <row r="215" spans="1:7" x14ac:dyDescent="0.2">
      <c r="A215" t="str">
        <f t="shared" si="146"/>
        <v>24 Business, media and public service professionals</v>
      </c>
      <c r="B215" s="11">
        <v>6.0462729661462591</v>
      </c>
      <c r="C215" s="11">
        <v>5.5139287860931603</v>
      </c>
      <c r="D215" s="11">
        <f t="shared" si="147"/>
        <v>-0.5323441800530988</v>
      </c>
      <c r="E215" s="11">
        <v>2.6319749340611276</v>
      </c>
      <c r="F215" s="11">
        <f t="shared" si="148"/>
        <v>2.0996307540080288</v>
      </c>
      <c r="G215" s="200">
        <f t="shared" ref="G215:G234" si="150">IF(B215&gt;0,(1+(E215/B215))^(1/($C$6-$B$6))-1,0)</f>
        <v>2.4384393710914942E-2</v>
      </c>
    </row>
    <row r="216" spans="1:7" x14ac:dyDescent="0.2">
      <c r="A216" t="str">
        <f t="shared" si="146"/>
        <v>31 Science, engineering and technology associate professionals</v>
      </c>
      <c r="B216" s="11">
        <v>2.8366595058557733</v>
      </c>
      <c r="C216" s="11">
        <v>2.3369002688812435</v>
      </c>
      <c r="D216" s="11">
        <f t="shared" si="147"/>
        <v>-0.49975923697452984</v>
      </c>
      <c r="E216" s="11">
        <v>0.93978801919332922</v>
      </c>
      <c r="F216" s="11">
        <f t="shared" si="148"/>
        <v>0.44002878221879937</v>
      </c>
      <c r="G216" s="200">
        <f t="shared" si="150"/>
        <v>1.9260239385943789E-2</v>
      </c>
    </row>
    <row r="217" spans="1:7" x14ac:dyDescent="0.2">
      <c r="A217" t="str">
        <f t="shared" si="146"/>
        <v>32 Health and social care associate professionals</v>
      </c>
      <c r="B217" s="11">
        <v>2.7456088925025219</v>
      </c>
      <c r="C217" s="11">
        <v>2.1899139956499876</v>
      </c>
      <c r="D217" s="11">
        <f t="shared" si="147"/>
        <v>-0.55569489685253437</v>
      </c>
      <c r="E217" s="11">
        <v>1.4050417164118312</v>
      </c>
      <c r="F217" s="11">
        <f t="shared" si="148"/>
        <v>0.84934681955929681</v>
      </c>
      <c r="G217" s="200">
        <f t="shared" si="150"/>
        <v>2.7933848311382903E-2</v>
      </c>
    </row>
    <row r="218" spans="1:7" x14ac:dyDescent="0.2">
      <c r="A218" t="str">
        <f t="shared" si="146"/>
        <v>33 Protective service occupations</v>
      </c>
      <c r="B218" s="11">
        <v>2.6674242240669455</v>
      </c>
      <c r="C218" s="11">
        <v>2.8835167206326564</v>
      </c>
      <c r="D218" s="11">
        <f t="shared" si="147"/>
        <v>0.21609249656571095</v>
      </c>
      <c r="E218" s="11">
        <v>0.93635749644495625</v>
      </c>
      <c r="F218" s="11">
        <f t="shared" si="148"/>
        <v>1.1524499930106673</v>
      </c>
      <c r="G218" s="200">
        <f t="shared" si="150"/>
        <v>2.0260545750749648E-2</v>
      </c>
    </row>
    <row r="219" spans="1:7" x14ac:dyDescent="0.2">
      <c r="A219" t="str">
        <f t="shared" si="146"/>
        <v>34 Culture, media and sports occupations</v>
      </c>
      <c r="B219" s="11">
        <v>1.3866756953721993</v>
      </c>
      <c r="C219" s="11">
        <v>0.9526551225354799</v>
      </c>
      <c r="D219" s="11">
        <f t="shared" si="147"/>
        <v>-0.43402057283671935</v>
      </c>
      <c r="E219" s="11">
        <v>0.43220707999895036</v>
      </c>
      <c r="F219" s="11">
        <f t="shared" ref="F219:F220" si="151">SUM(D219:E219)</f>
        <v>-1.8134928377689929E-3</v>
      </c>
      <c r="G219" s="200">
        <f t="shared" si="150"/>
        <v>1.8252114096114269E-2</v>
      </c>
    </row>
    <row r="220" spans="1:7" x14ac:dyDescent="0.2">
      <c r="A220" t="str">
        <f t="shared" si="146"/>
        <v>35 Business and public service associate professionals</v>
      </c>
      <c r="B220" s="11">
        <v>9.7640569034203804</v>
      </c>
      <c r="C220" s="11">
        <v>7.2870632941640574</v>
      </c>
      <c r="D220" s="11">
        <f t="shared" si="147"/>
        <v>-2.4769936092563229</v>
      </c>
      <c r="E220" s="11">
        <v>3.5735097271891192</v>
      </c>
      <c r="F220" s="11">
        <f t="shared" si="151"/>
        <v>1.0965161179327962</v>
      </c>
      <c r="G220" s="200">
        <f t="shared" si="150"/>
        <v>2.1009430286674124E-2</v>
      </c>
    </row>
    <row r="221" spans="1:7" x14ac:dyDescent="0.2">
      <c r="A221" t="str">
        <f t="shared" si="146"/>
        <v>41 Administrative occupations</v>
      </c>
      <c r="B221" s="11">
        <v>26.026327301557494</v>
      </c>
      <c r="C221" s="11">
        <v>17.884739912471222</v>
      </c>
      <c r="D221" s="11">
        <f t="shared" si="147"/>
        <v>-8.141587389086272</v>
      </c>
      <c r="E221" s="11">
        <v>10.021949579519761</v>
      </c>
      <c r="F221" s="11">
        <f t="shared" ref="F221:F224" si="152">SUM(D221:E221)</f>
        <v>1.8803621904334893</v>
      </c>
      <c r="G221" s="200">
        <f t="shared" si="150"/>
        <v>2.1954220441098293E-2</v>
      </c>
    </row>
    <row r="222" spans="1:7" x14ac:dyDescent="0.2">
      <c r="A222" t="str">
        <f t="shared" si="146"/>
        <v>42 Secretarial and related occupations</v>
      </c>
      <c r="B222" s="11">
        <v>4.4623279389358297</v>
      </c>
      <c r="C222" s="11">
        <v>1.0985430195269463</v>
      </c>
      <c r="D222" s="11">
        <f t="shared" si="147"/>
        <v>-3.3637849194088831</v>
      </c>
      <c r="E222" s="11">
        <v>1.3648865342761252</v>
      </c>
      <c r="F222" s="11">
        <f t="shared" si="152"/>
        <v>-1.998898385132758</v>
      </c>
      <c r="G222" s="200">
        <f t="shared" si="150"/>
        <v>1.7950440425809511E-2</v>
      </c>
    </row>
    <row r="223" spans="1:7" x14ac:dyDescent="0.2">
      <c r="A223" t="str">
        <f t="shared" si="146"/>
        <v>51 Skilled agricultural and related trades</v>
      </c>
      <c r="B223" s="11">
        <v>1.5333559119883029</v>
      </c>
      <c r="C223" s="11">
        <v>1.5322635939589726</v>
      </c>
      <c r="D223" s="11">
        <f t="shared" si="147"/>
        <v>-1.092318029330297E-3</v>
      </c>
      <c r="E223" s="11">
        <v>0.89796941556058474</v>
      </c>
      <c r="F223" s="11">
        <f t="shared" si="152"/>
        <v>0.89687709753125444</v>
      </c>
      <c r="G223" s="200">
        <f t="shared" si="150"/>
        <v>3.1208949575273426E-2</v>
      </c>
    </row>
    <row r="224" spans="1:7" x14ac:dyDescent="0.2">
      <c r="A224" t="str">
        <f t="shared" si="146"/>
        <v>52 Skilled metal, electrical and electronic trades</v>
      </c>
      <c r="B224" s="11">
        <v>9.9779607609215013</v>
      </c>
      <c r="C224" s="11">
        <v>8.57398880496185</v>
      </c>
      <c r="D224" s="11">
        <f t="shared" si="147"/>
        <v>-1.4039719559596513</v>
      </c>
      <c r="E224" s="11">
        <v>3.5886276469012071</v>
      </c>
      <c r="F224" s="11">
        <f t="shared" si="152"/>
        <v>2.1846556909415558</v>
      </c>
      <c r="G224" s="200">
        <f t="shared" si="150"/>
        <v>2.069328395336445E-2</v>
      </c>
    </row>
    <row r="225" spans="1:7" x14ac:dyDescent="0.2">
      <c r="A225" t="str">
        <f t="shared" si="146"/>
        <v>53 Skilled construction and building trades</v>
      </c>
      <c r="B225" s="11">
        <v>10.509332865155448</v>
      </c>
      <c r="C225" s="11">
        <v>11.54354527901007</v>
      </c>
      <c r="D225" s="11">
        <f t="shared" si="147"/>
        <v>1.0342124138546218</v>
      </c>
      <c r="E225" s="11">
        <v>5.4280607844351483</v>
      </c>
      <c r="F225" s="11">
        <f t="shared" ref="F225" si="153">SUM(D225:E225)</f>
        <v>6.4622731982897701</v>
      </c>
      <c r="G225" s="200">
        <f t="shared" si="150"/>
        <v>2.8149203627728436E-2</v>
      </c>
    </row>
    <row r="226" spans="1:7" x14ac:dyDescent="0.2">
      <c r="A226" t="str">
        <f t="shared" si="146"/>
        <v>54 Textiles, printing and other skilled trades</v>
      </c>
      <c r="B226" s="11">
        <v>4.3864283515244198</v>
      </c>
      <c r="C226" s="11">
        <v>4.2196660483890147</v>
      </c>
      <c r="D226" s="11">
        <f t="shared" si="147"/>
        <v>-0.16676230313540508</v>
      </c>
      <c r="E226" s="11">
        <v>1.7416198564359189</v>
      </c>
      <c r="F226" s="11">
        <f t="shared" ref="F226" si="154">SUM(D226:E226)</f>
        <v>1.5748575533005138</v>
      </c>
      <c r="G226" s="200">
        <f t="shared" si="150"/>
        <v>2.2541027383094381E-2</v>
      </c>
    </row>
    <row r="227" spans="1:7" x14ac:dyDescent="0.2">
      <c r="A227" t="str">
        <f t="shared" si="146"/>
        <v>61 Caring personal service occupations</v>
      </c>
      <c r="B227" s="11">
        <v>19.409706464950254</v>
      </c>
      <c r="C227" s="11">
        <v>16.768702708672951</v>
      </c>
      <c r="D227" s="11">
        <f>C227-B227</f>
        <v>-2.6410037562773034</v>
      </c>
      <c r="E227" s="11">
        <v>10.016830046232787</v>
      </c>
      <c r="F227" s="11">
        <f>SUM(D227:E227)</f>
        <v>7.3758262899554836</v>
      </c>
      <c r="G227" s="200">
        <f t="shared" si="150"/>
        <v>2.8129953580009248E-2</v>
      </c>
    </row>
    <row r="228" spans="1:7" x14ac:dyDescent="0.2">
      <c r="A228" t="str">
        <f t="shared" si="146"/>
        <v>62 Leisure, travel and related personal service occupations</v>
      </c>
      <c r="B228" s="11">
        <v>5.0555480716600991</v>
      </c>
      <c r="C228" s="11">
        <v>4.2791424038490211</v>
      </c>
      <c r="D228" s="11">
        <f t="shared" ref="D228:D234" si="155">C228-B228</f>
        <v>-0.776405667811078</v>
      </c>
      <c r="E228" s="11">
        <v>2.3642834142261608</v>
      </c>
      <c r="F228" s="11">
        <f t="shared" ref="F228:F229" si="156">SUM(D228:E228)</f>
        <v>1.5878777464150828</v>
      </c>
      <c r="G228" s="200">
        <f t="shared" si="150"/>
        <v>2.5907929291272502E-2</v>
      </c>
    </row>
    <row r="229" spans="1:7" x14ac:dyDescent="0.2">
      <c r="A229" t="str">
        <f t="shared" si="146"/>
        <v>63 Community and civil enforcement occupations</v>
      </c>
      <c r="B229" s="11">
        <v>0.28622892308609793</v>
      </c>
      <c r="C229" s="11">
        <v>0.26283677064377958</v>
      </c>
      <c r="D229" s="11">
        <f t="shared" si="155"/>
        <v>-2.3392152442318348E-2</v>
      </c>
      <c r="E229" s="11">
        <v>0.11343664227719598</v>
      </c>
      <c r="F229" s="11">
        <f t="shared" si="156"/>
        <v>9.0044489834877631E-2</v>
      </c>
      <c r="G229" s="200">
        <f t="shared" si="150"/>
        <v>2.2505252647887497E-2</v>
      </c>
    </row>
    <row r="230" spans="1:7" x14ac:dyDescent="0.2">
      <c r="A230" t="str">
        <f t="shared" si="146"/>
        <v>71 Sales occupations</v>
      </c>
      <c r="B230" s="11">
        <v>14.345466196347768</v>
      </c>
      <c r="C230" s="11">
        <v>11.077064125389821</v>
      </c>
      <c r="D230" s="11">
        <f t="shared" si="155"/>
        <v>-3.2684020709579471</v>
      </c>
      <c r="E230" s="11">
        <v>6.1381505809108399</v>
      </c>
      <c r="F230" s="11">
        <f t="shared" ref="F230:F231" si="157">SUM(D230:E230)</f>
        <v>2.8697485099528928</v>
      </c>
      <c r="G230" s="200">
        <f t="shared" si="150"/>
        <v>2.4030279307943436E-2</v>
      </c>
    </row>
    <row r="231" spans="1:7" x14ac:dyDescent="0.2">
      <c r="A231" t="str">
        <f t="shared" si="146"/>
        <v>72 Customer service occupations</v>
      </c>
      <c r="B231" s="11">
        <v>5.6798972054875074</v>
      </c>
      <c r="C231" s="11">
        <v>7.4492471311556612</v>
      </c>
      <c r="D231" s="11">
        <f t="shared" si="155"/>
        <v>1.7693499256681537</v>
      </c>
      <c r="E231" s="11">
        <v>3.5405381946061882</v>
      </c>
      <c r="F231" s="11">
        <f t="shared" si="157"/>
        <v>5.3098881202743424</v>
      </c>
      <c r="G231" s="200">
        <f t="shared" si="150"/>
        <v>3.2826558221479063E-2</v>
      </c>
    </row>
    <row r="232" spans="1:7" x14ac:dyDescent="0.2">
      <c r="A232" t="str">
        <f t="shared" si="146"/>
        <v>81 Process, plant and machine operatives</v>
      </c>
      <c r="B232" s="11">
        <v>8.8758685455452007</v>
      </c>
      <c r="C232" s="11">
        <v>12.509382929590465</v>
      </c>
      <c r="D232" s="11">
        <f t="shared" si="155"/>
        <v>3.6335143840452648</v>
      </c>
      <c r="E232" s="11">
        <v>5.0543966874366451</v>
      </c>
      <c r="F232" s="11">
        <f t="shared" ref="F232:F233" si="158">SUM(D232:E232)</f>
        <v>8.6879110714819099</v>
      </c>
      <c r="G232" s="200">
        <f t="shared" si="150"/>
        <v>3.0504521358896586E-2</v>
      </c>
    </row>
    <row r="233" spans="1:7" x14ac:dyDescent="0.2">
      <c r="A233" t="str">
        <f t="shared" si="146"/>
        <v>82 Transport and mobile machine drivers and operatives</v>
      </c>
      <c r="B233" s="11">
        <v>12.780254932621721</v>
      </c>
      <c r="C233" s="11">
        <v>17.280023121485662</v>
      </c>
      <c r="D233" s="11">
        <f t="shared" si="155"/>
        <v>4.4997681888639409</v>
      </c>
      <c r="E233" s="11">
        <v>9.2553142036796761</v>
      </c>
      <c r="F233" s="11">
        <f t="shared" si="158"/>
        <v>13.755082392543617</v>
      </c>
      <c r="G233" s="200">
        <f t="shared" si="150"/>
        <v>3.698462427028093E-2</v>
      </c>
    </row>
    <row r="234" spans="1:7" x14ac:dyDescent="0.2">
      <c r="A234" t="str">
        <f t="shared" si="146"/>
        <v>91 Elementary trades and related occupations</v>
      </c>
      <c r="B234" s="11">
        <v>4.0527371533502663</v>
      </c>
      <c r="C234" s="11">
        <v>4.1094616531909463</v>
      </c>
      <c r="D234" s="11">
        <f t="shared" si="155"/>
        <v>5.6724499840679954E-2</v>
      </c>
      <c r="E234" s="11">
        <v>1.5717947840535864</v>
      </c>
      <c r="F234" s="11">
        <f t="shared" ref="F234" si="159">SUM(D234:E234)</f>
        <v>1.6285192838942664</v>
      </c>
      <c r="G234" s="200">
        <f t="shared" si="150"/>
        <v>2.2090135081288542E-2</v>
      </c>
    </row>
    <row r="235" spans="1:7" x14ac:dyDescent="0.2">
      <c r="A235" t="str">
        <f t="shared" si="146"/>
        <v>92 Elementary administration and service occupations</v>
      </c>
      <c r="B235" s="11">
        <v>27.329397167416243</v>
      </c>
      <c r="C235" s="11">
        <v>30.598201169732466</v>
      </c>
      <c r="D235" s="11">
        <f t="shared" ref="D235" si="160">C235-B235</f>
        <v>3.268804002316223</v>
      </c>
      <c r="E235" s="11">
        <v>15.615809160565879</v>
      </c>
      <c r="F235" s="11">
        <f t="shared" ref="F235" si="161">SUM(D235:E235)</f>
        <v>18.884613162882104</v>
      </c>
      <c r="G235" s="200">
        <f t="shared" ref="G235:G236" si="162">IF(B235&gt;0,(1+(E235/B235))^(1/($C$6-$B$6))-1,0)</f>
        <v>3.0589332372401135E-2</v>
      </c>
    </row>
    <row r="236" spans="1:7" x14ac:dyDescent="0.2">
      <c r="A236" t="str">
        <f t="shared" si="146"/>
        <v>All occupations</v>
      </c>
      <c r="B236" s="11">
        <f>SUM(B210:B235)</f>
        <v>207.90200272307914</v>
      </c>
      <c r="C236" s="11">
        <f t="shared" ref="C236:F236" si="163">SUM(C210:C235)</f>
        <v>195.86573919767338</v>
      </c>
      <c r="D236" s="11">
        <f t="shared" si="163"/>
        <v>-12.036263525405824</v>
      </c>
      <c r="E236" s="11">
        <f t="shared" si="163"/>
        <v>100.06728775482112</v>
      </c>
      <c r="F236" s="11">
        <f t="shared" si="163"/>
        <v>88.031024229415351</v>
      </c>
      <c r="G236" s="200">
        <f t="shared" si="162"/>
        <v>2.6541668648946137E-2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7.7463976705071484</v>
      </c>
      <c r="C239" s="11">
        <v>4.6366206367451346</v>
      </c>
      <c r="D239" s="11">
        <f>C239-B239</f>
        <v>-3.1097770337620139</v>
      </c>
      <c r="E239" s="11">
        <v>2.667794816028529</v>
      </c>
      <c r="F239" s="11">
        <f>SUM(D239:E239)</f>
        <v>-0.44198221773348489</v>
      </c>
      <c r="G239" s="200">
        <f>IF(B239&gt;0,(1+(E239/B239))^(1/($C$6-$B$6))-1,0)</f>
        <v>1.9925353009595081E-2</v>
      </c>
    </row>
    <row r="240" spans="1:7" x14ac:dyDescent="0.2">
      <c r="A240" t="str">
        <f t="shared" si="165"/>
        <v>12 Other managers and proprietors</v>
      </c>
      <c r="B240" s="11">
        <v>3.8178279273108897</v>
      </c>
      <c r="C240" s="11">
        <v>3.0352188322001985</v>
      </c>
      <c r="D240" s="11">
        <f t="shared" ref="D240:D255" si="166">C240-B240</f>
        <v>-0.78260909511069121</v>
      </c>
      <c r="E240" s="11">
        <v>1.8161890241251499</v>
      </c>
      <c r="F240" s="11">
        <f t="shared" ref="F240:F247" si="167">SUM(D240:E240)</f>
        <v>1.0335799290144587</v>
      </c>
      <c r="G240" s="200">
        <f t="shared" ref="G240:G242" si="168">IF(B240&gt;0,(1+(E240/B240))^(1/($C$6-$B$6))-1,0)</f>
        <v>2.6282176587138828E-2</v>
      </c>
    </row>
    <row r="241" spans="1:7" x14ac:dyDescent="0.2">
      <c r="A241" t="str">
        <f t="shared" si="165"/>
        <v>21 Science, research, engineering and technology professionals</v>
      </c>
      <c r="B241" s="11">
        <v>3.6844217612143475</v>
      </c>
      <c r="C241" s="11">
        <v>2.2250855301892329</v>
      </c>
      <c r="D241" s="11">
        <f t="shared" si="166"/>
        <v>-1.4593362310251146</v>
      </c>
      <c r="E241" s="11">
        <v>0.91679915273991752</v>
      </c>
      <c r="F241" s="11">
        <f t="shared" si="167"/>
        <v>-0.54253707828519704</v>
      </c>
      <c r="G241" s="200">
        <f t="shared" si="168"/>
        <v>1.4924141770253696E-2</v>
      </c>
    </row>
    <row r="242" spans="1:7" x14ac:dyDescent="0.2">
      <c r="A242" t="str">
        <f t="shared" si="165"/>
        <v>22 Health professionals</v>
      </c>
      <c r="B242" s="11">
        <v>1.8828531261221877</v>
      </c>
      <c r="C242" s="11">
        <v>0.82110220270986578</v>
      </c>
      <c r="D242" s="11">
        <f t="shared" si="166"/>
        <v>-1.0617509234123219</v>
      </c>
      <c r="E242" s="11">
        <v>0.60330431069590296</v>
      </c>
      <c r="F242" s="11">
        <f t="shared" si="167"/>
        <v>-0.45844661271641896</v>
      </c>
      <c r="G242" s="200">
        <f t="shared" si="168"/>
        <v>1.870275080265249E-2</v>
      </c>
    </row>
    <row r="243" spans="1:7" x14ac:dyDescent="0.2">
      <c r="A243" t="str">
        <f t="shared" si="165"/>
        <v>23 Teaching and other educational professionals</v>
      </c>
      <c r="B243" s="11">
        <v>1.0142041147706526</v>
      </c>
      <c r="C243" s="11">
        <v>0.5383625060393552</v>
      </c>
      <c r="D243" s="11">
        <f t="shared" si="166"/>
        <v>-0.47584160873129744</v>
      </c>
      <c r="E243" s="11">
        <v>0.36833414765699224</v>
      </c>
      <c r="F243" s="11">
        <f t="shared" si="167"/>
        <v>-0.1075074610743052</v>
      </c>
      <c r="G243" s="200">
        <f>IF(B243&gt;0,(1+(E243/B243))^(1/($C$6-$B$6))-1,0)</f>
        <v>2.086924284720526E-2</v>
      </c>
    </row>
    <row r="244" spans="1:7" x14ac:dyDescent="0.2">
      <c r="A244" t="str">
        <f t="shared" si="165"/>
        <v>24 Business, media and public service professionals</v>
      </c>
      <c r="B244" s="11">
        <v>3.7515770456432858</v>
      </c>
      <c r="C244" s="11">
        <v>2.2446503499127877</v>
      </c>
      <c r="D244" s="11">
        <f t="shared" si="166"/>
        <v>-1.5069266957304981</v>
      </c>
      <c r="E244" s="11">
        <v>1.209260506797017</v>
      </c>
      <c r="F244" s="11">
        <f t="shared" si="167"/>
        <v>-0.29766618893348107</v>
      </c>
      <c r="G244" s="200">
        <f t="shared" ref="G244:G263" si="169">IF(B244&gt;0,(1+(E244/B244))^(1/($C$6-$B$6))-1,0)</f>
        <v>1.880110906154675E-2</v>
      </c>
    </row>
    <row r="245" spans="1:7" x14ac:dyDescent="0.2">
      <c r="A245" t="str">
        <f t="shared" si="165"/>
        <v>31 Science, engineering and technology associate professionals</v>
      </c>
      <c r="B245" s="11">
        <v>2.3752522894179839</v>
      </c>
      <c r="C245" s="11">
        <v>1.3320887177888614</v>
      </c>
      <c r="D245" s="11">
        <f t="shared" si="166"/>
        <v>-1.0431635716291225</v>
      </c>
      <c r="E245" s="11">
        <v>0.60163965928132745</v>
      </c>
      <c r="F245" s="11">
        <f t="shared" si="167"/>
        <v>-0.44152391234779509</v>
      </c>
      <c r="G245" s="200">
        <f>IF(B245&gt;0,(1+(E245/B245))^(1/($C$6-$B$6))-1,0)</f>
        <v>1.5165589754588371E-2</v>
      </c>
    </row>
    <row r="246" spans="1:7" x14ac:dyDescent="0.2">
      <c r="A246" t="str">
        <f t="shared" si="165"/>
        <v>32 Health and social care associate professionals</v>
      </c>
      <c r="B246" s="11">
        <v>0.90989098142824887</v>
      </c>
      <c r="C246" s="11">
        <v>0.39659898507946478</v>
      </c>
      <c r="D246" s="11">
        <f t="shared" si="166"/>
        <v>-0.51329199634878409</v>
      </c>
      <c r="E246" s="11">
        <v>0.27440740136415309</v>
      </c>
      <c r="F246" s="11">
        <f t="shared" si="167"/>
        <v>-0.23888459498463099</v>
      </c>
      <c r="G246" s="200">
        <f t="shared" si="169"/>
        <v>1.7727364030750481E-2</v>
      </c>
    </row>
    <row r="247" spans="1:7" x14ac:dyDescent="0.2">
      <c r="A247" t="str">
        <f t="shared" si="165"/>
        <v>33 Protective service occupations</v>
      </c>
      <c r="B247" s="11">
        <v>1.4585265000587964</v>
      </c>
      <c r="C247" s="11">
        <v>0.91207682692447056</v>
      </c>
      <c r="D247" s="11">
        <f t="shared" si="166"/>
        <v>-0.5464496731343258</v>
      </c>
      <c r="E247" s="11">
        <v>0.44784407740530874</v>
      </c>
      <c r="F247" s="11">
        <f t="shared" si="167"/>
        <v>-9.8605595729017059E-2</v>
      </c>
      <c r="G247" s="200">
        <f t="shared" si="169"/>
        <v>1.8011928426987067E-2</v>
      </c>
    </row>
    <row r="248" spans="1:7" x14ac:dyDescent="0.2">
      <c r="A248" t="str">
        <f t="shared" si="165"/>
        <v>34 Culture, media and sports occupations</v>
      </c>
      <c r="B248" s="11">
        <v>1.0911338559551031</v>
      </c>
      <c r="C248" s="11">
        <v>0.45264364351087794</v>
      </c>
      <c r="D248" s="11">
        <f t="shared" si="166"/>
        <v>-0.63849021244422521</v>
      </c>
      <c r="E248" s="11">
        <v>0.24999515855087417</v>
      </c>
      <c r="F248" s="11">
        <f t="shared" ref="F248:F249" si="170">SUM(D248:E248)</f>
        <v>-0.38849505389335104</v>
      </c>
      <c r="G248" s="200">
        <f t="shared" si="169"/>
        <v>1.3847968143845923E-2</v>
      </c>
    </row>
    <row r="249" spans="1:7" x14ac:dyDescent="0.2">
      <c r="A249" t="str">
        <f t="shared" si="165"/>
        <v>35 Business and public service associate professionals</v>
      </c>
      <c r="B249" s="11">
        <v>6.1751844773172229</v>
      </c>
      <c r="C249" s="11">
        <v>3.1268369609372297</v>
      </c>
      <c r="D249" s="11">
        <f t="shared" si="166"/>
        <v>-3.0483475163799931</v>
      </c>
      <c r="E249" s="11">
        <v>1.62427590293948</v>
      </c>
      <c r="F249" s="11">
        <f t="shared" si="170"/>
        <v>-1.4240716134405131</v>
      </c>
      <c r="G249" s="200">
        <f t="shared" si="169"/>
        <v>1.5689527706034934E-2</v>
      </c>
    </row>
    <row r="250" spans="1:7" x14ac:dyDescent="0.2">
      <c r="A250" t="str">
        <f t="shared" si="165"/>
        <v>41 Administrative occupations</v>
      </c>
      <c r="B250" s="11">
        <v>11.198922350344077</v>
      </c>
      <c r="C250" s="11">
        <v>2.8265201252699175</v>
      </c>
      <c r="D250" s="11">
        <f t="shared" si="166"/>
        <v>-8.3724022250741594</v>
      </c>
      <c r="E250" s="11">
        <v>2.4180289116338529</v>
      </c>
      <c r="F250" s="11">
        <f t="shared" ref="F250:F253" si="171">SUM(D250:E250)</f>
        <v>-5.954373313440307</v>
      </c>
      <c r="G250" s="200">
        <f t="shared" si="169"/>
        <v>1.3118494094327415E-2</v>
      </c>
    </row>
    <row r="251" spans="1:7" x14ac:dyDescent="0.2">
      <c r="A251" t="str">
        <f t="shared" si="165"/>
        <v>42 Secretarial and related occupations</v>
      </c>
      <c r="B251" s="11">
        <v>4.0248804367680506</v>
      </c>
      <c r="C251" s="11">
        <v>0.63492423105693296</v>
      </c>
      <c r="D251" s="11">
        <f t="shared" si="166"/>
        <v>-3.3899562057111177</v>
      </c>
      <c r="E251" s="11">
        <v>1.0337390559673429</v>
      </c>
      <c r="F251" s="11">
        <f t="shared" si="171"/>
        <v>-2.3562171497437747</v>
      </c>
      <c r="G251" s="200">
        <f t="shared" si="169"/>
        <v>1.5356613582633738E-2</v>
      </c>
    </row>
    <row r="252" spans="1:7" x14ac:dyDescent="0.2">
      <c r="A252" t="str">
        <f t="shared" si="165"/>
        <v>51 Skilled agricultural and related trades</v>
      </c>
      <c r="B252" s="11">
        <v>1.4806500381737693</v>
      </c>
      <c r="C252" s="11">
        <v>1.7448712494155176</v>
      </c>
      <c r="D252" s="11">
        <f t="shared" si="166"/>
        <v>0.26422121124174835</v>
      </c>
      <c r="E252" s="11">
        <v>0.73054583075713497</v>
      </c>
      <c r="F252" s="11">
        <f t="shared" si="171"/>
        <v>0.99476704199888333</v>
      </c>
      <c r="G252" s="200">
        <f t="shared" si="169"/>
        <v>2.7097454312928537E-2</v>
      </c>
    </row>
    <row r="253" spans="1:7" x14ac:dyDescent="0.2">
      <c r="A253" t="str">
        <f t="shared" si="165"/>
        <v>52 Skilled metal, electrical and electronic trades</v>
      </c>
      <c r="B253" s="11">
        <v>4.921659302769795</v>
      </c>
      <c r="C253" s="11">
        <v>2.2128740977259422</v>
      </c>
      <c r="D253" s="11">
        <f t="shared" si="166"/>
        <v>-2.7087852050438528</v>
      </c>
      <c r="E253" s="11">
        <v>1.2610540223720508</v>
      </c>
      <c r="F253" s="11">
        <f t="shared" si="171"/>
        <v>-1.447731182671802</v>
      </c>
      <c r="G253" s="200">
        <f t="shared" si="169"/>
        <v>1.5323654349754579E-2</v>
      </c>
    </row>
    <row r="254" spans="1:7" x14ac:dyDescent="0.2">
      <c r="A254" t="str">
        <f t="shared" si="165"/>
        <v>53 Skilled construction and building trades</v>
      </c>
      <c r="B254" s="11">
        <v>4.9807575794862426</v>
      </c>
      <c r="C254" s="11">
        <v>3.1501281142494388</v>
      </c>
      <c r="D254" s="11">
        <f t="shared" si="166"/>
        <v>-1.8306294652368038</v>
      </c>
      <c r="E254" s="11">
        <v>1.6098185669777667</v>
      </c>
      <c r="F254" s="11">
        <f t="shared" ref="F254" si="172">SUM(D254:E254)</f>
        <v>-0.2208108982590371</v>
      </c>
      <c r="G254" s="200">
        <f t="shared" si="169"/>
        <v>1.8845969725611811E-2</v>
      </c>
    </row>
    <row r="255" spans="1:7" x14ac:dyDescent="0.2">
      <c r="A255" t="str">
        <f t="shared" si="165"/>
        <v>54 Textiles, printing and other skilled trades</v>
      </c>
      <c r="B255" s="11">
        <v>3.3604679491420115</v>
      </c>
      <c r="C255" s="11">
        <v>1.8073398168247157</v>
      </c>
      <c r="D255" s="11">
        <f t="shared" si="166"/>
        <v>-1.5531281323172959</v>
      </c>
      <c r="E255" s="11">
        <v>0.97038706534871233</v>
      </c>
      <c r="F255" s="11">
        <f t="shared" ref="F255" si="173">SUM(D255:E255)</f>
        <v>-0.58274106696858352</v>
      </c>
      <c r="G255" s="200">
        <f t="shared" si="169"/>
        <v>1.7056139583298213E-2</v>
      </c>
    </row>
    <row r="256" spans="1:7" x14ac:dyDescent="0.2">
      <c r="A256" t="str">
        <f t="shared" si="165"/>
        <v>61 Caring personal service occupations</v>
      </c>
      <c r="B256" s="11">
        <v>3.1577823806880398</v>
      </c>
      <c r="C256" s="11">
        <v>1.5446291630804698</v>
      </c>
      <c r="D256" s="11">
        <f>C256-B256</f>
        <v>-1.61315321760757</v>
      </c>
      <c r="E256" s="11">
        <v>0.69087999407907663</v>
      </c>
      <c r="F256" s="11">
        <f>SUM(D256:E256)</f>
        <v>-0.92227322352849339</v>
      </c>
      <c r="G256" s="200">
        <f t="shared" si="169"/>
        <v>1.3277753428399208E-2</v>
      </c>
    </row>
    <row r="257" spans="1:7" x14ac:dyDescent="0.2">
      <c r="A257" t="str">
        <f t="shared" si="165"/>
        <v>62 Leisure, travel and related personal service occupations</v>
      </c>
      <c r="B257" s="11">
        <v>3.1963697020938322</v>
      </c>
      <c r="C257" s="11">
        <v>2.0623188266536445</v>
      </c>
      <c r="D257" s="11">
        <f t="shared" ref="D257:D263" si="174">C257-B257</f>
        <v>-1.1340508754401877</v>
      </c>
      <c r="E257" s="11">
        <v>1.1591588035380622</v>
      </c>
      <c r="F257" s="11">
        <f t="shared" ref="F257:F258" si="175">SUM(D257:E257)</f>
        <v>2.5107928097874543E-2</v>
      </c>
      <c r="G257" s="200">
        <f t="shared" si="169"/>
        <v>2.0842926029749131E-2</v>
      </c>
    </row>
    <row r="258" spans="1:7" x14ac:dyDescent="0.2">
      <c r="A258" t="str">
        <f t="shared" si="165"/>
        <v>63 Community and civil enforcement occupations</v>
      </c>
      <c r="B258" s="11">
        <v>0.24497116026482221</v>
      </c>
      <c r="C258" s="11">
        <v>0.15759757739219776</v>
      </c>
      <c r="D258" s="11">
        <f t="shared" si="174"/>
        <v>-8.737358287262445E-2</v>
      </c>
      <c r="E258" s="11">
        <v>7.3831900706221448E-2</v>
      </c>
      <c r="F258" s="11">
        <f t="shared" si="175"/>
        <v>-1.3541682166403002E-2</v>
      </c>
      <c r="G258" s="200">
        <f t="shared" si="169"/>
        <v>1.7717326134661704E-2</v>
      </c>
    </row>
    <row r="259" spans="1:7" x14ac:dyDescent="0.2">
      <c r="A259" t="str">
        <f t="shared" si="165"/>
        <v>71 Sales occupations</v>
      </c>
      <c r="B259" s="11">
        <v>9.1482992799368272</v>
      </c>
      <c r="C259" s="11">
        <v>2.9119784997713278</v>
      </c>
      <c r="D259" s="11">
        <f t="shared" si="174"/>
        <v>-6.2363207801654994</v>
      </c>
      <c r="E259" s="11">
        <v>2.1432230337466045</v>
      </c>
      <c r="F259" s="11">
        <f t="shared" ref="F259:F260" si="176">SUM(D259:E259)</f>
        <v>-4.0930977464188949</v>
      </c>
      <c r="G259" s="200">
        <f t="shared" si="169"/>
        <v>1.4131195610050495E-2</v>
      </c>
    </row>
    <row r="260" spans="1:7" x14ac:dyDescent="0.2">
      <c r="A260" t="str">
        <f t="shared" si="165"/>
        <v>72 Customer service occupations</v>
      </c>
      <c r="B260" s="11">
        <v>2.7426511789704824</v>
      </c>
      <c r="C260" s="11">
        <v>2.6622512571315431</v>
      </c>
      <c r="D260" s="11">
        <f t="shared" si="174"/>
        <v>-8.0399921838939292E-2</v>
      </c>
      <c r="E260" s="11">
        <v>0.96353034114257263</v>
      </c>
      <c r="F260" s="11">
        <f t="shared" si="176"/>
        <v>0.88313041930363334</v>
      </c>
      <c r="G260" s="200">
        <f t="shared" si="169"/>
        <v>2.0274597912637304E-2</v>
      </c>
    </row>
    <row r="261" spans="1:7" x14ac:dyDescent="0.2">
      <c r="A261" t="str">
        <f t="shared" si="165"/>
        <v>81 Process, plant and machine operatives</v>
      </c>
      <c r="B261" s="11">
        <v>7.1860510895445682</v>
      </c>
      <c r="C261" s="11">
        <v>4.1043682403172177</v>
      </c>
      <c r="D261" s="11">
        <f t="shared" si="174"/>
        <v>-3.0816828492273505</v>
      </c>
      <c r="E261" s="11">
        <v>2.4333726466312737</v>
      </c>
      <c r="F261" s="11">
        <f t="shared" ref="F261:F262" si="177">SUM(D261:E261)</f>
        <v>-0.64831020259607675</v>
      </c>
      <c r="G261" s="200">
        <f t="shared" si="169"/>
        <v>1.9633080380654588E-2</v>
      </c>
    </row>
    <row r="262" spans="1:7" x14ac:dyDescent="0.2">
      <c r="A262" t="str">
        <f t="shared" si="165"/>
        <v>82 Transport and mobile machine drivers and operatives</v>
      </c>
      <c r="B262" s="11">
        <v>10.529443314711301</v>
      </c>
      <c r="C262" s="11">
        <v>7.437961096847701</v>
      </c>
      <c r="D262" s="11">
        <f t="shared" si="174"/>
        <v>-3.0914822178636001</v>
      </c>
      <c r="E262" s="11">
        <v>4.2513041459827248</v>
      </c>
      <c r="F262" s="11">
        <f t="shared" si="177"/>
        <v>1.1598219281191247</v>
      </c>
      <c r="G262" s="200">
        <f t="shared" si="169"/>
        <v>2.2867545351873853E-2</v>
      </c>
    </row>
    <row r="263" spans="1:7" x14ac:dyDescent="0.2">
      <c r="A263" t="str">
        <f t="shared" si="165"/>
        <v>91 Elementary trades and related occupations</v>
      </c>
      <c r="B263" s="11">
        <v>5.1955986511874066</v>
      </c>
      <c r="C263" s="11">
        <v>3.220117724510509</v>
      </c>
      <c r="D263" s="11">
        <f t="shared" si="174"/>
        <v>-1.9754809266768976</v>
      </c>
      <c r="E263" s="11">
        <v>1.567748728584462</v>
      </c>
      <c r="F263" s="11">
        <f t="shared" ref="F263" si="178">SUM(D263:E263)</f>
        <v>-0.40773219809243555</v>
      </c>
      <c r="G263" s="200">
        <f t="shared" si="169"/>
        <v>1.7735850799151187E-2</v>
      </c>
    </row>
    <row r="264" spans="1:7" x14ac:dyDescent="0.2">
      <c r="A264" t="str">
        <f t="shared" si="165"/>
        <v>92 Elementary administration and service occupations</v>
      </c>
      <c r="B264" s="11">
        <v>23.678887454893907</v>
      </c>
      <c r="C264" s="11">
        <v>15.442889673368002</v>
      </c>
      <c r="D264" s="11">
        <f t="shared" ref="D264" si="179">C264-B264</f>
        <v>-8.2359977815259047</v>
      </c>
      <c r="E264" s="11">
        <v>8.3335951044287935</v>
      </c>
      <c r="F264" s="11">
        <f>SUM(D264:E264)</f>
        <v>9.7597322902888806E-2</v>
      </c>
      <c r="G264" s="200">
        <f t="shared" ref="G264:G265" si="180">IF(B264&gt;0,(1+(E264/B264))^(1/($C$6-$B$6))-1,0)</f>
        <v>2.0306227576321723E-2</v>
      </c>
    </row>
    <row r="265" spans="1:7" x14ac:dyDescent="0.2">
      <c r="A265" t="str">
        <f t="shared" si="165"/>
        <v>All occupations</v>
      </c>
      <c r="B265" s="11">
        <f>SUM(B239:B264)</f>
        <v>128.95466161872099</v>
      </c>
      <c r="C265" s="11">
        <f t="shared" ref="C265:F265" si="181">SUM(C239:C264)</f>
        <v>71.64205488565257</v>
      </c>
      <c r="D265" s="11">
        <f t="shared" si="181"/>
        <v>-57.312606733068435</v>
      </c>
      <c r="E265" s="11">
        <f t="shared" si="181"/>
        <v>40.42006230948131</v>
      </c>
      <c r="F265" s="11">
        <f t="shared" si="181"/>
        <v>-16.89254442358714</v>
      </c>
      <c r="G265" s="200">
        <f t="shared" si="180"/>
        <v>1.8343049643688714E-2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2.4212290733703075</v>
      </c>
      <c r="C268" s="11">
        <v>1.1547817983236417</v>
      </c>
      <c r="D268" s="11">
        <f>C268-B268</f>
        <v>-1.2664472750466658</v>
      </c>
      <c r="E268" s="11">
        <v>0.50425484799012488</v>
      </c>
      <c r="F268" s="11">
        <f>SUM(D268:E268)</f>
        <v>-0.76219242705654089</v>
      </c>
      <c r="G268" s="200">
        <f>IF(B268&gt;0,(1+(E268/B268))^(1/($C$6-$B$6))-1,0)</f>
        <v>1.2692178412037736E-2</v>
      </c>
    </row>
    <row r="269" spans="1:7" x14ac:dyDescent="0.2">
      <c r="A269" t="str">
        <f t="shared" si="183"/>
        <v>12 Other managers and proprietors</v>
      </c>
      <c r="B269" s="11">
        <v>1.5889424034035473</v>
      </c>
      <c r="C269" s="11">
        <v>0.99222932863476432</v>
      </c>
      <c r="D269" s="11">
        <f t="shared" ref="D269:D284" si="184">C269-B269</f>
        <v>-0.59671307476878299</v>
      </c>
      <c r="E269" s="11">
        <v>0.4992361220790279</v>
      </c>
      <c r="F269" s="11">
        <f t="shared" ref="F269:F276" si="185">SUM(D269:E269)</f>
        <v>-9.7476952689755092E-2</v>
      </c>
      <c r="G269" s="200">
        <f t="shared" ref="G269:G271" si="186">IF(B269&gt;0,(1+(E269/B269))^(1/($C$6-$B$6))-1,0)</f>
        <v>1.8381804975518001E-2</v>
      </c>
    </row>
    <row r="270" spans="1:7" x14ac:dyDescent="0.2">
      <c r="A270" t="str">
        <f t="shared" si="183"/>
        <v>21 Science, research, engineering and technology professionals</v>
      </c>
      <c r="B270" s="11">
        <v>1.3888373697486776</v>
      </c>
      <c r="C270" s="11">
        <v>0.85145015594930962</v>
      </c>
      <c r="D270" s="11">
        <f t="shared" si="184"/>
        <v>-0.53738721379936794</v>
      </c>
      <c r="E270" s="11">
        <v>0.32369457161737764</v>
      </c>
      <c r="F270" s="11">
        <f t="shared" si="185"/>
        <v>-0.2136926421819903</v>
      </c>
      <c r="G270" s="200">
        <f t="shared" si="186"/>
        <v>1.4065059842722549E-2</v>
      </c>
    </row>
    <row r="271" spans="1:7" x14ac:dyDescent="0.2">
      <c r="A271" t="str">
        <f t="shared" si="183"/>
        <v>22 Health professionals</v>
      </c>
      <c r="B271" s="11">
        <v>0.6008372961149292</v>
      </c>
      <c r="C271" s="11">
        <v>0.64661996419802048</v>
      </c>
      <c r="D271" s="11">
        <f t="shared" si="184"/>
        <v>4.5782668083091282E-2</v>
      </c>
      <c r="E271" s="11">
        <v>0.26644401912952598</v>
      </c>
      <c r="F271" s="11">
        <f t="shared" si="185"/>
        <v>0.31222668721261726</v>
      </c>
      <c r="G271" s="200">
        <f t="shared" si="186"/>
        <v>2.4771110879660441E-2</v>
      </c>
    </row>
    <row r="272" spans="1:7" x14ac:dyDescent="0.2">
      <c r="A272" t="str">
        <f t="shared" si="183"/>
        <v>23 Teaching and other educational professionals</v>
      </c>
      <c r="B272" s="11">
        <v>0.4033381070690118</v>
      </c>
      <c r="C272" s="11">
        <v>0.23006185719759692</v>
      </c>
      <c r="D272" s="11">
        <f t="shared" si="184"/>
        <v>-0.17327624987141488</v>
      </c>
      <c r="E272" s="11">
        <v>0.13163985380355803</v>
      </c>
      <c r="F272" s="11">
        <f t="shared" si="185"/>
        <v>-4.1636396067856851E-2</v>
      </c>
      <c r="G272" s="200">
        <f>IF(B272&gt;0,(1+(E272/B272))^(1/($C$6-$B$6))-1,0)</f>
        <v>1.9008427317495746E-2</v>
      </c>
    </row>
    <row r="273" spans="1:7" x14ac:dyDescent="0.2">
      <c r="A273" t="str">
        <f t="shared" si="183"/>
        <v>24 Business, media and public service professionals</v>
      </c>
      <c r="B273" s="11">
        <v>1.4981845899987563</v>
      </c>
      <c r="C273" s="11">
        <v>0.85480910172010649</v>
      </c>
      <c r="D273" s="11">
        <f t="shared" si="184"/>
        <v>-0.64337548827864977</v>
      </c>
      <c r="E273" s="11">
        <v>0.39648133339293606</v>
      </c>
      <c r="F273" s="11">
        <f t="shared" si="185"/>
        <v>-0.2468941548857137</v>
      </c>
      <c r="G273" s="200">
        <f t="shared" ref="G273" si="187">IF(B273&gt;0,(1+(E273/B273))^(1/($C$6-$B$6))-1,0)</f>
        <v>1.5775704839272153E-2</v>
      </c>
    </row>
    <row r="274" spans="1:7" x14ac:dyDescent="0.2">
      <c r="A274" t="str">
        <f t="shared" si="183"/>
        <v>31 Science, engineering and technology associate professionals</v>
      </c>
      <c r="B274" s="11">
        <v>0.77720308093093438</v>
      </c>
      <c r="C274" s="11">
        <v>0.72216224788579297</v>
      </c>
      <c r="D274" s="11">
        <f t="shared" si="184"/>
        <v>-5.5040833045141402E-2</v>
      </c>
      <c r="E274" s="11">
        <v>0.25926252175719067</v>
      </c>
      <c r="F274" s="11">
        <f t="shared" si="185"/>
        <v>0.20422168871204927</v>
      </c>
      <c r="G274" s="200">
        <f>IF(B274&gt;0,(1+(E274/B274))^(1/($C$6-$B$6))-1,0)</f>
        <v>1.9376675022667156E-2</v>
      </c>
    </row>
    <row r="275" spans="1:7" x14ac:dyDescent="0.2">
      <c r="A275" t="str">
        <f t="shared" si="183"/>
        <v>32 Health and social care associate professionals</v>
      </c>
      <c r="B275" s="11">
        <v>0.25603551424411347</v>
      </c>
      <c r="C275" s="11">
        <v>0.182267463972869</v>
      </c>
      <c r="D275" s="11">
        <f t="shared" si="184"/>
        <v>-7.3768050271244473E-2</v>
      </c>
      <c r="E275" s="11">
        <v>8.1594039809117336E-2</v>
      </c>
      <c r="F275" s="11">
        <f t="shared" si="185"/>
        <v>7.8259895378728628E-3</v>
      </c>
      <c r="G275" s="200">
        <f t="shared" ref="G275:G292" si="188">IF(B275&gt;0,(1+(E275/B275))^(1/($C$6-$B$6))-1,0)</f>
        <v>1.8613316999821272E-2</v>
      </c>
    </row>
    <row r="276" spans="1:7" x14ac:dyDescent="0.2">
      <c r="A276" t="str">
        <f t="shared" si="183"/>
        <v>33 Protective service occupations</v>
      </c>
      <c r="B276" s="11">
        <v>0.30453773838408416</v>
      </c>
      <c r="C276" s="11">
        <v>0.18693048873119891</v>
      </c>
      <c r="D276" s="11">
        <f t="shared" si="184"/>
        <v>-0.11760724965288524</v>
      </c>
      <c r="E276" s="11">
        <v>5.3650999067491344E-2</v>
      </c>
      <c r="F276" s="11">
        <f t="shared" si="185"/>
        <v>-6.3956250585393892E-2</v>
      </c>
      <c r="G276" s="200">
        <f t="shared" si="188"/>
        <v>1.0876391336083646E-2</v>
      </c>
    </row>
    <row r="277" spans="1:7" x14ac:dyDescent="0.2">
      <c r="A277" t="str">
        <f t="shared" si="183"/>
        <v>34 Culture, media and sports occupations</v>
      </c>
      <c r="B277" s="11">
        <v>0.70199635446877529</v>
      </c>
      <c r="C277" s="11">
        <v>0.32671064903124014</v>
      </c>
      <c r="D277" s="11">
        <f t="shared" si="184"/>
        <v>-0.37528570543753514</v>
      </c>
      <c r="E277" s="11">
        <v>0.15520650335317254</v>
      </c>
      <c r="F277" s="11">
        <f t="shared" ref="F277:F278" si="189">SUM(D277:E277)</f>
        <v>-0.2200792020843626</v>
      </c>
      <c r="G277" s="200">
        <f t="shared" si="188"/>
        <v>1.3405484242038801E-2</v>
      </c>
    </row>
    <row r="278" spans="1:7" x14ac:dyDescent="0.2">
      <c r="A278" t="str">
        <f t="shared" si="183"/>
        <v>35 Business and public service associate professionals</v>
      </c>
      <c r="B278" s="11">
        <v>2.1672835736369067</v>
      </c>
      <c r="C278" s="11">
        <v>1.3000887943589778</v>
      </c>
      <c r="D278" s="11">
        <f t="shared" si="184"/>
        <v>-0.86719477927792887</v>
      </c>
      <c r="E278" s="11">
        <v>0.48972645138884274</v>
      </c>
      <c r="F278" s="11">
        <f t="shared" si="189"/>
        <v>-0.37746832788908613</v>
      </c>
      <c r="G278" s="200">
        <f t="shared" si="188"/>
        <v>1.3674442562225053E-2</v>
      </c>
    </row>
    <row r="279" spans="1:7" x14ac:dyDescent="0.2">
      <c r="A279" t="str">
        <f t="shared" si="183"/>
        <v>41 Administrative occupations</v>
      </c>
      <c r="B279" s="11">
        <v>4.9314899518443784</v>
      </c>
      <c r="C279" s="11">
        <v>2.5857225627601186</v>
      </c>
      <c r="D279" s="11">
        <f t="shared" si="184"/>
        <v>-2.3457673890842599</v>
      </c>
      <c r="E279" s="11">
        <v>1.0759379231737392</v>
      </c>
      <c r="F279" s="11">
        <f t="shared" ref="F279:F282" si="190">SUM(D279:E279)</f>
        <v>-1.2698294659105207</v>
      </c>
      <c r="G279" s="200">
        <f t="shared" si="188"/>
        <v>1.3243969219797203E-2</v>
      </c>
    </row>
    <row r="280" spans="1:7" x14ac:dyDescent="0.2">
      <c r="A280" t="str">
        <f t="shared" si="183"/>
        <v>42 Secretarial and related occupations</v>
      </c>
      <c r="B280" s="11">
        <v>1.7652903067939281</v>
      </c>
      <c r="C280" s="11">
        <v>1.2715252391399199</v>
      </c>
      <c r="D280" s="11">
        <f t="shared" si="184"/>
        <v>-0.49376506765400818</v>
      </c>
      <c r="E280" s="11">
        <v>0.63970791706376973</v>
      </c>
      <c r="F280" s="11">
        <f t="shared" si="190"/>
        <v>0.14594284940976154</v>
      </c>
      <c r="G280" s="200">
        <f t="shared" si="188"/>
        <v>2.0829569892945266E-2</v>
      </c>
    </row>
    <row r="281" spans="1:7" x14ac:dyDescent="0.2">
      <c r="A281" t="str">
        <f t="shared" si="183"/>
        <v>51 Skilled agricultural and related trades</v>
      </c>
      <c r="B281" s="11">
        <v>1.1066791628866646</v>
      </c>
      <c r="C281" s="11">
        <v>0.52425198802947803</v>
      </c>
      <c r="D281" s="11">
        <f t="shared" si="184"/>
        <v>-0.58242717485718654</v>
      </c>
      <c r="E281" s="11">
        <v>0.30277513025163422</v>
      </c>
      <c r="F281" s="11">
        <f t="shared" si="190"/>
        <v>-0.27965204460555232</v>
      </c>
      <c r="G281" s="200">
        <f t="shared" si="188"/>
        <v>1.6253258046709185E-2</v>
      </c>
    </row>
    <row r="282" spans="1:7" x14ac:dyDescent="0.2">
      <c r="A282" t="str">
        <f t="shared" si="183"/>
        <v>52 Skilled metal, electrical and electronic trades</v>
      </c>
      <c r="B282" s="11">
        <v>2.5324703851718477</v>
      </c>
      <c r="C282" s="11">
        <v>1.0395801237399487</v>
      </c>
      <c r="D282" s="11">
        <f t="shared" si="184"/>
        <v>-1.4928902614318991</v>
      </c>
      <c r="E282" s="11">
        <v>0.5358682042903864</v>
      </c>
      <c r="F282" s="11">
        <f t="shared" si="190"/>
        <v>-0.95702205714151267</v>
      </c>
      <c r="G282" s="200">
        <f t="shared" si="188"/>
        <v>1.2878285022054126E-2</v>
      </c>
    </row>
    <row r="283" spans="1:7" x14ac:dyDescent="0.2">
      <c r="A283" t="str">
        <f t="shared" si="183"/>
        <v>53 Skilled construction and building trades</v>
      </c>
      <c r="B283" s="11">
        <v>3.7357288003978364</v>
      </c>
      <c r="C283" s="11">
        <v>0.37742919036389144</v>
      </c>
      <c r="D283" s="11">
        <f t="shared" si="184"/>
        <v>-3.3582996100339448</v>
      </c>
      <c r="E283" s="11">
        <v>0.47066290524185855</v>
      </c>
      <c r="F283" s="11">
        <f t="shared" ref="F283" si="191">SUM(D283:E283)</f>
        <v>-2.8876367047920861</v>
      </c>
      <c r="G283" s="200">
        <f t="shared" si="188"/>
        <v>7.9421916198216813E-3</v>
      </c>
    </row>
    <row r="284" spans="1:7" x14ac:dyDescent="0.2">
      <c r="A284" t="str">
        <f t="shared" si="183"/>
        <v>54 Textiles, printing and other skilled trades</v>
      </c>
      <c r="B284" s="11">
        <v>2.366813632999671</v>
      </c>
      <c r="C284" s="11">
        <v>0.92951656467073396</v>
      </c>
      <c r="D284" s="11">
        <f t="shared" si="184"/>
        <v>-1.437297068328937</v>
      </c>
      <c r="E284" s="11">
        <v>0.42643666692817761</v>
      </c>
      <c r="F284" s="11">
        <f t="shared" ref="F284" si="192">SUM(D284:E284)</f>
        <v>-1.0108604014007594</v>
      </c>
      <c r="G284" s="200">
        <f t="shared" si="188"/>
        <v>1.1105298258183405E-2</v>
      </c>
    </row>
    <row r="285" spans="1:7" x14ac:dyDescent="0.2">
      <c r="A285" t="str">
        <f t="shared" si="183"/>
        <v>61 Caring personal service occupations</v>
      </c>
      <c r="B285" s="11">
        <v>1.12931766770015</v>
      </c>
      <c r="C285" s="11">
        <v>0.64048038285971542</v>
      </c>
      <c r="D285" s="11">
        <f>C285-B285</f>
        <v>-0.48883728484043454</v>
      </c>
      <c r="E285" s="11">
        <v>0.25282703476204971</v>
      </c>
      <c r="F285" s="11">
        <f>SUM(D285:E285)</f>
        <v>-0.23601025007838483</v>
      </c>
      <c r="G285" s="200">
        <f t="shared" si="188"/>
        <v>1.3559291813745267E-2</v>
      </c>
    </row>
    <row r="286" spans="1:7" x14ac:dyDescent="0.2">
      <c r="A286" t="str">
        <f t="shared" si="183"/>
        <v>62 Leisure, travel and related personal service occupations</v>
      </c>
      <c r="B286" s="11">
        <v>1.7336324797125804</v>
      </c>
      <c r="C286" s="11">
        <v>0.78177079278879014</v>
      </c>
      <c r="D286" s="11">
        <f t="shared" ref="D286:D292" si="193">C286-B286</f>
        <v>-0.95186168692379025</v>
      </c>
      <c r="E286" s="11">
        <v>0.34656535279976841</v>
      </c>
      <c r="F286" s="11">
        <f t="shared" ref="F286:F287" si="194">SUM(D286:E286)</f>
        <v>-0.60529633412402184</v>
      </c>
      <c r="G286" s="200">
        <f t="shared" si="188"/>
        <v>1.2223712583055102E-2</v>
      </c>
    </row>
    <row r="287" spans="1:7" x14ac:dyDescent="0.2">
      <c r="A287" t="str">
        <f t="shared" si="183"/>
        <v>63 Community and civil enforcement occupations</v>
      </c>
      <c r="B287" s="11">
        <v>9.6946983233199654E-2</v>
      </c>
      <c r="C287" s="11">
        <v>2.0236299555669295E-2</v>
      </c>
      <c r="D287" s="11">
        <f t="shared" si="193"/>
        <v>-7.6710683677530367E-2</v>
      </c>
      <c r="E287" s="11">
        <v>9.9645778927542408E-3</v>
      </c>
      <c r="F287" s="11">
        <f t="shared" si="194"/>
        <v>-6.6746105784776133E-2</v>
      </c>
      <c r="G287" s="200">
        <f t="shared" si="188"/>
        <v>6.5438310246972442E-3</v>
      </c>
    </row>
    <row r="288" spans="1:7" x14ac:dyDescent="0.2">
      <c r="A288" t="str">
        <f t="shared" si="183"/>
        <v>71 Sales occupations</v>
      </c>
      <c r="B288" s="11">
        <v>5.5865175016308264</v>
      </c>
      <c r="C288" s="11">
        <v>1.4816959402258283</v>
      </c>
      <c r="D288" s="11">
        <f t="shared" si="193"/>
        <v>-4.1048215614049983</v>
      </c>
      <c r="E288" s="11">
        <v>0.74590238788897767</v>
      </c>
      <c r="F288" s="11">
        <f t="shared" ref="F288:F289" si="195">SUM(D288:E288)</f>
        <v>-3.3589191735160204</v>
      </c>
      <c r="G288" s="200">
        <f t="shared" si="188"/>
        <v>8.3900909259215783E-3</v>
      </c>
    </row>
    <row r="289" spans="1:7" x14ac:dyDescent="0.2">
      <c r="A289" t="str">
        <f t="shared" si="183"/>
        <v>72 Customer service occupations</v>
      </c>
      <c r="B289" s="11">
        <v>1.2381016127861686</v>
      </c>
      <c r="C289" s="11">
        <v>1.2165471338971299</v>
      </c>
      <c r="D289" s="11">
        <f t="shared" si="193"/>
        <v>-2.155447888903872E-2</v>
      </c>
      <c r="E289" s="11">
        <v>0.42889838499658023</v>
      </c>
      <c r="F289" s="11">
        <f t="shared" si="195"/>
        <v>0.40734390610754151</v>
      </c>
      <c r="G289" s="200">
        <f t="shared" si="188"/>
        <v>2.0027672562083598E-2</v>
      </c>
    </row>
    <row r="290" spans="1:7" x14ac:dyDescent="0.2">
      <c r="A290" t="str">
        <f t="shared" si="183"/>
        <v>81 Process, plant and machine operatives</v>
      </c>
      <c r="B290" s="11">
        <v>4.1498776660090195</v>
      </c>
      <c r="C290" s="11">
        <v>0.80939132986516071</v>
      </c>
      <c r="D290" s="11">
        <f t="shared" si="193"/>
        <v>-3.3404863361438588</v>
      </c>
      <c r="E290" s="11">
        <v>0.46352194244030565</v>
      </c>
      <c r="F290" s="11">
        <f t="shared" ref="F290:F291" si="196">SUM(D290:E290)</f>
        <v>-2.8769643937035534</v>
      </c>
      <c r="G290" s="200">
        <f t="shared" si="188"/>
        <v>7.0840521334027962E-3</v>
      </c>
    </row>
    <row r="291" spans="1:7" x14ac:dyDescent="0.2">
      <c r="A291" t="str">
        <f t="shared" si="183"/>
        <v>82 Transport and mobile machine drivers and operatives</v>
      </c>
      <c r="B291" s="11">
        <v>7.4459880199534654</v>
      </c>
      <c r="C291" s="11">
        <v>2.2062612789376574</v>
      </c>
      <c r="D291" s="11">
        <f t="shared" si="193"/>
        <v>-5.2397267410158079</v>
      </c>
      <c r="E291" s="11">
        <v>1.7469910697463751</v>
      </c>
      <c r="F291" s="11">
        <f t="shared" si="196"/>
        <v>-3.4927356712694326</v>
      </c>
      <c r="G291" s="200">
        <f t="shared" si="188"/>
        <v>1.4150157898050297E-2</v>
      </c>
    </row>
    <row r="292" spans="1:7" x14ac:dyDescent="0.2">
      <c r="A292" t="str">
        <f t="shared" si="183"/>
        <v>91 Elementary trades and related occupations</v>
      </c>
      <c r="B292" s="11">
        <v>3.6823224997143069</v>
      </c>
      <c r="C292" s="11">
        <v>1.4267605925963671</v>
      </c>
      <c r="D292" s="11">
        <f t="shared" si="193"/>
        <v>-2.25556190711794</v>
      </c>
      <c r="E292" s="11">
        <v>0.67584333169369992</v>
      </c>
      <c r="F292" s="11">
        <f t="shared" ref="F292" si="197">SUM(D292:E292)</f>
        <v>-1.57971857542424</v>
      </c>
      <c r="G292" s="200">
        <f t="shared" si="188"/>
        <v>1.129717793255236E-2</v>
      </c>
    </row>
    <row r="293" spans="1:7" x14ac:dyDescent="0.2">
      <c r="A293" t="str">
        <f t="shared" si="183"/>
        <v>92 Elementary administration and service occupations</v>
      </c>
      <c r="B293" s="11">
        <v>13.805837930176482</v>
      </c>
      <c r="C293" s="11">
        <v>4.7088483365628475</v>
      </c>
      <c r="D293" s="11">
        <f t="shared" ref="D293" si="198">C293-B293</f>
        <v>-9.0969895936136353</v>
      </c>
      <c r="E293" s="11">
        <v>2.4043429200149427</v>
      </c>
      <c r="F293" s="11">
        <f t="shared" ref="F293" si="199">SUM(D293:E293)</f>
        <v>-6.6926466735986931</v>
      </c>
      <c r="G293" s="200">
        <f t="shared" ref="G293:G294" si="200">IF(B293&gt;0,(1+(E293/B293))^(1/($C$6-$B$6))-1,0)</f>
        <v>1.0760680866177319E-2</v>
      </c>
    </row>
    <row r="294" spans="1:7" x14ac:dyDescent="0.2">
      <c r="A294" s="24" t="str">
        <f t="shared" si="183"/>
        <v>All occupations</v>
      </c>
      <c r="B294" s="34">
        <f>SUM(B268:B293)</f>
        <v>67.415439702380567</v>
      </c>
      <c r="C294" s="34">
        <f t="shared" ref="C294:F294" si="201">SUM(C268:C293)</f>
        <v>27.468129605996776</v>
      </c>
      <c r="D294" s="34">
        <f t="shared" si="201"/>
        <v>-39.947310096383795</v>
      </c>
      <c r="E294" s="34">
        <f t="shared" si="201"/>
        <v>13.687437012573383</v>
      </c>
      <c r="F294" s="34">
        <f t="shared" si="201"/>
        <v>-26.259873083810412</v>
      </c>
      <c r="G294" s="234">
        <f t="shared" si="200"/>
        <v>1.2399198110688792E-2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Greater Birmingham and Solihull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-3.314540906357152</v>
      </c>
      <c r="Q7" s="11">
        <f>'Occ T1'!J16</f>
        <v>49.979682114515278</v>
      </c>
    </row>
    <row r="8" spans="1:17" x14ac:dyDescent="0.2">
      <c r="O8" t="str">
        <f>name!E11</f>
        <v>Process, plant and machine operatives</v>
      </c>
      <c r="P8" s="11">
        <f>'Occ T1'!H15</f>
        <v>11.289346702401673</v>
      </c>
      <c r="Q8" s="11">
        <f>'Occ T1'!J15</f>
        <v>51.211050235306949</v>
      </c>
    </row>
    <row r="9" spans="1:17" x14ac:dyDescent="0.2">
      <c r="O9" t="str">
        <f>name!E10</f>
        <v>Sales and customer service occupations</v>
      </c>
      <c r="P9" s="11">
        <f>'Occ T1'!H14</f>
        <v>4.842385400672228</v>
      </c>
      <c r="Q9" s="11">
        <f>'Occ T1'!J14</f>
        <v>43.232804472588221</v>
      </c>
    </row>
    <row r="10" spans="1:17" x14ac:dyDescent="0.2">
      <c r="O10" t="str">
        <f>name!E9</f>
        <v>Caring, leisure and other service occupations</v>
      </c>
      <c r="P10" s="11">
        <f>'Occ T1'!H13</f>
        <v>16.758685538709557</v>
      </c>
      <c r="Q10" s="11">
        <f>'Occ T1'!J13</f>
        <v>77.865847006565431</v>
      </c>
    </row>
    <row r="11" spans="1:17" x14ac:dyDescent="0.2">
      <c r="O11" t="str">
        <f>name!E8</f>
        <v>Skilled trades occupations</v>
      </c>
      <c r="P11" s="11">
        <f>'Occ T1'!H12</f>
        <v>-6.3619461132382895</v>
      </c>
      <c r="Q11" s="11">
        <f>'Occ T1'!J12</f>
        <v>33.24682837276319</v>
      </c>
    </row>
    <row r="12" spans="1:17" x14ac:dyDescent="0.2">
      <c r="O12" t="str">
        <f>name!E7</f>
        <v>Administrative and secretarial occupations</v>
      </c>
      <c r="P12" s="11">
        <f>'Occ T1'!H11</f>
        <v>-16.996850340569807</v>
      </c>
      <c r="Q12" s="11">
        <f>'Occ T1'!J11</f>
        <v>44.365189522802638</v>
      </c>
    </row>
    <row r="13" spans="1:17" x14ac:dyDescent="0.2">
      <c r="O13" t="str">
        <f>name!E6</f>
        <v>Associate professional occupations</v>
      </c>
      <c r="P13" s="11">
        <f>'Occ T1'!H10</f>
        <v>7.5659118434549555</v>
      </c>
      <c r="Q13" s="11">
        <f>'Occ T1'!J10</f>
        <v>71.143120631293812</v>
      </c>
    </row>
    <row r="14" spans="1:17" x14ac:dyDescent="0.2">
      <c r="O14" t="str">
        <f>name!E5</f>
        <v>Professional occupations</v>
      </c>
      <c r="P14" s="11">
        <f>'Occ T1'!H9</f>
        <v>45.531259713647103</v>
      </c>
      <c r="Q14" s="11">
        <f>'Occ T1'!J9</f>
        <v>161.8598633281045</v>
      </c>
    </row>
    <row r="15" spans="1:17" x14ac:dyDescent="0.2">
      <c r="O15" t="str">
        <f>name!E4</f>
        <v>Managers, directors and senior officials</v>
      </c>
      <c r="P15" s="11">
        <f>'Occ T1'!H8</f>
        <v>16.829748161280307</v>
      </c>
      <c r="Q15" s="11">
        <f>'Occ T1'!J8</f>
        <v>76.205353074933683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Greater Birmingham and Solihull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2.8344768988454803</v>
      </c>
      <c r="Q37" s="11">
        <f>'Occ T2'!J8</f>
        <v>39.85319471203681</v>
      </c>
    </row>
    <row r="38" spans="1:17" x14ac:dyDescent="0.2">
      <c r="O38" s="10" t="str">
        <f>name!D5</f>
        <v>12 Other managers and proprietors</v>
      </c>
      <c r="P38" s="11">
        <f>'Occ T2'!H9</f>
        <v>13.995271262434823</v>
      </c>
      <c r="Q38" s="11">
        <f>'Occ T2'!J9</f>
        <v>36.352158362896866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9.5898304371652543</v>
      </c>
      <c r="Q39" s="11">
        <f>'Occ T2'!J10</f>
        <v>34.253245454636989</v>
      </c>
    </row>
    <row r="40" spans="1:17" x14ac:dyDescent="0.2">
      <c r="O40" s="10" t="str">
        <f>name!D7</f>
        <v>22 Health professionals</v>
      </c>
      <c r="P40" s="11">
        <f>'Occ T2'!H11</f>
        <v>9.1669029963303856</v>
      </c>
      <c r="Q40" s="11">
        <f>'Occ T2'!J11</f>
        <v>39.077313104194758</v>
      </c>
    </row>
    <row r="41" spans="1:17" x14ac:dyDescent="0.2">
      <c r="O41" s="10" t="str">
        <f>name!D8</f>
        <v>23 Teaching and other educational professionals</v>
      </c>
      <c r="P41" s="11">
        <f>'Occ T2'!H12</f>
        <v>9.1034343338553398</v>
      </c>
      <c r="Q41" s="11">
        <f>'Occ T2'!J12</f>
        <v>34.041068437426404</v>
      </c>
    </row>
    <row r="42" spans="1:17" x14ac:dyDescent="0.2">
      <c r="O42" s="10" t="str">
        <f>name!D9</f>
        <v>24 Business, media and public service professionals</v>
      </c>
      <c r="P42" s="11">
        <f>'Occ T2'!H13</f>
        <v>17.671091946296116</v>
      </c>
      <c r="Q42" s="11">
        <f>'Occ T2'!J13</f>
        <v>54.488236331846338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-1.3748140584429578</v>
      </c>
      <c r="Q43" s="11">
        <f>'Occ T2'!J14</f>
        <v>5.9412599977884994</v>
      </c>
    </row>
    <row r="44" spans="1:17" x14ac:dyDescent="0.2">
      <c r="O44" s="10" t="str">
        <f>name!D11</f>
        <v>32 Health and social care associate professionals</v>
      </c>
      <c r="P44" s="11">
        <f>'Occ T2'!H15</f>
        <v>2.6638756142562379</v>
      </c>
      <c r="Q44" s="11">
        <f>'Occ T2'!J15</f>
        <v>15.516487162213883</v>
      </c>
    </row>
    <row r="45" spans="1:17" x14ac:dyDescent="0.2">
      <c r="O45" s="10" t="str">
        <f>name!D12</f>
        <v>33 Protective service occupations</v>
      </c>
      <c r="P45" s="11">
        <f>'Occ T2'!H16</f>
        <v>4.6395836739307317</v>
      </c>
      <c r="Q45" s="11">
        <f>'Occ T2'!J16</f>
        <v>9.6086879287629436</v>
      </c>
    </row>
    <row r="46" spans="1:17" x14ac:dyDescent="0.2">
      <c r="O46" s="10" t="str">
        <f>name!D13</f>
        <v>34 Culture, media and sports occupations</v>
      </c>
      <c r="P46" s="11">
        <f>'Occ T2'!H17</f>
        <v>1.118466420105328</v>
      </c>
      <c r="Q46" s="11">
        <f>'Occ T2'!J17</f>
        <v>9.5423678912514038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0.51880019360561391</v>
      </c>
      <c r="Q47" s="11">
        <f>'Occ T2'!J18</f>
        <v>30.534317651277082</v>
      </c>
    </row>
    <row r="48" spans="1:17" x14ac:dyDescent="0.2">
      <c r="O48" s="10" t="str">
        <f>name!D15</f>
        <v>41 Administrative occupations</v>
      </c>
      <c r="P48" s="11">
        <f>'Occ T2'!H19</f>
        <v>-11.27670362507898</v>
      </c>
      <c r="Q48" s="11">
        <f>'Occ T2'!J19</f>
        <v>39.487134794570458</v>
      </c>
    </row>
    <row r="49" spans="15:17" x14ac:dyDescent="0.2">
      <c r="O49" s="10" t="str">
        <f>name!D16</f>
        <v>42 Secretarial and related occupations</v>
      </c>
      <c r="P49" s="11">
        <f>'Occ T2'!H20</f>
        <v>-5.7201467154908237</v>
      </c>
      <c r="Q49" s="11">
        <f>'Occ T2'!J20</f>
        <v>4.8780547282321791</v>
      </c>
    </row>
    <row r="50" spans="15:17" x14ac:dyDescent="0.2">
      <c r="O50" s="10" t="str">
        <f>name!D17</f>
        <v>51 Skilled agricultural and related trades</v>
      </c>
      <c r="P50" s="11">
        <f>'Occ T2'!H21</f>
        <v>1.1000912693746709</v>
      </c>
      <c r="Q50" s="11">
        <f>'Occ T2'!J21</f>
        <v>5.1652695571055895</v>
      </c>
    </row>
    <row r="51" spans="15:17" x14ac:dyDescent="0.2">
      <c r="O51" s="10" t="str">
        <f>name!D18</f>
        <v>52 Skilled metal, electrical and electronic trades</v>
      </c>
      <c r="P51" s="11">
        <f>'Occ T2'!H22</f>
        <v>-3.0423119873611384</v>
      </c>
      <c r="Q51" s="11">
        <f>'Occ T2'!J22</f>
        <v>11.824709650112982</v>
      </c>
    </row>
    <row r="52" spans="15:17" x14ac:dyDescent="0.2">
      <c r="O52" s="10" t="str">
        <f>name!D19</f>
        <v>53 Skilled construction and building trades</v>
      </c>
      <c r="P52" s="11">
        <f>'Occ T2'!H23</f>
        <v>-3.3538917893486797</v>
      </c>
      <c r="Q52" s="11">
        <f>'Occ T2'!J23</f>
        <v>10.198204301626294</v>
      </c>
    </row>
    <row r="53" spans="15:17" x14ac:dyDescent="0.2">
      <c r="O53" s="10" t="str">
        <f>name!D20</f>
        <v>54 Textiles, printing and other skilled trades</v>
      </c>
      <c r="P53" s="11">
        <f>'Occ T2'!H24</f>
        <v>-1.0658336059031441</v>
      </c>
      <c r="Q53" s="11">
        <f>'Occ T2'!J24</f>
        <v>6.058644863918321</v>
      </c>
    </row>
    <row r="54" spans="15:17" x14ac:dyDescent="0.2">
      <c r="O54" s="10" t="str">
        <f>name!D21</f>
        <v>61 Caring personal service occupations</v>
      </c>
      <c r="P54" s="11">
        <f>'Occ T2'!H25</f>
        <v>15.657842908366376</v>
      </c>
      <c r="Q54" s="11">
        <f>'Occ T2'!J25</f>
        <v>65.593230937347613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1.1875713542623068</v>
      </c>
      <c r="Q55" s="11">
        <f>'Occ T2'!J26</f>
        <v>11.875629123994234</v>
      </c>
    </row>
    <row r="56" spans="15:17" x14ac:dyDescent="0.2">
      <c r="O56" s="10" t="str">
        <f>name!D23</f>
        <v>63 Community and civil enforcement occupations</v>
      </c>
      <c r="P56" s="11">
        <f>'Occ T2'!H27</f>
        <v>-8.6728723919125672E-2</v>
      </c>
      <c r="Q56" s="11">
        <f>'Occ T2'!J27</f>
        <v>0.39698694522358008</v>
      </c>
    </row>
    <row r="57" spans="15:17" x14ac:dyDescent="0.2">
      <c r="O57" s="10" t="str">
        <f>name!D24</f>
        <v>71 Sales occupations</v>
      </c>
      <c r="P57" s="11">
        <f>'Occ T2'!H28</f>
        <v>-7.1336868942842742</v>
      </c>
      <c r="Q57" s="11">
        <f>'Occ T2'!J28</f>
        <v>17.415475529121846</v>
      </c>
    </row>
    <row r="58" spans="15:17" x14ac:dyDescent="0.2">
      <c r="O58" s="10" t="str">
        <f>name!D25</f>
        <v>72 Customer service occupations</v>
      </c>
      <c r="P58" s="11">
        <f>'Occ T2'!H29</f>
        <v>11.976072294956509</v>
      </c>
      <c r="Q58" s="11">
        <f>'Occ T2'!J29</f>
        <v>25.817328943466379</v>
      </c>
    </row>
    <row r="59" spans="15:17" x14ac:dyDescent="0.2">
      <c r="O59" s="10" t="str">
        <f>name!D26</f>
        <v>81 Process, plant and machine operatives</v>
      </c>
      <c r="P59" s="11">
        <f>'Occ T2'!H30</f>
        <v>6.342893093623875</v>
      </c>
      <c r="Q59" s="11">
        <f>'Occ T2'!J30</f>
        <v>20.81827696245329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4.9464536087777944</v>
      </c>
      <c r="Q60" s="11">
        <f>'Occ T2'!J31</f>
        <v>30.392773272853656</v>
      </c>
    </row>
    <row r="61" spans="15:17" x14ac:dyDescent="0.2">
      <c r="O61" s="10" t="str">
        <f>name!D28</f>
        <v>91 Elementary trades and related occupations</v>
      </c>
      <c r="P61" s="11">
        <f>'Occ T2'!H32</f>
        <v>-2.9026388268722112</v>
      </c>
      <c r="Q61" s="11">
        <f>'Occ T2'!J32</f>
        <v>2.9002774735741994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-0.41190207948494617</v>
      </c>
      <c r="Q62" s="11">
        <f>'Occ T2'!J33</f>
        <v>47.079404640941071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76.14400000000046</v>
      </c>
      <c r="Q64" s="11">
        <f>'Occ T2'!J35</f>
        <v>609.10973875887385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Greater Birmingham and Solihull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1065.223</v>
      </c>
      <c r="C8" s="305">
        <f>SUM(C9:C17)</f>
        <v>1096.6909999999996</v>
      </c>
      <c r="D8" s="305">
        <f>SUM(D9:D17)</f>
        <v>1141.3669999999997</v>
      </c>
      <c r="E8" s="304"/>
      <c r="F8" s="305">
        <f>SUM(F9:F17)</f>
        <v>15.417327345678929</v>
      </c>
      <c r="G8" s="305">
        <f>SUM(G9:G17)</f>
        <v>19.942159264561408</v>
      </c>
      <c r="H8" s="305">
        <f>SUM(H9:H17)</f>
        <v>29.372615679037747</v>
      </c>
      <c r="I8" s="304"/>
      <c r="J8" s="305">
        <f>SUM(J9:J17)</f>
        <v>108.37527934660461</v>
      </c>
      <c r="K8" s="305">
        <f>SUM(K9:K17)</f>
        <v>138.2334101788106</v>
      </c>
      <c r="L8" s="305">
        <f>SUM(L9:L17)</f>
        <v>204.81343537752193</v>
      </c>
      <c r="M8" s="304"/>
      <c r="N8" s="305">
        <f>SUM(N9:N17)</f>
        <v>206.9189288072665</v>
      </c>
      <c r="O8" s="305">
        <f>SUM(O9:O17)</f>
        <v>221.04602298511685</v>
      </c>
      <c r="P8" s="305">
        <f>SUM(P9:P17)</f>
        <v>254.56404965501955</v>
      </c>
      <c r="Q8" s="306"/>
      <c r="R8" s="305">
        <f>SUM(R9:R17)</f>
        <v>58.72438682718812</v>
      </c>
      <c r="S8" s="305">
        <f>SUM(S9:S17)</f>
        <v>58.105942279879812</v>
      </c>
      <c r="T8" s="305">
        <f>SUM(T9:T17)</f>
        <v>64.918314945942967</v>
      </c>
      <c r="U8" s="306"/>
      <c r="V8" s="305">
        <f>SUM(V9:V17)</f>
        <v>58.185005972635892</v>
      </c>
      <c r="W8" s="305">
        <f>SUM(W9:W17)</f>
        <v>60.606183498556476</v>
      </c>
      <c r="X8" s="305">
        <f>SUM(X9:X17)</f>
        <v>69.777422109958152</v>
      </c>
      <c r="Y8" s="306"/>
      <c r="Z8" s="305">
        <f>SUM(Z9:Z17)</f>
        <v>213.32996765644521</v>
      </c>
      <c r="AA8" s="305">
        <f>SUM(AA9:AA17)</f>
        <v>221.82885522185708</v>
      </c>
      <c r="AB8" s="305">
        <f>SUM(AB9:AB17)</f>
        <v>222.94523854319672</v>
      </c>
      <c r="AC8" s="306"/>
      <c r="AD8" s="305">
        <f>SUM(AD9:AD17)</f>
        <v>207.90200272307916</v>
      </c>
      <c r="AE8" s="305">
        <f>SUM(AE9:AE17)</f>
        <v>220.47427195200174</v>
      </c>
      <c r="AF8" s="305">
        <f>SUM(AF9:AF17)</f>
        <v>195.86573919767338</v>
      </c>
      <c r="AG8" s="306"/>
      <c r="AH8" s="305">
        <f>SUM(AH9:AH17)</f>
        <v>128.95466161872102</v>
      </c>
      <c r="AI8" s="305">
        <f>SUM(AI9:AI17)</f>
        <v>112.89159538934123</v>
      </c>
      <c r="AJ8" s="305">
        <f>SUM(AJ9:AJ17)</f>
        <v>71.642054885652584</v>
      </c>
      <c r="AK8" s="306"/>
      <c r="AL8" s="305">
        <f>SUM(AL9:AL17)</f>
        <v>67.415439702380567</v>
      </c>
      <c r="AM8" s="305">
        <f>SUM(AM9:AM17)</f>
        <v>43.562559229874658</v>
      </c>
      <c r="AN8" s="305">
        <f>SUM(AN9:AN17)</f>
        <v>27.468129605996765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103.95405620603715</v>
      </c>
      <c r="C9" s="304">
        <f t="shared" ref="B9:D17" si="0">SUM(C21,C33,C51,C63,C75,C93)</f>
        <v>106.82794750776483</v>
      </c>
      <c r="D9" s="304">
        <f t="shared" si="0"/>
        <v>120.78380436731722</v>
      </c>
      <c r="E9" s="304"/>
      <c r="F9" s="304">
        <f t="shared" ref="F9:H17" si="1">SUM(F21,F33,F51,F63,F75,F93)</f>
        <v>1.2904030495219203</v>
      </c>
      <c r="G9" s="304">
        <f t="shared" si="1"/>
        <v>1.6852059272954847</v>
      </c>
      <c r="H9" s="304">
        <f t="shared" si="1"/>
        <v>2.7109642535399332</v>
      </c>
      <c r="I9" s="304"/>
      <c r="J9" s="304">
        <f t="shared" ref="J9:L17" si="2">SUM(J21,J33,J51,J63,J75,J93)</f>
        <v>11.94227201421468</v>
      </c>
      <c r="K9" s="304">
        <f t="shared" si="2"/>
        <v>15.264311671334788</v>
      </c>
      <c r="L9" s="304">
        <f t="shared" si="2"/>
        <v>24.431415471657147</v>
      </c>
      <c r="M9" s="304"/>
      <c r="N9" s="304">
        <f t="shared" ref="N9:P17" si="3">SUM(N21,N33,N51,N63,N75,N93)</f>
        <v>26.995504984059579</v>
      </c>
      <c r="O9" s="304">
        <f t="shared" si="3"/>
        <v>28.310279848692776</v>
      </c>
      <c r="P9" s="304">
        <f t="shared" si="3"/>
        <v>33.742812226475607</v>
      </c>
      <c r="Q9" s="306"/>
      <c r="R9" s="304">
        <f t="shared" ref="R9:T9" si="4">SUM(R21,R33,R51,R63,R75,R93)</f>
        <v>5.6185215313539967</v>
      </c>
      <c r="S9" s="304">
        <f t="shared" si="4"/>
        <v>5.6724785859391398</v>
      </c>
      <c r="T9" s="304">
        <f t="shared" si="4"/>
        <v>6.601033705131762</v>
      </c>
      <c r="U9" s="306"/>
      <c r="V9" s="304">
        <f t="shared" ref="V9:X9" si="5">SUM(V21,V33,V51,V63,V75,V93)</f>
        <v>7.6672087051182469</v>
      </c>
      <c r="W9" s="304">
        <f t="shared" si="5"/>
        <v>7.6374945311262428</v>
      </c>
      <c r="X9" s="304">
        <f t="shared" si="5"/>
        <v>8.6024877529649633</v>
      </c>
      <c r="Y9" s="306"/>
      <c r="Z9" s="304">
        <f t="shared" ref="Z9:AB9" si="6">SUM(Z21,Z33,Z51,Z63,Z75,Z93)</f>
        <v>18.752566781401448</v>
      </c>
      <c r="AA9" s="304">
        <f t="shared" si="6"/>
        <v>18.391040553002853</v>
      </c>
      <c r="AB9" s="304">
        <f t="shared" si="6"/>
        <v>19.596005988115259</v>
      </c>
      <c r="AC9" s="306"/>
      <c r="AD9" s="304">
        <f>SUM(AD21,AD33,AD51,AD63,AD75,AD93)</f>
        <v>16.113182065775405</v>
      </c>
      <c r="AE9" s="304">
        <f t="shared" ref="AE9:AF9" si="7">SUM(AE21,AE33,AE51,AE63,AE75,AE93)</f>
        <v>16.619747915849477</v>
      </c>
      <c r="AF9" s="304">
        <f t="shared" si="7"/>
        <v>15.28023437352879</v>
      </c>
      <c r="AG9" s="306"/>
      <c r="AH9" s="304">
        <f t="shared" ref="AH9:AJ9" si="8">SUM(AH21,AH33,AH51,AH63,AH75,AH93)</f>
        <v>11.564225597818041</v>
      </c>
      <c r="AI9" s="304">
        <f t="shared" si="8"/>
        <v>10.351692549372338</v>
      </c>
      <c r="AJ9" s="304">
        <f t="shared" si="8"/>
        <v>7.6718394689453335</v>
      </c>
      <c r="AK9" s="306"/>
      <c r="AL9" s="304">
        <f t="shared" ref="AL9:AN9" si="9">SUM(AL21,AL33,AL51,AL63,AL75,AL93)</f>
        <v>4.0101714767738548</v>
      </c>
      <c r="AM9" s="304">
        <f t="shared" si="9"/>
        <v>2.8956959251517209</v>
      </c>
      <c r="AN9" s="304">
        <f t="shared" si="9"/>
        <v>2.147011126958406</v>
      </c>
    </row>
    <row r="10" spans="1:40" x14ac:dyDescent="0.2">
      <c r="A10" s="13" t="str">
        <f>name!E5</f>
        <v>Professional occupations</v>
      </c>
      <c r="B10" s="304">
        <f t="shared" si="0"/>
        <v>226.0666342896742</v>
      </c>
      <c r="C10" s="304">
        <f t="shared" si="0"/>
        <v>243.84859132111808</v>
      </c>
      <c r="D10" s="304">
        <f t="shared" si="0"/>
        <v>271.59789400332136</v>
      </c>
      <c r="E10" s="304"/>
      <c r="F10" s="304">
        <f t="shared" si="1"/>
        <v>11.237850664052988</v>
      </c>
      <c r="G10" s="304">
        <f t="shared" si="1"/>
        <v>14.41554150384512</v>
      </c>
      <c r="H10" s="304">
        <f t="shared" si="1"/>
        <v>20.286102605875612</v>
      </c>
      <c r="I10" s="304"/>
      <c r="J10" s="304">
        <f t="shared" si="2"/>
        <v>58.905329656149476</v>
      </c>
      <c r="K10" s="304">
        <f t="shared" si="2"/>
        <v>74.180020536115705</v>
      </c>
      <c r="L10" s="304">
        <f t="shared" si="2"/>
        <v>102.10846211100656</v>
      </c>
      <c r="M10" s="304"/>
      <c r="N10" s="304">
        <f t="shared" si="3"/>
        <v>75.736090776078385</v>
      </c>
      <c r="O10" s="304">
        <f t="shared" si="3"/>
        <v>78.117176436486773</v>
      </c>
      <c r="P10" s="304">
        <f t="shared" si="3"/>
        <v>79.589979966875106</v>
      </c>
      <c r="Q10" s="306"/>
      <c r="R10" s="304">
        <f t="shared" ref="R10:T10" si="10">SUM(R22,R34,R52,R64,R76,R94)</f>
        <v>11.618104676079172</v>
      </c>
      <c r="S10" s="304">
        <f t="shared" si="10"/>
        <v>8.7722021261739798</v>
      </c>
      <c r="T10" s="304">
        <f t="shared" si="10"/>
        <v>6.6911261171356387</v>
      </c>
      <c r="U10" s="306"/>
      <c r="V10" s="304">
        <f t="shared" ref="V10:X10" si="11">SUM(V22,V34,V52,V64,V76,V94)</f>
        <v>11.288761441133644</v>
      </c>
      <c r="W10" s="304">
        <f t="shared" si="11"/>
        <v>11.172699803164672</v>
      </c>
      <c r="X10" s="304">
        <f t="shared" si="11"/>
        <v>11.580331848034746</v>
      </c>
      <c r="Y10" s="306"/>
      <c r="Z10" s="304">
        <f t="shared" ref="Z10:AB10" si="12">SUM(Z22,Z34,Z52,Z64,Z76,Z94)</f>
        <v>25.378686019960959</v>
      </c>
      <c r="AA10" s="304">
        <f t="shared" si="12"/>
        <v>26.605211902649707</v>
      </c>
      <c r="AB10" s="304">
        <f t="shared" si="12"/>
        <v>27.181102936225123</v>
      </c>
      <c r="AC10" s="306"/>
      <c r="AD10" s="304">
        <f t="shared" ref="AD10:AF10" si="13">SUM(AD22,AD34,AD52,AD64,AD76,AD94)</f>
        <v>17.677557645537767</v>
      </c>
      <c r="AE10" s="304">
        <f t="shared" si="13"/>
        <v>18.286418231652611</v>
      </c>
      <c r="AF10" s="304">
        <f t="shared" si="13"/>
        <v>15.748646750252277</v>
      </c>
      <c r="AG10" s="306"/>
      <c r="AH10" s="304">
        <f t="shared" ref="AH10:AJ10" si="14">SUM(AH22,AH34,AH52,AH64,AH76,AH94)</f>
        <v>10.333056047750475</v>
      </c>
      <c r="AI10" s="304">
        <f t="shared" si="14"/>
        <v>9.1922456789874882</v>
      </c>
      <c r="AJ10" s="304">
        <f t="shared" si="14"/>
        <v>5.8292005888512417</v>
      </c>
      <c r="AK10" s="306"/>
      <c r="AL10" s="304">
        <f t="shared" ref="AL10:AN10" si="15">SUM(AL22,AL34,AL52,AL64,AL76,AL94)</f>
        <v>3.8911973629313752</v>
      </c>
      <c r="AM10" s="304">
        <f t="shared" si="15"/>
        <v>3.1070751020420411</v>
      </c>
      <c r="AN10" s="304">
        <f t="shared" si="15"/>
        <v>2.5829410790650336</v>
      </c>
    </row>
    <row r="11" spans="1:40" x14ac:dyDescent="0.2">
      <c r="A11" s="13" t="str">
        <f>name!E6</f>
        <v>Associate professional occupations</v>
      </c>
      <c r="B11" s="304">
        <f>SUM(B23,B35,B53,B65,B77,B95)</f>
        <v>138.38544801335064</v>
      </c>
      <c r="C11" s="304">
        <f t="shared" si="0"/>
        <v>135.10984305911362</v>
      </c>
      <c r="D11" s="304">
        <f>SUM(D23,D35,D53,D65,D77,D95)</f>
        <v>145.9513598568054</v>
      </c>
      <c r="E11" s="304"/>
      <c r="F11" s="304">
        <f t="shared" si="1"/>
        <v>1.48812826787899</v>
      </c>
      <c r="G11" s="304">
        <f t="shared" si="1"/>
        <v>1.8845821180368594</v>
      </c>
      <c r="H11" s="304">
        <f t="shared" si="1"/>
        <v>3.0332101366861264</v>
      </c>
      <c r="I11" s="304"/>
      <c r="J11" s="304">
        <f t="shared" si="2"/>
        <v>17.26384040052546</v>
      </c>
      <c r="K11" s="304">
        <f t="shared" si="2"/>
        <v>20.794564054355813</v>
      </c>
      <c r="L11" s="304">
        <f t="shared" si="2"/>
        <v>31.337820952368709</v>
      </c>
      <c r="M11" s="304"/>
      <c r="N11" s="304">
        <f t="shared" si="3"/>
        <v>38.967864128040389</v>
      </c>
      <c r="O11" s="304">
        <f t="shared" si="3"/>
        <v>39.09257628100147</v>
      </c>
      <c r="P11" s="304">
        <f t="shared" si="3"/>
        <v>44.080944011857689</v>
      </c>
      <c r="Q11" s="306"/>
      <c r="R11" s="304">
        <f t="shared" ref="R11:T11" si="16">SUM(R23,R35,R53,R65,R77,R95)</f>
        <v>11.194937378399626</v>
      </c>
      <c r="S11" s="304">
        <f t="shared" si="16"/>
        <v>10.458128847003891</v>
      </c>
      <c r="T11" s="304">
        <f t="shared" si="16"/>
        <v>11.013633160576772</v>
      </c>
      <c r="U11" s="306"/>
      <c r="V11" s="304">
        <f t="shared" ref="V11:X11" si="17">SUM(V23,V35,V53,V65,V77,V95)</f>
        <v>8.9679176457359837</v>
      </c>
      <c r="W11" s="304">
        <f t="shared" si="17"/>
        <v>8.3020714972301271</v>
      </c>
      <c r="X11" s="304">
        <f t="shared" si="17"/>
        <v>8.8618019049472672</v>
      </c>
      <c r="Y11" s="306"/>
      <c r="Z11" s="304">
        <f t="shared" ref="Z11:AB11" si="18">SUM(Z23,Z35,Z53,Z65,Z77,Z95)</f>
        <v>24.885290605710207</v>
      </c>
      <c r="AA11" s="304">
        <f t="shared" si="18"/>
        <v>23.532012058758365</v>
      </c>
      <c r="AB11" s="304">
        <f t="shared" si="18"/>
        <v>23.035495510284417</v>
      </c>
      <c r="AC11" s="306"/>
      <c r="AD11" s="304">
        <f t="shared" ref="AD11:AF11" si="19">SUM(AD23,AD35,AD53,AD65,AD77,AD95)</f>
        <v>19.400425221217823</v>
      </c>
      <c r="AE11" s="304">
        <f t="shared" si="19"/>
        <v>18.543897368123719</v>
      </c>
      <c r="AF11" s="304">
        <f t="shared" si="19"/>
        <v>15.650049401863429</v>
      </c>
      <c r="AG11" s="306"/>
      <c r="AH11" s="304">
        <f t="shared" ref="AH11:AJ11" si="20">SUM(AH23,AH35,AH53,AH65,AH77,AH95)</f>
        <v>12.009988104177355</v>
      </c>
      <c r="AI11" s="304">
        <f t="shared" si="20"/>
        <v>9.5934241025091787</v>
      </c>
      <c r="AJ11" s="304">
        <f t="shared" si="20"/>
        <v>6.2202451342409066</v>
      </c>
      <c r="AK11" s="306"/>
      <c r="AL11" s="304">
        <f t="shared" ref="AL11:AN11" si="21">SUM(AL23,AL35,AL53,AL65,AL77,AL95)</f>
        <v>4.2070562616648131</v>
      </c>
      <c r="AM11" s="304">
        <f t="shared" si="21"/>
        <v>2.9085867320941903</v>
      </c>
      <c r="AN11" s="304">
        <f t="shared" si="21"/>
        <v>2.7181596439800781</v>
      </c>
    </row>
    <row r="12" spans="1:40" x14ac:dyDescent="0.2">
      <c r="A12" s="13" t="str">
        <f>name!E7</f>
        <v>Administrative and secretarial occupations</v>
      </c>
      <c r="B12" s="304">
        <f t="shared" si="0"/>
        <v>131.54415674704424</v>
      </c>
      <c r="C12" s="304">
        <f t="shared" si="0"/>
        <v>125.51509803695789</v>
      </c>
      <c r="D12" s="304">
        <f t="shared" si="0"/>
        <v>114.54730640647438</v>
      </c>
      <c r="E12" s="304"/>
      <c r="F12" s="304">
        <f t="shared" si="1"/>
        <v>0.76307898342870217</v>
      </c>
      <c r="G12" s="304">
        <f t="shared" si="1"/>
        <v>0.99625567773320689</v>
      </c>
      <c r="H12" s="304">
        <f t="shared" si="1"/>
        <v>1.6597416128757199</v>
      </c>
      <c r="I12" s="304"/>
      <c r="J12" s="304">
        <f t="shared" si="2"/>
        <v>8.3797525453538526</v>
      </c>
      <c r="K12" s="304">
        <f t="shared" si="2"/>
        <v>10.485582942425916</v>
      </c>
      <c r="L12" s="304">
        <f t="shared" si="2"/>
        <v>14.61409380357156</v>
      </c>
      <c r="M12" s="304"/>
      <c r="N12" s="304">
        <f t="shared" si="3"/>
        <v>25.410180896524487</v>
      </c>
      <c r="O12" s="304">
        <f t="shared" si="3"/>
        <v>27.122803242549789</v>
      </c>
      <c r="P12" s="304">
        <f t="shared" si="3"/>
        <v>32.006986802093003</v>
      </c>
      <c r="Q12" s="306"/>
      <c r="R12" s="304">
        <f t="shared" ref="R12:T12" si="22">SUM(R24,R36,R54,R66,R78,R96)</f>
        <v>9.1907276117130436</v>
      </c>
      <c r="S12" s="304">
        <f t="shared" si="22"/>
        <v>9.5471665009173243</v>
      </c>
      <c r="T12" s="304">
        <f t="shared" si="22"/>
        <v>10.801596362279687</v>
      </c>
      <c r="U12" s="306"/>
      <c r="V12" s="304">
        <f t="shared" ref="V12:X12" si="23">SUM(V24,V36,V54,V66,V78,V96)</f>
        <v>8.9098497835170729</v>
      </c>
      <c r="W12" s="304">
        <f t="shared" si="23"/>
        <v>8.9593183643347789</v>
      </c>
      <c r="X12" s="304">
        <f t="shared" si="23"/>
        <v>10.055213283999388</v>
      </c>
      <c r="Y12" s="306"/>
      <c r="Z12" s="304">
        <f t="shared" ref="Z12:AA12" si="24">SUM(Z24,Z36,Z54,Z66,Z78,Z96)</f>
        <v>26.481328640263314</v>
      </c>
      <c r="AA12" s="304">
        <f t="shared" si="24"/>
        <v>24.620932829663275</v>
      </c>
      <c r="AB12" s="304">
        <f>SUM(AB24,AB36,AB54,AB66,AB78,AB96)</f>
        <v>19.107699451429959</v>
      </c>
      <c r="AC12" s="306"/>
      <c r="AD12" s="304">
        <f t="shared" ref="AD12:AE12" si="25">SUM(AD24,AD36,AD54,AD66,AD78,AD96)</f>
        <v>30.488655240493323</v>
      </c>
      <c r="AE12" s="304">
        <f t="shared" si="25"/>
        <v>27.745819568055463</v>
      </c>
      <c r="AF12" s="304">
        <f>SUM(AF24,AF36,AF54,AF66,AF78,AF96)</f>
        <v>18.983282931998176</v>
      </c>
      <c r="AG12" s="306"/>
      <c r="AH12" s="304">
        <f t="shared" ref="AH12:AI12" si="26">SUM(AH24,AH36,AH54,AH66,AH78,AH96)</f>
        <v>15.223802787112133</v>
      </c>
      <c r="AI12" s="304">
        <f t="shared" si="26"/>
        <v>11.120392415815338</v>
      </c>
      <c r="AJ12" s="304">
        <f>SUM(AJ24,AJ36,AJ54,AJ66,AJ78,AJ96)</f>
        <v>3.4614443563268509</v>
      </c>
      <c r="AK12" s="306"/>
      <c r="AL12" s="304">
        <f t="shared" ref="AL12:AM12" si="27">SUM(AL24,AL36,AL54,AL66,AL78,AL96)</f>
        <v>6.6967802586383094</v>
      </c>
      <c r="AM12" s="304">
        <f t="shared" si="27"/>
        <v>4.9168264954628125</v>
      </c>
      <c r="AN12" s="304">
        <f>SUM(AN24,AN36,AN54,AN66,AN78,AN96)</f>
        <v>3.8572478019000376</v>
      </c>
    </row>
    <row r="13" spans="1:40" x14ac:dyDescent="0.2">
      <c r="A13" s="13" t="str">
        <f>name!E8</f>
        <v>Skilled trades occupations</v>
      </c>
      <c r="B13" s="304">
        <f t="shared" si="0"/>
        <v>97.571299142917837</v>
      </c>
      <c r="C13" s="304">
        <f t="shared" si="0"/>
        <v>97.067806309465823</v>
      </c>
      <c r="D13" s="304">
        <f t="shared" si="0"/>
        <v>91.209353029679491</v>
      </c>
      <c r="E13" s="304"/>
      <c r="F13" s="304">
        <f t="shared" si="1"/>
        <v>0.10626630892490335</v>
      </c>
      <c r="G13" s="304">
        <f t="shared" si="1"/>
        <v>0.13860893031115457</v>
      </c>
      <c r="H13" s="304">
        <f t="shared" si="1"/>
        <v>0.19465737278920153</v>
      </c>
      <c r="I13" s="304"/>
      <c r="J13" s="304">
        <f t="shared" si="2"/>
        <v>1.6803000273309183</v>
      </c>
      <c r="K13" s="304">
        <f t="shared" si="2"/>
        <v>2.5200443776891968</v>
      </c>
      <c r="L13" s="304">
        <f t="shared" si="2"/>
        <v>4.0267194961139889</v>
      </c>
      <c r="M13" s="304"/>
      <c r="N13" s="304">
        <f t="shared" si="3"/>
        <v>4.9181317214035074</v>
      </c>
      <c r="O13" s="304">
        <f t="shared" si="3"/>
        <v>6.0176448363665607</v>
      </c>
      <c r="P13" s="304">
        <f t="shared" si="3"/>
        <v>7.5474932753323598</v>
      </c>
      <c r="Q13" s="306"/>
      <c r="R13" s="304">
        <f t="shared" ref="R13:T13" si="28">SUM(R25,R37,R55,R67,R79,R97)</f>
        <v>2.29198994641603</v>
      </c>
      <c r="S13" s="304">
        <f t="shared" si="28"/>
        <v>2.603237294304229</v>
      </c>
      <c r="T13" s="304">
        <f t="shared" si="28"/>
        <v>3.2182731964823788</v>
      </c>
      <c r="U13" s="306"/>
      <c r="V13" s="304">
        <f t="shared" ref="V13:X13" si="29">SUM(V25,V37,V55,V67,V79,V97)</f>
        <v>5.2544889380177633</v>
      </c>
      <c r="W13" s="304">
        <f t="shared" si="29"/>
        <v>5.8270696245724558</v>
      </c>
      <c r="X13" s="304">
        <f t="shared" si="29"/>
        <v>6.7879511783961028</v>
      </c>
      <c r="Y13" s="306"/>
      <c r="Z13" s="304">
        <f t="shared" ref="Z13:AB13" si="30">SUM(Z25,Z37,Z55,Z67,Z79,Z97)</f>
        <v>32.427817460207208</v>
      </c>
      <c r="AA13" s="304">
        <f t="shared" si="30"/>
        <v>33.332324341721616</v>
      </c>
      <c r="AB13" s="304">
        <f t="shared" si="30"/>
        <v>31.778803639225877</v>
      </c>
      <c r="AC13" s="306"/>
      <c r="AD13" s="304">
        <f t="shared" ref="AD13:AF13" si="31">SUM(AD25,AD37,AD55,AD67,AD79,AD97)</f>
        <v>26.407077889589655</v>
      </c>
      <c r="AE13" s="304">
        <f t="shared" si="31"/>
        <v>27.913265078246109</v>
      </c>
      <c r="AF13" s="304">
        <f t="shared" si="31"/>
        <v>25.869463726319911</v>
      </c>
      <c r="AG13" s="306"/>
      <c r="AH13" s="304">
        <f t="shared" ref="AH13:AJ13" si="32">SUM(AH25,AH37,AH55,AH67,AH79,AH97)</f>
        <v>14.743534869571818</v>
      </c>
      <c r="AI13" s="304">
        <f t="shared" si="32"/>
        <v>12.943002936635308</v>
      </c>
      <c r="AJ13" s="304">
        <f t="shared" si="32"/>
        <v>8.9152132782156155</v>
      </c>
      <c r="AK13" s="306"/>
      <c r="AL13" s="304">
        <f t="shared" ref="AL13:AN13" si="33">SUM(AL25,AL37,AL55,AL67,AL79,AL97)</f>
        <v>9.7416919814560163</v>
      </c>
      <c r="AM13" s="304">
        <f t="shared" si="33"/>
        <v>5.7726088896191907</v>
      </c>
      <c r="AN13" s="304">
        <f t="shared" si="33"/>
        <v>2.870777866804052</v>
      </c>
    </row>
    <row r="14" spans="1:40" x14ac:dyDescent="0.2">
      <c r="A14" s="13" t="str">
        <f>name!E9</f>
        <v>Caring, leisure and other service occupations</v>
      </c>
      <c r="B14" s="304">
        <f t="shared" si="0"/>
        <v>100.34919068768426</v>
      </c>
      <c r="C14" s="304">
        <f t="shared" si="0"/>
        <v>107.33034141118122</v>
      </c>
      <c r="D14" s="304">
        <f t="shared" si="0"/>
        <v>117.10787622639367</v>
      </c>
      <c r="E14" s="304"/>
      <c r="F14" s="304">
        <f t="shared" si="1"/>
        <v>8.798360442567317E-2</v>
      </c>
      <c r="G14" s="304">
        <f t="shared" si="1"/>
        <v>0.12548314238568153</v>
      </c>
      <c r="H14" s="304">
        <f t="shared" si="1"/>
        <v>0.22708692735843927</v>
      </c>
      <c r="I14" s="304"/>
      <c r="J14" s="304">
        <f t="shared" si="2"/>
        <v>4.1103874110905387</v>
      </c>
      <c r="K14" s="304">
        <f t="shared" si="2"/>
        <v>5.8432780142155867</v>
      </c>
      <c r="L14" s="304">
        <f t="shared" si="2"/>
        <v>11.200549407320331</v>
      </c>
      <c r="M14" s="304"/>
      <c r="N14" s="304">
        <f t="shared" si="3"/>
        <v>12.677725482588514</v>
      </c>
      <c r="O14" s="304">
        <f t="shared" si="3"/>
        <v>14.995811880246201</v>
      </c>
      <c r="P14" s="304">
        <f t="shared" si="3"/>
        <v>19.968524384857936</v>
      </c>
      <c r="Q14" s="306"/>
      <c r="R14" s="304">
        <f>SUM(R26,R38,R56,R68,R80,R98)</f>
        <v>10.040818433897837</v>
      </c>
      <c r="S14" s="304">
        <f t="shared" ref="S14:T14" si="34">SUM(S26,S38,S56,S68,S80,S98)</f>
        <v>10.491352771851673</v>
      </c>
      <c r="T14" s="304">
        <f t="shared" si="34"/>
        <v>12.20748505724354</v>
      </c>
      <c r="U14" s="306"/>
      <c r="V14" s="304">
        <f t="shared" ref="V14:X14" si="35">SUM(V26,V38,V56,V68,V80,V98)</f>
        <v>6.1230419720158427</v>
      </c>
      <c r="W14" s="304">
        <f t="shared" si="35"/>
        <v>6.5871837370458923</v>
      </c>
      <c r="X14" s="304">
        <f t="shared" si="35"/>
        <v>8.1616380138734499</v>
      </c>
      <c r="Y14" s="306"/>
      <c r="Z14" s="304">
        <f t="shared" ref="Z14:AB14" si="36">SUM(Z26,Z38,Z56,Z68,Z80,Z98)</f>
        <v>32.998729950276775</v>
      </c>
      <c r="AA14" s="304">
        <f t="shared" si="36"/>
        <v>36.100982285598</v>
      </c>
      <c r="AB14" s="304">
        <f t="shared" si="36"/>
        <v>38.824877510243731</v>
      </c>
      <c r="AC14" s="306"/>
      <c r="AD14" s="304">
        <f t="shared" ref="AD14:AF14" si="37">SUM(AD26,AD38,AD56,AD68,AD80,AD98)</f>
        <v>24.751483459696452</v>
      </c>
      <c r="AE14" s="304">
        <f t="shared" si="37"/>
        <v>25.763115803254919</v>
      </c>
      <c r="AF14" s="304">
        <f t="shared" si="37"/>
        <v>21.310681883165742</v>
      </c>
      <c r="AG14" s="306"/>
      <c r="AH14" s="304">
        <f t="shared" ref="AH14:AJ14" si="38">SUM(AH26,AH38,AH56,AH68,AH80,AH98)</f>
        <v>6.5991232430466926</v>
      </c>
      <c r="AI14" s="304">
        <f t="shared" si="38"/>
        <v>5.372408265937656</v>
      </c>
      <c r="AJ14" s="304">
        <f t="shared" si="38"/>
        <v>3.7645455671263122</v>
      </c>
      <c r="AK14" s="306"/>
      <c r="AL14" s="304">
        <f t="shared" ref="AL14:AN14" si="39">SUM(AL26,AL38,AL56,AL68,AL80,AL98)</f>
        <v>2.9598971306459294</v>
      </c>
      <c r="AM14" s="304">
        <f t="shared" si="39"/>
        <v>2.0507255106456226</v>
      </c>
      <c r="AN14" s="304">
        <f t="shared" si="39"/>
        <v>1.4424874752041745</v>
      </c>
    </row>
    <row r="15" spans="1:40" x14ac:dyDescent="0.2">
      <c r="A15" s="13" t="str">
        <f>name!E10</f>
        <v>Sales and customer service occupations</v>
      </c>
      <c r="B15" s="304">
        <f t="shared" si="0"/>
        <v>81.641027463874224</v>
      </c>
      <c r="C15" s="304">
        <f t="shared" si="0"/>
        <v>84.295323732851131</v>
      </c>
      <c r="D15" s="304">
        <f t="shared" si="0"/>
        <v>86.483412864546494</v>
      </c>
      <c r="E15" s="304"/>
      <c r="F15" s="304">
        <f t="shared" si="1"/>
        <v>0.21347104079914558</v>
      </c>
      <c r="G15" s="304">
        <f t="shared" si="1"/>
        <v>0.31097832924184371</v>
      </c>
      <c r="H15" s="304">
        <f t="shared" si="1"/>
        <v>0.52822971111821126</v>
      </c>
      <c r="I15" s="304"/>
      <c r="J15" s="304">
        <f t="shared" si="2"/>
        <v>2.954114348735819</v>
      </c>
      <c r="K15" s="304">
        <f t="shared" si="2"/>
        <v>4.1789648739690319</v>
      </c>
      <c r="L15" s="304">
        <f t="shared" si="2"/>
        <v>7.3098588307723888</v>
      </c>
      <c r="M15" s="304"/>
      <c r="N15" s="304">
        <f t="shared" si="3"/>
        <v>11.686269511498848</v>
      </c>
      <c r="O15" s="304">
        <f t="shared" si="3"/>
        <v>13.766292763013766</v>
      </c>
      <c r="P15" s="304">
        <f t="shared" si="3"/>
        <v>18.222238428563617</v>
      </c>
      <c r="Q15" s="306"/>
      <c r="R15" s="304">
        <f t="shared" ref="R15:T15" si="40">SUM(R27,R39,R57,R69,R81,R99)</f>
        <v>3.6921947010961262</v>
      </c>
      <c r="S15" s="304">
        <f t="shared" si="40"/>
        <v>4.1612741837878335</v>
      </c>
      <c r="T15" s="304">
        <f t="shared" si="40"/>
        <v>5.4805434198336762</v>
      </c>
      <c r="U15" s="306"/>
      <c r="V15" s="304">
        <f t="shared" ref="V15:X15" si="41">SUM(V27,V39,V57,V69,V81,V99)</f>
        <v>4.1115047759326879</v>
      </c>
      <c r="W15" s="304">
        <f t="shared" si="41"/>
        <v>4.7387959828334987</v>
      </c>
      <c r="X15" s="304">
        <f t="shared" si="41"/>
        <v>5.6958834488812329</v>
      </c>
      <c r="Y15" s="306"/>
      <c r="Z15" s="304">
        <f t="shared" ref="Z15:AB15" si="42">SUM(Z27,Z39,Z57,Z69,Z81,Z99)</f>
        <v>20.242540110652008</v>
      </c>
      <c r="AA15" s="304">
        <f t="shared" si="42"/>
        <v>21.654067766498816</v>
      </c>
      <c r="AB15" s="304">
        <f t="shared" si="42"/>
        <v>22.447874937806056</v>
      </c>
      <c r="AC15" s="306"/>
      <c r="AD15" s="304">
        <f t="shared" ref="AD15:AF15" si="43">SUM(AD27,AD39,AD57,AD69,AD81,AD99)</f>
        <v>20.025363401835278</v>
      </c>
      <c r="AE15" s="304">
        <f t="shared" si="43"/>
        <v>21.182233431949108</v>
      </c>
      <c r="AF15" s="304">
        <f t="shared" si="43"/>
        <v>18.526311256545483</v>
      </c>
      <c r="AG15" s="306"/>
      <c r="AH15" s="304">
        <f t="shared" ref="AH15:AJ15" si="44">SUM(AH27,AH39,AH57,AH69,AH81,AH99)</f>
        <v>11.890950458907305</v>
      </c>
      <c r="AI15" s="304">
        <f t="shared" si="44"/>
        <v>10.036931223266407</v>
      </c>
      <c r="AJ15" s="304">
        <f t="shared" si="44"/>
        <v>5.5742297569028718</v>
      </c>
      <c r="AK15" s="306"/>
      <c r="AL15" s="304">
        <f t="shared" ref="AL15:AN15" si="45">SUM(AL27,AL39,AL57,AL69,AL81,AL99)</f>
        <v>6.8246191144169943</v>
      </c>
      <c r="AM15" s="304">
        <f t="shared" si="45"/>
        <v>4.2657851782908329</v>
      </c>
      <c r="AN15" s="304">
        <f t="shared" si="45"/>
        <v>2.6982430741229582</v>
      </c>
    </row>
    <row r="16" spans="1:40" x14ac:dyDescent="0.2">
      <c r="A16" s="13" t="str">
        <f>name!E11</f>
        <v>Process, plant and machine operatives</v>
      </c>
      <c r="B16" s="304">
        <f t="shared" si="0"/>
        <v>74.101514645939915</v>
      </c>
      <c r="C16" s="304">
        <f t="shared" si="0"/>
        <v>84.743744585048375</v>
      </c>
      <c r="D16" s="304">
        <f t="shared" si="0"/>
        <v>85.390861348341531</v>
      </c>
      <c r="E16" s="304"/>
      <c r="F16" s="304">
        <f t="shared" si="1"/>
        <v>0.15319001065727189</v>
      </c>
      <c r="G16" s="304">
        <f t="shared" si="1"/>
        <v>0.26554714047969052</v>
      </c>
      <c r="H16" s="304">
        <f t="shared" si="1"/>
        <v>0.52883704896498762</v>
      </c>
      <c r="I16" s="304"/>
      <c r="J16" s="304">
        <f t="shared" si="2"/>
        <v>0.92488925288967727</v>
      </c>
      <c r="K16" s="304">
        <f t="shared" si="2"/>
        <v>1.5648317173138997</v>
      </c>
      <c r="L16" s="304">
        <f t="shared" si="2"/>
        <v>2.8903539735406452</v>
      </c>
      <c r="M16" s="304"/>
      <c r="N16" s="304">
        <f t="shared" si="3"/>
        <v>3.0185590802779063</v>
      </c>
      <c r="O16" s="304">
        <f t="shared" si="3"/>
        <v>4.3868589678449554</v>
      </c>
      <c r="P16" s="304">
        <f t="shared" si="3"/>
        <v>6.9009787863646403</v>
      </c>
      <c r="Q16" s="306"/>
      <c r="R16" s="304">
        <f t="shared" ref="R16:T16" si="46">SUM(R28,R40,R58,R70,R82,R100)</f>
        <v>1.3670280662466356</v>
      </c>
      <c r="S16" s="304">
        <f t="shared" si="46"/>
        <v>1.8939567399816162</v>
      </c>
      <c r="T16" s="304">
        <f t="shared" si="46"/>
        <v>2.5438414695740659</v>
      </c>
      <c r="U16" s="306"/>
      <c r="V16" s="304">
        <f t="shared" ref="V16:X16" si="47">SUM(V28,V40,V58,V70,V82,V100)</f>
        <v>2.4652151618402507</v>
      </c>
      <c r="W16" s="304">
        <f t="shared" si="47"/>
        <v>3.3268341664780978</v>
      </c>
      <c r="X16" s="304">
        <f t="shared" si="47"/>
        <v>4.3925323672341268</v>
      </c>
      <c r="Y16" s="306"/>
      <c r="Z16" s="304">
        <f t="shared" ref="Z16:AB16" si="48">SUM(Z28,Z40,Z58,Z70,Z82,Z100)</f>
        <v>15.205149505642886</v>
      </c>
      <c r="AA16" s="304">
        <f t="shared" si="48"/>
        <v>20.087318625359259</v>
      </c>
      <c r="AB16" s="304">
        <f t="shared" si="48"/>
        <v>23.786929705619201</v>
      </c>
      <c r="AC16" s="306"/>
      <c r="AD16" s="304">
        <f t="shared" ref="AD16:AF16" si="49">SUM(AD28,AD40,AD58,AD70,AD82,AD100)</f>
        <v>21.656123478166922</v>
      </c>
      <c r="AE16" s="304">
        <f t="shared" si="49"/>
        <v>28.679876693139789</v>
      </c>
      <c r="AF16" s="304">
        <f t="shared" si="49"/>
        <v>29.789406051076135</v>
      </c>
      <c r="AG16" s="306"/>
      <c r="AH16" s="304">
        <f t="shared" ref="AH16:AJ16" si="50">SUM(AH28,AH40,AH58,AH70,AH82,AH100)</f>
        <v>17.715494404255871</v>
      </c>
      <c r="AI16" s="304">
        <f t="shared" si="50"/>
        <v>17.715141796065549</v>
      </c>
      <c r="AJ16" s="304">
        <f t="shared" si="50"/>
        <v>11.542329337164926</v>
      </c>
      <c r="AK16" s="306"/>
      <c r="AL16" s="304">
        <f t="shared" ref="AL16:AN16" si="51">SUM(AL28,AL40,AL58,AL70,AL82,AL100)</f>
        <v>11.595865685962488</v>
      </c>
      <c r="AM16" s="304">
        <f t="shared" si="51"/>
        <v>6.8233787383855153</v>
      </c>
      <c r="AN16" s="304">
        <f t="shared" si="51"/>
        <v>3.0156526088028182</v>
      </c>
    </row>
    <row r="17" spans="1:40" x14ac:dyDescent="0.2">
      <c r="A17" s="13" t="str">
        <f>name!E12</f>
        <v>Elementary occupations</v>
      </c>
      <c r="B17" s="304">
        <f t="shared" si="0"/>
        <v>111.60967280347755</v>
      </c>
      <c r="C17" s="304">
        <f t="shared" si="0"/>
        <v>111.95230403649883</v>
      </c>
      <c r="D17" s="304">
        <f t="shared" si="0"/>
        <v>108.29513189712019</v>
      </c>
      <c r="E17" s="304"/>
      <c r="F17" s="304">
        <f t="shared" si="1"/>
        <v>7.6955415989333364E-2</v>
      </c>
      <c r="G17" s="304">
        <f t="shared" si="1"/>
        <v>0.1199564952323668</v>
      </c>
      <c r="H17" s="304">
        <f t="shared" si="1"/>
        <v>0.20378600982951359</v>
      </c>
      <c r="I17" s="304"/>
      <c r="J17" s="304">
        <f t="shared" si="2"/>
        <v>2.2143936903142145</v>
      </c>
      <c r="K17" s="304">
        <f t="shared" si="2"/>
        <v>3.4018119913906792</v>
      </c>
      <c r="L17" s="304">
        <f t="shared" si="2"/>
        <v>6.8941613311706016</v>
      </c>
      <c r="M17" s="304"/>
      <c r="N17" s="304">
        <f t="shared" si="3"/>
        <v>7.5086022267949275</v>
      </c>
      <c r="O17" s="304">
        <f t="shared" si="3"/>
        <v>9.2365787289145356</v>
      </c>
      <c r="P17" s="304">
        <f t="shared" si="3"/>
        <v>12.504091772599557</v>
      </c>
      <c r="Q17" s="306"/>
      <c r="R17" s="304">
        <f t="shared" ref="R17:T17" si="52">SUM(R29,R41,R59,R71,R83,R101)</f>
        <v>3.7100644819856639</v>
      </c>
      <c r="S17" s="304">
        <f t="shared" si="52"/>
        <v>4.5061452299201257</v>
      </c>
      <c r="T17" s="304">
        <f t="shared" si="52"/>
        <v>6.360782457685441</v>
      </c>
      <c r="U17" s="306"/>
      <c r="V17" s="304">
        <f t="shared" ref="V17:X17" si="53">SUM(V29,V41,V59,V71,V83,V101)</f>
        <v>3.397017549324405</v>
      </c>
      <c r="W17" s="304">
        <f t="shared" si="53"/>
        <v>4.0547157917707022</v>
      </c>
      <c r="X17" s="304">
        <f t="shared" si="53"/>
        <v>5.6395823116268673</v>
      </c>
      <c r="Y17" s="306"/>
      <c r="Z17" s="304">
        <f t="shared" ref="Z17:AB17" si="54">SUM(Z29,Z41,Z59,Z71,Z83,Z101)</f>
        <v>16.957858582330392</v>
      </c>
      <c r="AA17" s="304">
        <f t="shared" si="54"/>
        <v>17.50496485860517</v>
      </c>
      <c r="AB17" s="304">
        <f t="shared" si="54"/>
        <v>17.186448864247073</v>
      </c>
      <c r="AC17" s="306"/>
      <c r="AD17" s="304">
        <f t="shared" ref="AD17:AF17" si="55">SUM(AD29,AD41,AD59,AD71,AD83,AD101)</f>
        <v>31.382134320766504</v>
      </c>
      <c r="AE17" s="304">
        <f t="shared" si="55"/>
        <v>35.739897861730547</v>
      </c>
      <c r="AF17" s="304">
        <f t="shared" si="55"/>
        <v>34.707662822923417</v>
      </c>
      <c r="AG17" s="306"/>
      <c r="AH17" s="304">
        <f t="shared" ref="AH17:AJ17" si="56">SUM(AH29,AH41,AH59,AH71,AH83,AH101)</f>
        <v>28.874486106081314</v>
      </c>
      <c r="AI17" s="304">
        <f t="shared" si="56"/>
        <v>26.566356420751958</v>
      </c>
      <c r="AJ17" s="304">
        <f t="shared" si="56"/>
        <v>18.663007397878513</v>
      </c>
      <c r="AK17" s="306"/>
      <c r="AL17" s="304">
        <f t="shared" ref="AL17:AN17" si="57">SUM(AL29,AL41,AL59,AL71,AL83,AL101)</f>
        <v>17.488160429890794</v>
      </c>
      <c r="AM17" s="304">
        <f t="shared" si="57"/>
        <v>10.821876658182729</v>
      </c>
      <c r="AN17" s="304">
        <f t="shared" si="57"/>
        <v>6.1356089291592131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10.733999999999998</v>
      </c>
      <c r="C20" s="305">
        <f>SUM(C21:C29)</f>
        <v>10.880000000000004</v>
      </c>
      <c r="D20" s="305">
        <f>SUM(D21:D29)</f>
        <v>10.840999999999998</v>
      </c>
      <c r="E20" s="304"/>
      <c r="F20" s="305">
        <f>SUM(F21:F29)</f>
        <v>0.12128110698782939</v>
      </c>
      <c r="G20" s="305">
        <f>SUM(G21:G29)</f>
        <v>0.16401618736832099</v>
      </c>
      <c r="H20" s="305">
        <f>SUM(H21:H29)</f>
        <v>0.25820921984435646</v>
      </c>
      <c r="I20" s="304"/>
      <c r="J20" s="305">
        <f>SUM(J21:J29)</f>
        <v>0.73262370234900809</v>
      </c>
      <c r="K20" s="305">
        <f>SUM(K21:K29)</f>
        <v>0.94471152061018282</v>
      </c>
      <c r="L20" s="305">
        <f>SUM(L21:L29)</f>
        <v>1.4119923994691286</v>
      </c>
      <c r="M20" s="304"/>
      <c r="N20" s="305">
        <f>SUM(N21:N29)</f>
        <v>1.7079348919745607</v>
      </c>
      <c r="O20" s="305">
        <f>SUM(O21:O29)</f>
        <v>1.8215305644772286</v>
      </c>
      <c r="P20" s="305">
        <f>SUM(P21:P29)</f>
        <v>2.0491913137357374</v>
      </c>
      <c r="Q20" s="306"/>
      <c r="R20" s="305">
        <f>SUM(R21:R29)</f>
        <v>0.32701186020106365</v>
      </c>
      <c r="S20" s="305">
        <f>SUM(S21:S29)</f>
        <v>0.35454856253171335</v>
      </c>
      <c r="T20" s="305">
        <f>SUM(T21:T29)</f>
        <v>0.41076148096153714</v>
      </c>
      <c r="U20" s="306"/>
      <c r="V20" s="305">
        <f>SUM(V21:V29)</f>
        <v>0.94566820469888824</v>
      </c>
      <c r="W20" s="305">
        <f>SUM(W21:W29)</f>
        <v>1.0067751990316625</v>
      </c>
      <c r="X20" s="305">
        <f>SUM(X21:X29)</f>
        <v>1.1415934959924861</v>
      </c>
      <c r="Y20" s="306"/>
      <c r="Z20" s="305">
        <f>SUM(Z21:Z29)</f>
        <v>1.9721245935429312</v>
      </c>
      <c r="AA20" s="305">
        <f>SUM(AA21:AA29)</f>
        <v>2.0444092144769543</v>
      </c>
      <c r="AB20" s="305">
        <f>SUM(AB21:AB29)</f>
        <v>2.0805061487581997</v>
      </c>
      <c r="AC20" s="306"/>
      <c r="AD20" s="305">
        <f>SUM(AD21:AD29)</f>
        <v>2.0505439365922076</v>
      </c>
      <c r="AE20" s="305">
        <f>SUM(AE21:AE29)</f>
        <v>2.1681261392599502</v>
      </c>
      <c r="AF20" s="305">
        <f>SUM(AF21:AF29)</f>
        <v>1.9045076519830717</v>
      </c>
      <c r="AG20" s="306"/>
      <c r="AH20" s="305">
        <f>SUM(AH21:AH29)</f>
        <v>1.4635061935964944</v>
      </c>
      <c r="AI20" s="305">
        <f>SUM(AI21:AI29)</f>
        <v>1.2707137566817341</v>
      </c>
      <c r="AJ20" s="305">
        <f>SUM(AJ21:AJ29)</f>
        <v>0.86774265440150355</v>
      </c>
      <c r="AK20" s="306"/>
      <c r="AL20" s="305">
        <f>SUM(AL21:AL29)</f>
        <v>1.4133055100570162</v>
      </c>
      <c r="AM20" s="305">
        <f>SUM(AM21:AM29)</f>
        <v>1.1051688555622563</v>
      </c>
      <c r="AN20" s="305">
        <f>SUM(AN21:AN29)</f>
        <v>0.71649563485397727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1.0049507100435557</v>
      </c>
      <c r="C21" s="304">
        <f t="shared" ref="C21:D21" si="59">SUM(G21,K21,O21,S21,W21,AA21,AE21,AI21,AM21)</f>
        <v>1.0509231759087432</v>
      </c>
      <c r="D21" s="304">
        <f t="shared" si="59"/>
        <v>1.1078036641164528</v>
      </c>
      <c r="E21" s="304"/>
      <c r="F21" s="304">
        <v>2.5836188537521929E-2</v>
      </c>
      <c r="G21" s="304">
        <v>3.6106923779547058E-2</v>
      </c>
      <c r="H21" s="304">
        <v>5.4624116086344827E-2</v>
      </c>
      <c r="I21" s="304"/>
      <c r="J21" s="304">
        <v>0.1592957515812797</v>
      </c>
      <c r="K21" s="304">
        <v>0.19709190844615085</v>
      </c>
      <c r="L21" s="304">
        <v>0.26836610404262989</v>
      </c>
      <c r="M21" s="304"/>
      <c r="N21" s="304">
        <v>0.20971746833025209</v>
      </c>
      <c r="O21" s="304">
        <v>0.20993913635984521</v>
      </c>
      <c r="P21" s="304">
        <v>0.22782357695505787</v>
      </c>
      <c r="Q21" s="306"/>
      <c r="R21" s="304">
        <v>3.4119847583122573E-2</v>
      </c>
      <c r="S21" s="304">
        <v>3.4730052683217466E-2</v>
      </c>
      <c r="T21" s="304">
        <v>3.347749891139299E-2</v>
      </c>
      <c r="U21" s="306"/>
      <c r="V21" s="304">
        <v>5.6521716888483862E-2</v>
      </c>
      <c r="W21" s="304">
        <v>5.1580497197283567E-2</v>
      </c>
      <c r="X21" s="304">
        <v>5.05484380210161E-2</v>
      </c>
      <c r="Y21" s="306"/>
      <c r="Z21" s="304">
        <v>0.1387364656763366</v>
      </c>
      <c r="AA21" s="304">
        <v>0.15678430221130341</v>
      </c>
      <c r="AB21" s="304">
        <v>0.17948008081812997</v>
      </c>
      <c r="AC21" s="306"/>
      <c r="AD21" s="304">
        <v>0.16010787414090685</v>
      </c>
      <c r="AE21" s="304">
        <v>0.17743976412583853</v>
      </c>
      <c r="AF21" s="304">
        <v>0.15440322607430237</v>
      </c>
      <c r="AG21" s="306"/>
      <c r="AH21" s="304">
        <v>8.8887403495243225E-2</v>
      </c>
      <c r="AI21" s="304">
        <v>7.5982648296730293E-2</v>
      </c>
      <c r="AJ21" s="304">
        <v>5.2155392023392214E-2</v>
      </c>
      <c r="AK21" s="306"/>
      <c r="AL21" s="304">
        <v>0.13172799381040881</v>
      </c>
      <c r="AM21" s="304">
        <v>0.11126794280882668</v>
      </c>
      <c r="AN21" s="304">
        <v>8.6925231184186796E-2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1.3557208610594615</v>
      </c>
      <c r="C22" s="304">
        <f t="shared" ref="C22:C29" si="61">SUM(G22,K22,O22,S22,W22,AA22,AE22,AI22,AM22)</f>
        <v>1.4779676842413292</v>
      </c>
      <c r="D22" s="304">
        <f t="shared" ref="D22:D29" si="62">SUM(H22,L22,P22,T22,X22,AB22,AF22,AJ22,AN22)</f>
        <v>1.6662492230959016</v>
      </c>
      <c r="E22" s="304"/>
      <c r="F22" s="304">
        <v>4.8187226803943599E-2</v>
      </c>
      <c r="G22" s="304">
        <v>6.6308644888688983E-2</v>
      </c>
      <c r="H22" s="304">
        <v>0.10328184428031167</v>
      </c>
      <c r="I22" s="304"/>
      <c r="J22" s="304">
        <v>0.24582594017133597</v>
      </c>
      <c r="K22" s="304">
        <v>0.33273283118875358</v>
      </c>
      <c r="L22" s="304">
        <v>0.50319333185804782</v>
      </c>
      <c r="M22" s="304"/>
      <c r="N22" s="304">
        <v>0.4062127715489004</v>
      </c>
      <c r="O22" s="304">
        <v>0.41584213125733133</v>
      </c>
      <c r="P22" s="304">
        <v>0.42227357527407111</v>
      </c>
      <c r="Q22" s="306"/>
      <c r="R22" s="304">
        <v>4.1225236687313475E-2</v>
      </c>
      <c r="S22" s="304">
        <v>4.3021026591019453E-2</v>
      </c>
      <c r="T22" s="304">
        <v>4.4718753347765088E-2</v>
      </c>
      <c r="U22" s="306"/>
      <c r="V22" s="304">
        <v>0.17058534773194298</v>
      </c>
      <c r="W22" s="304">
        <v>0.17975798125767645</v>
      </c>
      <c r="X22" s="304">
        <v>0.1955515335226948</v>
      </c>
      <c r="Y22" s="306"/>
      <c r="Z22" s="304">
        <v>0.15017400008512466</v>
      </c>
      <c r="AA22" s="304">
        <v>0.14947593885891558</v>
      </c>
      <c r="AB22" s="304">
        <v>0.14080721282442324</v>
      </c>
      <c r="AC22" s="306"/>
      <c r="AD22" s="304">
        <v>0.128850335179056</v>
      </c>
      <c r="AE22" s="304">
        <v>0.14536011763275966</v>
      </c>
      <c r="AF22" s="304">
        <v>0.14872992684394118</v>
      </c>
      <c r="AG22" s="306"/>
      <c r="AH22" s="304">
        <v>8.4692868538809335E-2</v>
      </c>
      <c r="AI22" s="304">
        <v>8.1013681616262864E-2</v>
      </c>
      <c r="AJ22" s="304">
        <v>6.0150336037080934E-2</v>
      </c>
      <c r="AK22" s="306"/>
      <c r="AL22" s="304">
        <v>7.9967134313035135E-2</v>
      </c>
      <c r="AM22" s="304">
        <v>6.4455330949921383E-2</v>
      </c>
      <c r="AN22" s="304">
        <v>4.7542709107565556E-2</v>
      </c>
    </row>
    <row r="23" spans="1:40" x14ac:dyDescent="0.2">
      <c r="A23" s="13" t="str">
        <f t="shared" si="58"/>
        <v>Associate professional occupations</v>
      </c>
      <c r="B23" s="304">
        <f t="shared" si="60"/>
        <v>1.368497530500784</v>
      </c>
      <c r="C23" s="304">
        <f t="shared" si="61"/>
        <v>1.3471715022956734</v>
      </c>
      <c r="D23" s="304">
        <f t="shared" si="62"/>
        <v>1.51072271131712</v>
      </c>
      <c r="E23" s="304"/>
      <c r="F23" s="304">
        <v>2.8138817189184144E-2</v>
      </c>
      <c r="G23" s="304">
        <v>3.7783735217327759E-2</v>
      </c>
      <c r="H23" s="304">
        <v>6.5828431859307507E-2</v>
      </c>
      <c r="I23" s="304"/>
      <c r="J23" s="304">
        <v>0.13898890051069571</v>
      </c>
      <c r="K23" s="304">
        <v>0.17709179930070007</v>
      </c>
      <c r="L23" s="304">
        <v>0.28577393406387774</v>
      </c>
      <c r="M23" s="304"/>
      <c r="N23" s="304">
        <v>0.3219148613660982</v>
      </c>
      <c r="O23" s="304">
        <v>0.30781411249767021</v>
      </c>
      <c r="P23" s="304">
        <v>0.32486918839906259</v>
      </c>
      <c r="Q23" s="306"/>
      <c r="R23" s="304">
        <v>3.6928299648581929E-2</v>
      </c>
      <c r="S23" s="304">
        <v>3.6332694372386398E-2</v>
      </c>
      <c r="T23" s="304">
        <v>4.500648848776851E-2</v>
      </c>
      <c r="U23" s="306"/>
      <c r="V23" s="304">
        <v>0.23854524416715489</v>
      </c>
      <c r="W23" s="304">
        <v>0.24944047325119623</v>
      </c>
      <c r="X23" s="304">
        <v>0.29098264598633156</v>
      </c>
      <c r="Y23" s="306"/>
      <c r="Z23" s="304">
        <v>0.26201518578165361</v>
      </c>
      <c r="AA23" s="304">
        <v>0.23263627157287695</v>
      </c>
      <c r="AB23" s="304">
        <v>0.22652859395196714</v>
      </c>
      <c r="AC23" s="306"/>
      <c r="AD23" s="304">
        <v>0.14618003878473679</v>
      </c>
      <c r="AE23" s="304">
        <v>0.13398436343357195</v>
      </c>
      <c r="AF23" s="304">
        <v>0.10434549429930064</v>
      </c>
      <c r="AG23" s="306"/>
      <c r="AH23" s="304">
        <v>0.12044995367024447</v>
      </c>
      <c r="AI23" s="304">
        <v>0.10228869135091671</v>
      </c>
      <c r="AJ23" s="304">
        <v>7.4877723405213842E-2</v>
      </c>
      <c r="AK23" s="306"/>
      <c r="AL23" s="304">
        <v>7.5336229382434269E-2</v>
      </c>
      <c r="AM23" s="304">
        <v>6.9799361299027057E-2</v>
      </c>
      <c r="AN23" s="304">
        <v>9.2510210864290107E-2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1.0880848052009164</v>
      </c>
      <c r="C24" s="304">
        <f t="shared" si="61"/>
        <v>1.0185108609732574</v>
      </c>
      <c r="D24" s="304">
        <f t="shared" si="62"/>
        <v>0.91499635179523942</v>
      </c>
      <c r="E24" s="304"/>
      <c r="F24" s="304">
        <v>3.433619503653903E-3</v>
      </c>
      <c r="G24" s="304">
        <v>3.7720343368078156E-3</v>
      </c>
      <c r="H24" s="304">
        <v>5.3085230096675479E-3</v>
      </c>
      <c r="I24" s="304"/>
      <c r="J24" s="304">
        <v>7.5204359485958452E-2</v>
      </c>
      <c r="K24" s="304">
        <v>9.0377507523115602E-2</v>
      </c>
      <c r="L24" s="304">
        <v>0.13772759464316955</v>
      </c>
      <c r="M24" s="304"/>
      <c r="N24" s="304">
        <v>0.22456797582257232</v>
      </c>
      <c r="O24" s="304">
        <v>0.23568726028538994</v>
      </c>
      <c r="P24" s="304">
        <v>0.25754291828237325</v>
      </c>
      <c r="Q24" s="306"/>
      <c r="R24" s="304">
        <v>3.0249836072299897E-2</v>
      </c>
      <c r="S24" s="304">
        <v>2.7007123527728067E-2</v>
      </c>
      <c r="T24" s="304">
        <v>2.39594103228363E-2</v>
      </c>
      <c r="U24" s="306"/>
      <c r="V24" s="304">
        <v>7.4971989113065463E-2</v>
      </c>
      <c r="W24" s="304">
        <v>7.271998004691832E-2</v>
      </c>
      <c r="X24" s="304">
        <v>7.5092121250372512E-2</v>
      </c>
      <c r="Y24" s="306"/>
      <c r="Z24" s="304">
        <v>0.17171213230905372</v>
      </c>
      <c r="AA24" s="304">
        <v>0.15190331242822444</v>
      </c>
      <c r="AB24" s="304">
        <v>0.11258109153050118</v>
      </c>
      <c r="AC24" s="306"/>
      <c r="AD24" s="304">
        <v>0.15408615356578828</v>
      </c>
      <c r="AE24" s="304">
        <v>0.12375781306038097</v>
      </c>
      <c r="AF24" s="304">
        <v>8.2322370570882583E-2</v>
      </c>
      <c r="AG24" s="306"/>
      <c r="AH24" s="304">
        <v>0.20333265115490753</v>
      </c>
      <c r="AI24" s="304">
        <v>0.1812573008111884</v>
      </c>
      <c r="AJ24" s="304">
        <v>0.10316785472345254</v>
      </c>
      <c r="AK24" s="306"/>
      <c r="AL24" s="304">
        <v>0.15052608817361696</v>
      </c>
      <c r="AM24" s="304">
        <v>0.13202852895350389</v>
      </c>
      <c r="AN24" s="304">
        <v>0.11729446746198394</v>
      </c>
    </row>
    <row r="25" spans="1:40" x14ac:dyDescent="0.2">
      <c r="A25" s="13" t="str">
        <f t="shared" si="58"/>
        <v>Skilled trades occupations</v>
      </c>
      <c r="B25" s="304">
        <f t="shared" si="60"/>
        <v>2.7947296437272322</v>
      </c>
      <c r="C25" s="304">
        <f t="shared" si="61"/>
        <v>2.8512488201756607</v>
      </c>
      <c r="D25" s="304">
        <f t="shared" si="62"/>
        <v>2.6355841429917088</v>
      </c>
      <c r="E25" s="304"/>
      <c r="F25" s="304">
        <v>1.0162046835470997E-2</v>
      </c>
      <c r="G25" s="304">
        <v>1.2677436735582205E-2</v>
      </c>
      <c r="H25" s="304">
        <v>1.7596879005801237E-2</v>
      </c>
      <c r="I25" s="304"/>
      <c r="J25" s="304">
        <v>4.3904221778574573E-2</v>
      </c>
      <c r="K25" s="304">
        <v>5.5542573430436393E-2</v>
      </c>
      <c r="L25" s="304">
        <v>8.2935452293006098E-2</v>
      </c>
      <c r="M25" s="304"/>
      <c r="N25" s="304">
        <v>0.34770711926165648</v>
      </c>
      <c r="O25" s="304">
        <v>0.41848113639492102</v>
      </c>
      <c r="P25" s="304">
        <v>0.54796069983446138</v>
      </c>
      <c r="Q25" s="306"/>
      <c r="R25" s="304">
        <v>0.1139884844310023</v>
      </c>
      <c r="S25" s="304">
        <v>0.13106158911346993</v>
      </c>
      <c r="T25" s="304">
        <v>0.15774392796670317</v>
      </c>
      <c r="U25" s="306"/>
      <c r="V25" s="304">
        <v>0.28663615429935579</v>
      </c>
      <c r="W25" s="304">
        <v>0.32281659453520267</v>
      </c>
      <c r="X25" s="304">
        <v>0.3869251239942792</v>
      </c>
      <c r="Y25" s="306"/>
      <c r="Z25" s="304">
        <v>0.55103251769501083</v>
      </c>
      <c r="AA25" s="304">
        <v>0.55384458950135518</v>
      </c>
      <c r="AB25" s="304">
        <v>0.47042041438967153</v>
      </c>
      <c r="AC25" s="306"/>
      <c r="AD25" s="304">
        <v>0.60388147020863148</v>
      </c>
      <c r="AE25" s="304">
        <v>0.66140139812775223</v>
      </c>
      <c r="AF25" s="304">
        <v>0.57093510455630392</v>
      </c>
      <c r="AG25" s="306"/>
      <c r="AH25" s="304">
        <v>0.41524966116011924</v>
      </c>
      <c r="AI25" s="304">
        <v>0.38394313672981045</v>
      </c>
      <c r="AJ25" s="304">
        <v>0.283924690031093</v>
      </c>
      <c r="AK25" s="306"/>
      <c r="AL25" s="304">
        <v>0.42216796805741075</v>
      </c>
      <c r="AM25" s="304">
        <v>0.3114803656071306</v>
      </c>
      <c r="AN25" s="304">
        <v>0.11714185092038944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0.31816518796629262</v>
      </c>
      <c r="C26" s="304">
        <f t="shared" si="61"/>
        <v>0.33106656349791364</v>
      </c>
      <c r="D26" s="304">
        <f t="shared" si="62"/>
        <v>0.34135197951201512</v>
      </c>
      <c r="E26" s="304"/>
      <c r="F26" s="304">
        <v>2.2272618015541784E-3</v>
      </c>
      <c r="G26" s="304">
        <v>3.314638410962046E-3</v>
      </c>
      <c r="H26" s="304">
        <v>4.5769789535602462E-3</v>
      </c>
      <c r="I26" s="304"/>
      <c r="J26" s="304">
        <v>2.3973573640752133E-2</v>
      </c>
      <c r="K26" s="304">
        <v>3.0783608111092015E-2</v>
      </c>
      <c r="L26" s="304">
        <v>4.2632827711735259E-2</v>
      </c>
      <c r="M26" s="304"/>
      <c r="N26" s="304">
        <v>9.5101654702498692E-2</v>
      </c>
      <c r="O26" s="304">
        <v>0.10351129170089739</v>
      </c>
      <c r="P26" s="304">
        <v>0.10366562806973642</v>
      </c>
      <c r="Q26" s="306"/>
      <c r="R26" s="304">
        <v>2.3657624335499658E-2</v>
      </c>
      <c r="S26" s="304">
        <v>3.0431215159235015E-2</v>
      </c>
      <c r="T26" s="304">
        <v>3.8851742644193908E-2</v>
      </c>
      <c r="U26" s="306"/>
      <c r="V26" s="304">
        <v>1.0601731453747732E-2</v>
      </c>
      <c r="W26" s="304">
        <v>9.8633715248171404E-3</v>
      </c>
      <c r="X26" s="304">
        <v>9.7277951421175721E-3</v>
      </c>
      <c r="Y26" s="306"/>
      <c r="Z26" s="304">
        <v>3.7191826667037881E-2</v>
      </c>
      <c r="AA26" s="304">
        <v>3.8235492419819862E-2</v>
      </c>
      <c r="AB26" s="304">
        <v>3.9966977764519483E-2</v>
      </c>
      <c r="AC26" s="306"/>
      <c r="AD26" s="304">
        <v>2.8329411677033151E-2</v>
      </c>
      <c r="AE26" s="304">
        <v>2.7974286584125936E-2</v>
      </c>
      <c r="AF26" s="304">
        <v>2.1672896680793904E-2</v>
      </c>
      <c r="AG26" s="306"/>
      <c r="AH26" s="304">
        <v>5.4321602952450435E-2</v>
      </c>
      <c r="AI26" s="304">
        <v>5.3334130045115238E-2</v>
      </c>
      <c r="AJ26" s="304">
        <v>4.7404895080463832E-2</v>
      </c>
      <c r="AK26" s="306"/>
      <c r="AL26" s="304">
        <v>4.2760500735718722E-2</v>
      </c>
      <c r="AM26" s="304">
        <v>3.361852954184899E-2</v>
      </c>
      <c r="AN26" s="304">
        <v>3.2852237464894511E-2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0.47926917276824071</v>
      </c>
      <c r="C27" s="304">
        <f t="shared" si="61"/>
        <v>0.48340471633340137</v>
      </c>
      <c r="D27" s="304">
        <f t="shared" si="62"/>
        <v>0.48416939615013899</v>
      </c>
      <c r="E27" s="304"/>
      <c r="F27" s="304">
        <v>3.1605761969507708E-3</v>
      </c>
      <c r="G27" s="304">
        <v>3.8491385032372138E-3</v>
      </c>
      <c r="H27" s="304">
        <v>6.6848556887751098E-3</v>
      </c>
      <c r="I27" s="304"/>
      <c r="J27" s="304">
        <v>1.8671727692345721E-2</v>
      </c>
      <c r="K27" s="304">
        <v>2.3788967037784003E-2</v>
      </c>
      <c r="L27" s="304">
        <v>3.4348670257412645E-2</v>
      </c>
      <c r="M27" s="304"/>
      <c r="N27" s="304">
        <v>4.5413493054391012E-2</v>
      </c>
      <c r="O27" s="304">
        <v>5.3163400050024533E-2</v>
      </c>
      <c r="P27" s="304">
        <v>6.5855644759909987E-2</v>
      </c>
      <c r="Q27" s="306"/>
      <c r="R27" s="304">
        <v>1.8883582044049173E-2</v>
      </c>
      <c r="S27" s="304">
        <v>2.0215293684512706E-2</v>
      </c>
      <c r="T27" s="304">
        <v>2.8507806946855511E-2</v>
      </c>
      <c r="U27" s="306"/>
      <c r="V27" s="304">
        <v>3.9189948449663239E-2</v>
      </c>
      <c r="W27" s="304">
        <v>3.818470555082247E-2</v>
      </c>
      <c r="X27" s="304">
        <v>3.6326892487860522E-2</v>
      </c>
      <c r="Y27" s="306"/>
      <c r="Z27" s="304">
        <v>0.14245074268722555</v>
      </c>
      <c r="AA27" s="304">
        <v>0.15205880554318696</v>
      </c>
      <c r="AB27" s="304">
        <v>0.16138682061951151</v>
      </c>
      <c r="AC27" s="306"/>
      <c r="AD27" s="304">
        <v>7.4613981520793682E-2</v>
      </c>
      <c r="AE27" s="304">
        <v>8.1929605488714835E-2</v>
      </c>
      <c r="AF27" s="304">
        <v>7.8397777124058848E-2</v>
      </c>
      <c r="AG27" s="306"/>
      <c r="AH27" s="304">
        <v>8.503343623979924E-2</v>
      </c>
      <c r="AI27" s="304">
        <v>7.5980780955464816E-2</v>
      </c>
      <c r="AJ27" s="304">
        <v>5.0971334195818875E-2</v>
      </c>
      <c r="AK27" s="306"/>
      <c r="AL27" s="304">
        <v>5.1851684883022275E-2</v>
      </c>
      <c r="AM27" s="304">
        <v>3.4234019519653817E-2</v>
      </c>
      <c r="AN27" s="304">
        <v>2.1689594069935977E-2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1.2352286397661565</v>
      </c>
      <c r="C28" s="304">
        <f t="shared" si="61"/>
        <v>1.3292557558782181</v>
      </c>
      <c r="D28" s="304">
        <f t="shared" si="62"/>
        <v>1.3543361217853698</v>
      </c>
      <c r="E28" s="304"/>
      <c r="F28" s="304">
        <v>1.006415588646868E-4</v>
      </c>
      <c r="G28" s="304">
        <v>1.617382889387167E-4</v>
      </c>
      <c r="H28" s="304">
        <v>2.3450320524468388E-4</v>
      </c>
      <c r="I28" s="304"/>
      <c r="J28" s="304">
        <v>1.1638388399302393E-2</v>
      </c>
      <c r="K28" s="304">
        <v>1.6384111384886144E-2</v>
      </c>
      <c r="L28" s="304">
        <v>2.3156158830308523E-2</v>
      </c>
      <c r="M28" s="304"/>
      <c r="N28" s="304">
        <v>3.5823610537995626E-2</v>
      </c>
      <c r="O28" s="304">
        <v>5.2689821629104634E-2</v>
      </c>
      <c r="P28" s="304">
        <v>7.274185225878993E-2</v>
      </c>
      <c r="Q28" s="306"/>
      <c r="R28" s="304">
        <v>1.4682428015149069E-2</v>
      </c>
      <c r="S28" s="304">
        <v>1.7821869722880294E-2</v>
      </c>
      <c r="T28" s="304">
        <v>2.3777074679327801E-2</v>
      </c>
      <c r="U28" s="306"/>
      <c r="V28" s="304">
        <v>3.0685814668219819E-2</v>
      </c>
      <c r="W28" s="304">
        <v>4.1721139880205434E-2</v>
      </c>
      <c r="X28" s="304">
        <v>5.1579558498511591E-2</v>
      </c>
      <c r="Y28" s="306"/>
      <c r="Z28" s="304">
        <v>0.36037284917569751</v>
      </c>
      <c r="AA28" s="304">
        <v>0.45909556201684121</v>
      </c>
      <c r="AB28" s="304">
        <v>0.61904223307141071</v>
      </c>
      <c r="AC28" s="306"/>
      <c r="AD28" s="304">
        <v>0.3860559579449474</v>
      </c>
      <c r="AE28" s="304">
        <v>0.43766023423979294</v>
      </c>
      <c r="AF28" s="304">
        <v>0.41061137099713618</v>
      </c>
      <c r="AG28" s="306"/>
      <c r="AH28" s="304">
        <v>0.11365781028041268</v>
      </c>
      <c r="AI28" s="304">
        <v>7.723905971384093E-2</v>
      </c>
      <c r="AJ28" s="304">
        <v>3.5964609585853478E-2</v>
      </c>
      <c r="AK28" s="306"/>
      <c r="AL28" s="304">
        <v>0.28221113918556723</v>
      </c>
      <c r="AM28" s="304">
        <v>0.2264822190017278</v>
      </c>
      <c r="AN28" s="304">
        <v>0.11722876065878693</v>
      </c>
    </row>
    <row r="29" spans="1:40" x14ac:dyDescent="0.2">
      <c r="A29" s="13" t="str">
        <f t="shared" si="58"/>
        <v>Elementary occupations</v>
      </c>
      <c r="B29" s="304">
        <f t="shared" si="60"/>
        <v>1.0893534489673593</v>
      </c>
      <c r="C29" s="304">
        <f t="shared" si="61"/>
        <v>0.99045092069580709</v>
      </c>
      <c r="D29" s="304">
        <f t="shared" si="62"/>
        <v>0.82578640923605162</v>
      </c>
      <c r="E29" s="304"/>
      <c r="F29" s="304">
        <v>3.4728560685162378E-5</v>
      </c>
      <c r="G29" s="304">
        <v>4.1897207229224532E-5</v>
      </c>
      <c r="H29" s="304">
        <v>7.3087755343631921E-5</v>
      </c>
      <c r="I29" s="304"/>
      <c r="J29" s="304">
        <v>1.5120839088763383E-2</v>
      </c>
      <c r="K29" s="304">
        <v>2.0918214187264299E-2</v>
      </c>
      <c r="L29" s="304">
        <v>3.3858325768941357E-2</v>
      </c>
      <c r="M29" s="304"/>
      <c r="N29" s="304">
        <v>2.1475937350195731E-2</v>
      </c>
      <c r="O29" s="304">
        <v>2.4402274302044336E-2</v>
      </c>
      <c r="P29" s="304">
        <v>2.6458229902274776E-2</v>
      </c>
      <c r="Q29" s="306"/>
      <c r="R29" s="304">
        <v>1.3276521384045536E-2</v>
      </c>
      <c r="S29" s="304">
        <v>1.3927697677264017E-2</v>
      </c>
      <c r="T29" s="304">
        <v>1.4718777654693859E-2</v>
      </c>
      <c r="U29" s="306"/>
      <c r="V29" s="304">
        <v>3.7930257927254185E-2</v>
      </c>
      <c r="W29" s="304">
        <v>4.069045578754045E-2</v>
      </c>
      <c r="X29" s="304">
        <v>4.4859387089302233E-2</v>
      </c>
      <c r="Y29" s="306"/>
      <c r="Z29" s="304">
        <v>0.15843887346579122</v>
      </c>
      <c r="AA29" s="304">
        <v>0.15037493992443088</v>
      </c>
      <c r="AB29" s="304">
        <v>0.13029272378806492</v>
      </c>
      <c r="AC29" s="306"/>
      <c r="AD29" s="304">
        <v>0.36843871357031382</v>
      </c>
      <c r="AE29" s="304">
        <v>0.37861855656701349</v>
      </c>
      <c r="AF29" s="304">
        <v>0.33308948483635198</v>
      </c>
      <c r="AG29" s="306"/>
      <c r="AH29" s="304">
        <v>0.29788080610450818</v>
      </c>
      <c r="AI29" s="304">
        <v>0.2396743271624045</v>
      </c>
      <c r="AJ29" s="304">
        <v>0.15912581931913483</v>
      </c>
      <c r="AK29" s="306"/>
      <c r="AL29" s="304">
        <v>0.17675677151580205</v>
      </c>
      <c r="AM29" s="304">
        <v>0.12180255788061604</v>
      </c>
      <c r="AN29" s="304">
        <v>8.3310573121944065E-2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91.998000000000118</v>
      </c>
      <c r="C32" s="305">
        <f>SUM(C33:C41)</f>
        <v>91.431999999999931</v>
      </c>
      <c r="D32" s="305">
        <f>SUM(D33:D41)</f>
        <v>84.354999999999933</v>
      </c>
      <c r="E32" s="304"/>
      <c r="F32" s="305">
        <f>SUM(F33:F41)</f>
        <v>0.92139972342363496</v>
      </c>
      <c r="G32" s="305">
        <f>SUM(G33:G41)</f>
        <v>1.1903846191170468</v>
      </c>
      <c r="H32" s="305">
        <f>SUM(H33:H41)</f>
        <v>1.6321918867239498</v>
      </c>
      <c r="I32" s="304"/>
      <c r="J32" s="305">
        <f>SUM(J33:J41)</f>
        <v>5.1315096663894524</v>
      </c>
      <c r="K32" s="305">
        <f>SUM(K33:K41)</f>
        <v>6.7295467999080083</v>
      </c>
      <c r="L32" s="305">
        <f>SUM(L33:L41)</f>
        <v>9.4640826311859936</v>
      </c>
      <c r="M32" s="304"/>
      <c r="N32" s="305">
        <f>SUM(N33:N41)</f>
        <v>12.622167474023662</v>
      </c>
      <c r="O32" s="305">
        <f>SUM(O33:O41)</f>
        <v>13.246477313189278</v>
      </c>
      <c r="P32" s="305">
        <f>SUM(P33:P41)</f>
        <v>13.592416584491755</v>
      </c>
      <c r="Q32" s="306"/>
      <c r="R32" s="305">
        <f>SUM(R33:R41)</f>
        <v>3.1043199339913556</v>
      </c>
      <c r="S32" s="305">
        <f>SUM(S33:S41)</f>
        <v>3.2792754895069747</v>
      </c>
      <c r="T32" s="305">
        <f>SUM(T33:T41)</f>
        <v>3.4656290310383771</v>
      </c>
      <c r="U32" s="306"/>
      <c r="V32" s="305">
        <f>SUM(V33:V41)</f>
        <v>7.1030107182620057</v>
      </c>
      <c r="W32" s="305">
        <f>SUM(W33:W41)</f>
        <v>7.2197379743105694</v>
      </c>
      <c r="X32" s="305">
        <f>SUM(X33:X41)</f>
        <v>7.1233368181021346</v>
      </c>
      <c r="Y32" s="306"/>
      <c r="Z32" s="305">
        <f>SUM(Z33:Z41)</f>
        <v>22.845022194277785</v>
      </c>
      <c r="AA32" s="305">
        <f>SUM(AA33:AA41)</f>
        <v>24.105719233138228</v>
      </c>
      <c r="AB32" s="305">
        <f>SUM(AB33:AB41)</f>
        <v>23.345492052388632</v>
      </c>
      <c r="AC32" s="306"/>
      <c r="AD32" s="305">
        <f>SUM(AD33:AD41)</f>
        <v>19.96302785156157</v>
      </c>
      <c r="AE32" s="305">
        <f>SUM(AE33:AE41)</f>
        <v>21.13566284224094</v>
      </c>
      <c r="AF32" s="305">
        <f>SUM(AF33:AF41)</f>
        <v>17.544184688909379</v>
      </c>
      <c r="AG32" s="306"/>
      <c r="AH32" s="305">
        <f>SUM(AH33:AH41)</f>
        <v>13.455500535889222</v>
      </c>
      <c r="AI32" s="305">
        <f>SUM(AI33:AI41)</f>
        <v>11.255010705984986</v>
      </c>
      <c r="AJ32" s="305">
        <f>SUM(AJ33:AJ41)</f>
        <v>6.321536116533899</v>
      </c>
      <c r="AK32" s="306"/>
      <c r="AL32" s="305">
        <f>SUM(AL33:AL41)</f>
        <v>6.8520419021814272</v>
      </c>
      <c r="AM32" s="305">
        <f>SUM(AM33:AM41)</f>
        <v>3.270185022603886</v>
      </c>
      <c r="AN32" s="305">
        <f>SUM(AN33:AN41)</f>
        <v>1.8661301906258061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9.4024183295045471</v>
      </c>
      <c r="C33" s="304">
        <f t="shared" ref="C33:C41" si="64">SUM(G33,K33,O33,S33,W33,AA33,AE33,AI33,AM33)</f>
        <v>9.0021936143254084</v>
      </c>
      <c r="D33" s="304">
        <f t="shared" ref="D33:D40" si="65">SUM(H33,L33,P33,T33,X33,AB33,AF33,AJ33,AN33)</f>
        <v>8.8009856002961797</v>
      </c>
      <c r="E33" s="304"/>
      <c r="F33" s="304">
        <v>0.12969252060767861</v>
      </c>
      <c r="G33" s="304">
        <v>0.14446828703639722</v>
      </c>
      <c r="H33" s="304">
        <v>0.1870095106505632</v>
      </c>
      <c r="I33" s="304"/>
      <c r="J33" s="304">
        <v>0.95045739195143075</v>
      </c>
      <c r="K33" s="304">
        <v>1.1818608185122641</v>
      </c>
      <c r="L33" s="304">
        <v>1.6024373026526921</v>
      </c>
      <c r="M33" s="304"/>
      <c r="N33" s="304">
        <v>2.4327407847692473</v>
      </c>
      <c r="O33" s="304">
        <v>2.4122647052919355</v>
      </c>
      <c r="P33" s="304">
        <v>2.4177829562386282</v>
      </c>
      <c r="Q33" s="306"/>
      <c r="R33" s="304">
        <v>0.52237354745686893</v>
      </c>
      <c r="S33" s="304">
        <v>0.50915092754809821</v>
      </c>
      <c r="T33" s="304">
        <v>0.50202560297570564</v>
      </c>
      <c r="U33" s="306"/>
      <c r="V33" s="304">
        <v>1.1896954808078091</v>
      </c>
      <c r="W33" s="304">
        <v>1.1262254935264209</v>
      </c>
      <c r="X33" s="304">
        <v>1.1133183261669601</v>
      </c>
      <c r="Y33" s="306"/>
      <c r="Z33" s="304">
        <v>1.6894187768621127</v>
      </c>
      <c r="AA33" s="304">
        <v>1.5450163103128824</v>
      </c>
      <c r="AB33" s="304">
        <v>1.3988266207509172</v>
      </c>
      <c r="AC33" s="306"/>
      <c r="AD33" s="304">
        <v>1.3830467015674548</v>
      </c>
      <c r="AE33" s="304">
        <v>1.2716619156323228</v>
      </c>
      <c r="AF33" s="304">
        <v>1.0294601325221475</v>
      </c>
      <c r="AG33" s="306"/>
      <c r="AH33" s="304">
        <v>0.78698682574520007</v>
      </c>
      <c r="AI33" s="304">
        <v>0.58332969148467972</v>
      </c>
      <c r="AJ33" s="304">
        <v>0.36229486111444886</v>
      </c>
      <c r="AK33" s="306"/>
      <c r="AL33" s="304">
        <v>0.31800629973674416</v>
      </c>
      <c r="AM33" s="304">
        <v>0.22821546498040704</v>
      </c>
      <c r="AN33" s="304">
        <v>0.18783028722411557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15.075206355025816</v>
      </c>
      <c r="C34" s="304">
        <f t="shared" si="64"/>
        <v>15.956091880441488</v>
      </c>
      <c r="D34" s="304">
        <f t="shared" si="65"/>
        <v>16.164022698311154</v>
      </c>
      <c r="E34" s="304"/>
      <c r="F34" s="304">
        <v>0.59101849142206486</v>
      </c>
      <c r="G34" s="304">
        <v>0.80050280231364468</v>
      </c>
      <c r="H34" s="304">
        <v>1.0955147441941704</v>
      </c>
      <c r="I34" s="304"/>
      <c r="J34" s="304">
        <v>2.2210880933211512</v>
      </c>
      <c r="K34" s="304">
        <v>2.9791175320624417</v>
      </c>
      <c r="L34" s="304">
        <v>4.1307718230405754</v>
      </c>
      <c r="M34" s="304"/>
      <c r="N34" s="304">
        <v>4.1492101519175337</v>
      </c>
      <c r="O34" s="304">
        <v>4.2703985579994219</v>
      </c>
      <c r="P34" s="304">
        <v>4.006014043587772</v>
      </c>
      <c r="Q34" s="306"/>
      <c r="R34" s="304">
        <v>0.45678592771556426</v>
      </c>
      <c r="S34" s="304">
        <v>0.45741637734670015</v>
      </c>
      <c r="T34" s="304">
        <v>0.4432415824378968</v>
      </c>
      <c r="U34" s="306"/>
      <c r="V34" s="304">
        <v>1.8747379820397136</v>
      </c>
      <c r="W34" s="304">
        <v>1.8630030236752313</v>
      </c>
      <c r="X34" s="304">
        <v>1.7500569550376994</v>
      </c>
      <c r="Y34" s="306"/>
      <c r="Z34" s="304">
        <v>2.791591099206757</v>
      </c>
      <c r="AA34" s="304">
        <v>2.8439132585707219</v>
      </c>
      <c r="AB34" s="304">
        <v>2.6728909148686792</v>
      </c>
      <c r="AC34" s="306"/>
      <c r="AD34" s="304">
        <v>1.6028308689422004</v>
      </c>
      <c r="AE34" s="304">
        <v>1.5728161158100786</v>
      </c>
      <c r="AF34" s="304">
        <v>1.2010422524158442</v>
      </c>
      <c r="AG34" s="306"/>
      <c r="AH34" s="304">
        <v>1.0719660205774744</v>
      </c>
      <c r="AI34" s="304">
        <v>0.91872579500077267</v>
      </c>
      <c r="AJ34" s="304">
        <v>0.68887871447085292</v>
      </c>
      <c r="AK34" s="306"/>
      <c r="AL34" s="304">
        <v>0.31597771988335616</v>
      </c>
      <c r="AM34" s="304">
        <v>0.25019841766247514</v>
      </c>
      <c r="AN34" s="304">
        <v>0.17561166825766122</v>
      </c>
    </row>
    <row r="35" spans="1:40" x14ac:dyDescent="0.2">
      <c r="A35" s="13" t="str">
        <f t="shared" si="63"/>
        <v>Associate professional occupations</v>
      </c>
      <c r="B35" s="304">
        <f t="shared" si="66"/>
        <v>9.5868336794506224</v>
      </c>
      <c r="C35" s="304">
        <f t="shared" si="64"/>
        <v>8.7389116350398997</v>
      </c>
      <c r="D35" s="304">
        <f t="shared" si="65"/>
        <v>8.3007760850752508</v>
      </c>
      <c r="E35" s="304"/>
      <c r="F35" s="304">
        <v>0.10933666059062483</v>
      </c>
      <c r="G35" s="304">
        <v>0.12699057923181856</v>
      </c>
      <c r="H35" s="304">
        <v>0.17701573725071079</v>
      </c>
      <c r="I35" s="304"/>
      <c r="J35" s="304">
        <v>0.85110288943465529</v>
      </c>
      <c r="K35" s="304">
        <v>0.98146102072200536</v>
      </c>
      <c r="L35" s="304">
        <v>1.3477070311156862</v>
      </c>
      <c r="M35" s="304"/>
      <c r="N35" s="304">
        <v>2.3220095314502216</v>
      </c>
      <c r="O35" s="304">
        <v>2.2490835945529044</v>
      </c>
      <c r="P35" s="304">
        <v>2.1872975919388336</v>
      </c>
      <c r="Q35" s="306"/>
      <c r="R35" s="304">
        <v>0.66855156010282624</v>
      </c>
      <c r="S35" s="304">
        <v>0.66907969634218711</v>
      </c>
      <c r="T35" s="304">
        <v>0.69455414932951631</v>
      </c>
      <c r="U35" s="306"/>
      <c r="V35" s="304">
        <v>0.90185386016559088</v>
      </c>
      <c r="W35" s="304">
        <v>0.77297166209855128</v>
      </c>
      <c r="X35" s="304">
        <v>0.7061694454440216</v>
      </c>
      <c r="Y35" s="306"/>
      <c r="Z35" s="304">
        <v>2.1689931487445921</v>
      </c>
      <c r="AA35" s="304">
        <v>1.9356469848038724</v>
      </c>
      <c r="AB35" s="304">
        <v>1.7096340260416329</v>
      </c>
      <c r="AC35" s="306"/>
      <c r="AD35" s="304">
        <v>1.5565554715450307</v>
      </c>
      <c r="AE35" s="304">
        <v>1.3573401433128482</v>
      </c>
      <c r="AF35" s="304">
        <v>1.0699255684981226</v>
      </c>
      <c r="AG35" s="306"/>
      <c r="AH35" s="304">
        <v>0.82210990224105474</v>
      </c>
      <c r="AI35" s="304">
        <v>0.5249735856957537</v>
      </c>
      <c r="AJ35" s="304">
        <v>0.32758596321182903</v>
      </c>
      <c r="AK35" s="306"/>
      <c r="AL35" s="304">
        <v>0.18632065517602608</v>
      </c>
      <c r="AM35" s="304">
        <v>0.12136436827995681</v>
      </c>
      <c r="AN35" s="304">
        <v>8.0886572244898536E-2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7.4782587891415444</v>
      </c>
      <c r="C36" s="304">
        <f t="shared" si="64"/>
        <v>6.7389554268395901</v>
      </c>
      <c r="D36" s="304">
        <f t="shared" si="65"/>
        <v>5.7978825708848936</v>
      </c>
      <c r="E36" s="304"/>
      <c r="F36" s="304">
        <v>2.7579616589878016E-2</v>
      </c>
      <c r="G36" s="304">
        <v>3.1401150190119895E-2</v>
      </c>
      <c r="H36" s="304">
        <v>4.1377646812266619E-2</v>
      </c>
      <c r="I36" s="304"/>
      <c r="J36" s="304">
        <v>0.32100971664144606</v>
      </c>
      <c r="K36" s="304">
        <v>0.37925389226636058</v>
      </c>
      <c r="L36" s="304">
        <v>0.51736109217005466</v>
      </c>
      <c r="M36" s="304"/>
      <c r="N36" s="304">
        <v>1.2978771809150011</v>
      </c>
      <c r="O36" s="304">
        <v>1.3267378557158986</v>
      </c>
      <c r="P36" s="304">
        <v>1.3824880289647747</v>
      </c>
      <c r="Q36" s="306"/>
      <c r="R36" s="304">
        <v>0.41835012460905685</v>
      </c>
      <c r="S36" s="304">
        <v>0.42755716292378176</v>
      </c>
      <c r="T36" s="304">
        <v>0.45292107497387185</v>
      </c>
      <c r="U36" s="306"/>
      <c r="V36" s="304">
        <v>0.5356783195090401</v>
      </c>
      <c r="W36" s="304">
        <v>0.52199490886036826</v>
      </c>
      <c r="X36" s="304">
        <v>0.53929122065750856</v>
      </c>
      <c r="Y36" s="306"/>
      <c r="Z36" s="304">
        <v>1.7123532809737485</v>
      </c>
      <c r="AA36" s="304">
        <v>1.5976991882041016</v>
      </c>
      <c r="AB36" s="304">
        <v>1.4281059266485792</v>
      </c>
      <c r="AC36" s="306"/>
      <c r="AD36" s="304">
        <v>2.1437124790701185</v>
      </c>
      <c r="AE36" s="304">
        <v>1.8529281324963582</v>
      </c>
      <c r="AF36" s="304">
        <v>1.1978342817392837</v>
      </c>
      <c r="AG36" s="306"/>
      <c r="AH36" s="304">
        <v>0.7886088207240306</v>
      </c>
      <c r="AI36" s="304">
        <v>0.42589190730594889</v>
      </c>
      <c r="AJ36" s="304">
        <v>9.5647752123441274E-2</v>
      </c>
      <c r="AK36" s="306"/>
      <c r="AL36" s="304">
        <v>0.23308925010922404</v>
      </c>
      <c r="AM36" s="304">
        <v>0.17549122887665181</v>
      </c>
      <c r="AN36" s="304">
        <v>0.14285554679511211</v>
      </c>
    </row>
    <row r="37" spans="1:40" x14ac:dyDescent="0.2">
      <c r="A37" s="13" t="str">
        <f t="shared" si="63"/>
        <v>Skilled trades occupations</v>
      </c>
      <c r="B37" s="304">
        <f t="shared" si="66"/>
        <v>22.903054226624352</v>
      </c>
      <c r="C37" s="304">
        <f t="shared" si="64"/>
        <v>21.83826642193409</v>
      </c>
      <c r="D37" s="304">
        <f t="shared" si="65"/>
        <v>18.740469947547698</v>
      </c>
      <c r="E37" s="304"/>
      <c r="F37" s="304">
        <v>1.8016709734101879E-2</v>
      </c>
      <c r="G37" s="304">
        <v>2.4648480777591075E-2</v>
      </c>
      <c r="H37" s="304">
        <v>3.472619064718778E-2</v>
      </c>
      <c r="I37" s="304"/>
      <c r="J37" s="304">
        <v>0.40039109311911697</v>
      </c>
      <c r="K37" s="304">
        <v>0.60240163413657688</v>
      </c>
      <c r="L37" s="304">
        <v>0.88038244499413854</v>
      </c>
      <c r="M37" s="304"/>
      <c r="N37" s="304">
        <v>0.99050681077026936</v>
      </c>
      <c r="O37" s="304">
        <v>1.1934060115416658</v>
      </c>
      <c r="P37" s="304">
        <v>1.3317786496283532</v>
      </c>
      <c r="Q37" s="306"/>
      <c r="R37" s="304">
        <v>0.39632947807344338</v>
      </c>
      <c r="S37" s="304">
        <v>0.43288330057239011</v>
      </c>
      <c r="T37" s="304">
        <v>0.4563505269688824</v>
      </c>
      <c r="U37" s="306"/>
      <c r="V37" s="304">
        <v>1.6587308792684516</v>
      </c>
      <c r="W37" s="304">
        <v>1.7162863270243536</v>
      </c>
      <c r="X37" s="304">
        <v>1.6707358971418171</v>
      </c>
      <c r="Y37" s="306"/>
      <c r="Z37" s="304">
        <v>8.7642544873983681</v>
      </c>
      <c r="AA37" s="304">
        <v>8.8949255484527683</v>
      </c>
      <c r="AB37" s="304">
        <v>8.3379929133987716</v>
      </c>
      <c r="AC37" s="306"/>
      <c r="AD37" s="304">
        <v>5.6338376738588778</v>
      </c>
      <c r="AE37" s="304">
        <v>5.560742231276528</v>
      </c>
      <c r="AF37" s="304">
        <v>4.1501488907737922</v>
      </c>
      <c r="AG37" s="306"/>
      <c r="AH37" s="304">
        <v>3.3423768888384582</v>
      </c>
      <c r="AI37" s="304">
        <v>2.680325889651876</v>
      </c>
      <c r="AJ37" s="304">
        <v>1.5005723828685484</v>
      </c>
      <c r="AK37" s="306"/>
      <c r="AL37" s="304">
        <v>1.6986102055632664</v>
      </c>
      <c r="AM37" s="304">
        <v>0.73264699850033954</v>
      </c>
      <c r="AN37" s="304">
        <v>0.37778205112620866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1.1396724418066904</v>
      </c>
      <c r="C38" s="304">
        <f t="shared" si="64"/>
        <v>1.1908295566574649</v>
      </c>
      <c r="D38" s="304">
        <f t="shared" si="65"/>
        <v>1.1616283376269054</v>
      </c>
      <c r="E38" s="304"/>
      <c r="F38" s="304">
        <v>1.779047418710392E-2</v>
      </c>
      <c r="G38" s="304">
        <v>2.4323263396631215E-2</v>
      </c>
      <c r="H38" s="304">
        <v>4.0683313071274811E-2</v>
      </c>
      <c r="I38" s="304"/>
      <c r="J38" s="304">
        <v>1.4556652775872593E-2</v>
      </c>
      <c r="K38" s="304">
        <v>1.6501010214875458E-2</v>
      </c>
      <c r="L38" s="304">
        <v>1.9095451989628431E-2</v>
      </c>
      <c r="M38" s="304"/>
      <c r="N38" s="304">
        <v>0.13381502495680145</v>
      </c>
      <c r="O38" s="304">
        <v>0.13914696732573911</v>
      </c>
      <c r="P38" s="304">
        <v>0.1411133420470328</v>
      </c>
      <c r="Q38" s="306"/>
      <c r="R38" s="304">
        <v>3.3815259683434774E-2</v>
      </c>
      <c r="S38" s="304">
        <v>3.23424719673387E-2</v>
      </c>
      <c r="T38" s="304">
        <v>3.1504040987357235E-2</v>
      </c>
      <c r="U38" s="306"/>
      <c r="V38" s="304">
        <v>8.4896499467146683E-2</v>
      </c>
      <c r="W38" s="304">
        <v>9.5101009489714797E-2</v>
      </c>
      <c r="X38" s="304">
        <v>9.890911030491753E-2</v>
      </c>
      <c r="Y38" s="306"/>
      <c r="Z38" s="304">
        <v>0.13880265897242661</v>
      </c>
      <c r="AA38" s="304">
        <v>0.13825144523619076</v>
      </c>
      <c r="AB38" s="304">
        <v>0.11631269928925039</v>
      </c>
      <c r="AC38" s="306"/>
      <c r="AD38" s="304">
        <v>0.22265942603388</v>
      </c>
      <c r="AE38" s="304">
        <v>0.233953360346256</v>
      </c>
      <c r="AF38" s="304">
        <v>0.19984729072554672</v>
      </c>
      <c r="AG38" s="306"/>
      <c r="AH38" s="304">
        <v>0.37181299062834283</v>
      </c>
      <c r="AI38" s="304">
        <v>0.39869382589200258</v>
      </c>
      <c r="AJ38" s="304">
        <v>0.40572581148318293</v>
      </c>
      <c r="AK38" s="306"/>
      <c r="AL38" s="304">
        <v>0.12152345510168143</v>
      </c>
      <c r="AM38" s="304">
        <v>0.11251620278871621</v>
      </c>
      <c r="AN38" s="304">
        <v>0.10843727772871449</v>
      </c>
    </row>
    <row r="39" spans="1:40" x14ac:dyDescent="0.2">
      <c r="A39" s="13" t="str">
        <f t="shared" si="63"/>
        <v>Sales and customer service occupations</v>
      </c>
      <c r="B39" s="304">
        <f t="shared" si="66"/>
        <v>3.0040502635694524</v>
      </c>
      <c r="C39" s="304">
        <f t="shared" si="64"/>
        <v>3.0227276402152881</v>
      </c>
      <c r="D39" s="304">
        <f t="shared" si="65"/>
        <v>2.8799843574078197</v>
      </c>
      <c r="E39" s="304"/>
      <c r="F39" s="304">
        <v>1.6273662493143007E-2</v>
      </c>
      <c r="G39" s="304">
        <v>2.1516960801485196E-2</v>
      </c>
      <c r="H39" s="304">
        <v>3.0923035237436936E-2</v>
      </c>
      <c r="I39" s="304"/>
      <c r="J39" s="304">
        <v>0.14116768225229204</v>
      </c>
      <c r="K39" s="304">
        <v>0.19341267857569827</v>
      </c>
      <c r="L39" s="304">
        <v>0.26333224374825592</v>
      </c>
      <c r="M39" s="304"/>
      <c r="N39" s="304">
        <v>0.59812775755863978</v>
      </c>
      <c r="O39" s="304">
        <v>0.65964460770625832</v>
      </c>
      <c r="P39" s="304">
        <v>0.73458251713887057</v>
      </c>
      <c r="Q39" s="306"/>
      <c r="R39" s="304">
        <v>0.18278258641814185</v>
      </c>
      <c r="S39" s="304">
        <v>0.21400487558380818</v>
      </c>
      <c r="T39" s="304">
        <v>0.2480254430203184</v>
      </c>
      <c r="U39" s="306"/>
      <c r="V39" s="304">
        <v>0.20335109802239304</v>
      </c>
      <c r="W39" s="304">
        <v>0.23171504338311638</v>
      </c>
      <c r="X39" s="304">
        <v>0.26137240779144016</v>
      </c>
      <c r="Y39" s="306"/>
      <c r="Z39" s="304">
        <v>0.67307832515667476</v>
      </c>
      <c r="AA39" s="304">
        <v>0.65489004519206273</v>
      </c>
      <c r="AB39" s="304">
        <v>0.53940980219569479</v>
      </c>
      <c r="AC39" s="306"/>
      <c r="AD39" s="304">
        <v>0.542794246517325</v>
      </c>
      <c r="AE39" s="304">
        <v>0.55862769257281009</v>
      </c>
      <c r="AF39" s="304">
        <v>0.51690269354128793</v>
      </c>
      <c r="AG39" s="306"/>
      <c r="AH39" s="304">
        <v>0.3554270676997906</v>
      </c>
      <c r="AI39" s="304">
        <v>0.27198354117825735</v>
      </c>
      <c r="AJ39" s="304">
        <v>0.10746530203382679</v>
      </c>
      <c r="AK39" s="306"/>
      <c r="AL39" s="304">
        <v>0.29104783745105284</v>
      </c>
      <c r="AM39" s="304">
        <v>0.21693219522179152</v>
      </c>
      <c r="AN39" s="304">
        <v>0.17797091270068841</v>
      </c>
    </row>
    <row r="40" spans="1:40" x14ac:dyDescent="0.2">
      <c r="A40" s="13" t="str">
        <f t="shared" si="63"/>
        <v>Process, plant and machine operatives</v>
      </c>
      <c r="B40" s="304">
        <f t="shared" si="66"/>
        <v>18.247896614315493</v>
      </c>
      <c r="C40" s="304">
        <f t="shared" si="64"/>
        <v>20.618651890522738</v>
      </c>
      <c r="D40" s="304">
        <f t="shared" si="65"/>
        <v>19.099914930296492</v>
      </c>
      <c r="E40" s="304"/>
      <c r="F40" s="304">
        <v>2.6465508202257759E-3</v>
      </c>
      <c r="G40" s="304">
        <v>4.025440116769927E-3</v>
      </c>
      <c r="H40" s="304">
        <v>5.8368017909397911E-3</v>
      </c>
      <c r="I40" s="304"/>
      <c r="J40" s="304">
        <v>0.17537922917863516</v>
      </c>
      <c r="K40" s="304">
        <v>0.31221124350080176</v>
      </c>
      <c r="L40" s="304">
        <v>0.57610473116999794</v>
      </c>
      <c r="M40" s="304"/>
      <c r="N40" s="304">
        <v>0.5066263275306101</v>
      </c>
      <c r="O40" s="304">
        <v>0.78067181892590631</v>
      </c>
      <c r="P40" s="304">
        <v>1.1523876715035768</v>
      </c>
      <c r="Q40" s="306"/>
      <c r="R40" s="305">
        <v>0.2981225684406128</v>
      </c>
      <c r="S40" s="305">
        <v>0.40376472595044871</v>
      </c>
      <c r="T40" s="305">
        <v>0.4792589047807877</v>
      </c>
      <c r="U40" s="306"/>
      <c r="V40" s="305">
        <v>0.55804266024378069</v>
      </c>
      <c r="W40" s="305">
        <v>0.78968809791303918</v>
      </c>
      <c r="X40" s="305">
        <v>0.87006950780040282</v>
      </c>
      <c r="Y40" s="306"/>
      <c r="Z40" s="305">
        <v>4.3089076445016259</v>
      </c>
      <c r="AA40" s="305">
        <v>5.9308260275270515</v>
      </c>
      <c r="AB40" s="305">
        <v>6.6421498529347733</v>
      </c>
      <c r="AC40" s="306"/>
      <c r="AD40" s="305">
        <v>5.6128781114992021</v>
      </c>
      <c r="AE40" s="305">
        <v>7.5370173826850237</v>
      </c>
      <c r="AF40" s="305">
        <v>7.2566129537059529</v>
      </c>
      <c r="AG40" s="306"/>
      <c r="AH40" s="305">
        <v>4.1393679784117863</v>
      </c>
      <c r="AI40" s="305">
        <v>4.0015426078467451</v>
      </c>
      <c r="AJ40" s="305">
        <v>1.8430320571333514</v>
      </c>
      <c r="AK40" s="306"/>
      <c r="AL40" s="305">
        <v>2.645925543689013</v>
      </c>
      <c r="AM40" s="305">
        <v>0.85890454605695277</v>
      </c>
      <c r="AN40" s="305">
        <v>0.27446244947670895</v>
      </c>
    </row>
    <row r="41" spans="1:40" x14ac:dyDescent="0.2">
      <c r="A41" s="39" t="str">
        <f t="shared" si="63"/>
        <v>Elementary occupations</v>
      </c>
      <c r="B41" s="307">
        <f t="shared" si="66"/>
        <v>5.1606093005615996</v>
      </c>
      <c r="C41" s="307">
        <f t="shared" si="64"/>
        <v>4.3253719340239591</v>
      </c>
      <c r="D41" s="307">
        <f>SUM(H41,L41,P41,T41,X41,AB41,AF41,AJ41,AN41)</f>
        <v>3.409335472553535</v>
      </c>
      <c r="E41" s="307"/>
      <c r="F41" s="307">
        <v>9.0450369788140032E-3</v>
      </c>
      <c r="G41" s="307">
        <v>1.2507655252589117E-2</v>
      </c>
      <c r="H41" s="307">
        <v>1.9104907069399404E-2</v>
      </c>
      <c r="I41" s="307"/>
      <c r="J41" s="307">
        <v>5.6356917714852059E-2</v>
      </c>
      <c r="K41" s="307">
        <v>8.3326969916986363E-2</v>
      </c>
      <c r="L41" s="307">
        <v>0.12689051030496412</v>
      </c>
      <c r="M41" s="307"/>
      <c r="N41" s="307">
        <v>0.19125390415533786</v>
      </c>
      <c r="O41" s="307">
        <v>0.21512319412954684</v>
      </c>
      <c r="P41" s="307">
        <v>0.23897178344391409</v>
      </c>
      <c r="Q41" s="308"/>
      <c r="R41" s="307">
        <v>0.12720888149140638</v>
      </c>
      <c r="S41" s="307">
        <v>0.1330759512722213</v>
      </c>
      <c r="T41" s="307">
        <v>0.15774770556404119</v>
      </c>
      <c r="U41" s="308"/>
      <c r="V41" s="307">
        <v>9.6023938738079948E-2</v>
      </c>
      <c r="W41" s="307">
        <v>0.10275240833977418</v>
      </c>
      <c r="X41" s="307">
        <v>0.113413947757367</v>
      </c>
      <c r="Y41" s="308"/>
      <c r="Z41" s="307">
        <v>0.59762277246148088</v>
      </c>
      <c r="AA41" s="307">
        <v>0.5645504248385782</v>
      </c>
      <c r="AB41" s="307">
        <v>0.50016929626033468</v>
      </c>
      <c r="AC41" s="308"/>
      <c r="AD41" s="307">
        <v>1.2647128725274814</v>
      </c>
      <c r="AE41" s="307">
        <v>1.190575868108716</v>
      </c>
      <c r="AF41" s="307">
        <v>0.92241062498739868</v>
      </c>
      <c r="AG41" s="308"/>
      <c r="AH41" s="307">
        <v>1.7768440410230841</v>
      </c>
      <c r="AI41" s="307">
        <v>1.449543861928952</v>
      </c>
      <c r="AJ41" s="307">
        <v>0.99033327209441802</v>
      </c>
      <c r="AK41" s="308"/>
      <c r="AL41" s="307">
        <v>1.0415409354710627</v>
      </c>
      <c r="AM41" s="307">
        <v>0.57391560023659494</v>
      </c>
      <c r="AN41" s="307">
        <v>0.34029342507169824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Greater Birmingham and Solihull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72.140000000000057</v>
      </c>
      <c r="C50" s="305">
        <f>SUM(C51:C59)</f>
        <v>72.486999999999966</v>
      </c>
      <c r="D50" s="305">
        <f>SUM(D51:D59)</f>
        <v>74.139999999999986</v>
      </c>
      <c r="E50" s="304"/>
      <c r="F50" s="305">
        <f>SUM(F51:F59)</f>
        <v>0.16635257924783489</v>
      </c>
      <c r="G50" s="305">
        <f>SUM(G51:G59)</f>
        <v>0.22772109163674584</v>
      </c>
      <c r="H50" s="305">
        <f>SUM(H51:H59)</f>
        <v>0.41642729056895889</v>
      </c>
      <c r="I50" s="304"/>
      <c r="J50" s="305">
        <f>SUM(J51:J59)</f>
        <v>2.7698500794263454</v>
      </c>
      <c r="K50" s="305">
        <f>SUM(K51:K59)</f>
        <v>3.7742903384698487</v>
      </c>
      <c r="L50" s="305">
        <f>SUM(L51:L59)</f>
        <v>6.1685943641926633</v>
      </c>
      <c r="M50" s="304"/>
      <c r="N50" s="305">
        <f>SUM(N51:N59)</f>
        <v>5.5981080270781245</v>
      </c>
      <c r="O50" s="305">
        <f>SUM(O51:O59)</f>
        <v>5.9276515260144329</v>
      </c>
      <c r="P50" s="305">
        <f>SUM(P51:P59)</f>
        <v>6.8467820834709929</v>
      </c>
      <c r="Q50" s="304"/>
      <c r="R50" s="305">
        <f>SUM(R51:R59)</f>
        <v>2.1652829328324539</v>
      </c>
      <c r="S50" s="305">
        <f>SUM(S51:S59)</f>
        <v>2.3336343400150095</v>
      </c>
      <c r="T50" s="305">
        <f>SUM(T51:T59)</f>
        <v>2.9211691416679413</v>
      </c>
      <c r="U50" s="304"/>
      <c r="V50" s="305">
        <f>SUM(V51:V59)</f>
        <v>4.261936157012097</v>
      </c>
      <c r="W50" s="305">
        <f>SUM(W51:W59)</f>
        <v>4.4436043833363987</v>
      </c>
      <c r="X50" s="305">
        <f>SUM(X51:X59)</f>
        <v>5.3347454546880471</v>
      </c>
      <c r="Y50" s="304"/>
      <c r="Z50" s="305">
        <f>SUM(Z51:Z59)</f>
        <v>21.624192210918995</v>
      </c>
      <c r="AA50" s="305">
        <f>SUM(AA51:AA59)</f>
        <v>22.408937424128872</v>
      </c>
      <c r="AB50" s="305">
        <f>SUM(AB51:AB59)</f>
        <v>23.605305897806918</v>
      </c>
      <c r="AC50" s="304"/>
      <c r="AD50" s="305">
        <f>SUM(AD51:AD59)</f>
        <v>18.689328061157571</v>
      </c>
      <c r="AE50" s="305">
        <f>SUM(AE51:AE59)</f>
        <v>20.569560867805244</v>
      </c>
      <c r="AF50" s="305">
        <f>SUM(AF51:AF59)</f>
        <v>20.788297983796731</v>
      </c>
      <c r="AG50" s="304"/>
      <c r="AH50" s="305">
        <f>SUM(AH51:AH59)</f>
        <v>10.735981380528861</v>
      </c>
      <c r="AI50" s="305">
        <f>SUM(AI51:AI59)</f>
        <v>9.5387138672520386</v>
      </c>
      <c r="AJ50" s="305">
        <f>SUM(AJ51:AJ59)</f>
        <v>6.9703431333720074</v>
      </c>
      <c r="AK50" s="304"/>
      <c r="AL50" s="305">
        <f>SUM(AL51:AL59)</f>
        <v>6.12896857179779</v>
      </c>
      <c r="AM50" s="305">
        <f>SUM(AM51:AM59)</f>
        <v>3.2628861613413922</v>
      </c>
      <c r="AN50" s="305">
        <f>SUM(AN51:AN59)</f>
        <v>1.0883346504357203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6.5147996690488501</v>
      </c>
      <c r="C51" s="304">
        <f t="shared" ref="C51:D51" si="68">SUM(G51,K51,O51,S51,W51,AA51,AE51,AI51,AM51)</f>
        <v>6.0835045150070428</v>
      </c>
      <c r="D51" s="304">
        <f t="shared" si="68"/>
        <v>7.0553876389214309</v>
      </c>
      <c r="E51" s="304"/>
      <c r="F51" s="304">
        <v>1.6767620549872818E-2</v>
      </c>
      <c r="G51" s="304">
        <v>2.3940513162720473E-2</v>
      </c>
      <c r="H51" s="304">
        <v>4.1585310685364224E-2</v>
      </c>
      <c r="I51" s="304"/>
      <c r="J51" s="304">
        <v>0.67297981099750992</v>
      </c>
      <c r="K51" s="304">
        <v>0.88667740427827413</v>
      </c>
      <c r="L51" s="304">
        <v>1.5716014537856537</v>
      </c>
      <c r="M51" s="304"/>
      <c r="N51" s="304">
        <v>1.0644852821743738</v>
      </c>
      <c r="O51" s="304">
        <v>1.0290582765418741</v>
      </c>
      <c r="P51" s="304">
        <v>1.1155562471598504</v>
      </c>
      <c r="Q51" s="304"/>
      <c r="R51" s="304">
        <v>0.31437552713310224</v>
      </c>
      <c r="S51" s="304">
        <v>0.28803870701318035</v>
      </c>
      <c r="T51" s="304">
        <v>0.30962844572924858</v>
      </c>
      <c r="U51" s="304"/>
      <c r="V51" s="304">
        <v>0.69100414795225162</v>
      </c>
      <c r="W51" s="304">
        <v>0.64033241037356614</v>
      </c>
      <c r="X51" s="304">
        <v>0.73643140638765314</v>
      </c>
      <c r="Y51" s="304"/>
      <c r="Z51" s="304">
        <v>1.6687242669723328</v>
      </c>
      <c r="AA51" s="304">
        <v>1.5307071595977404</v>
      </c>
      <c r="AB51" s="304">
        <v>1.9101805063289958</v>
      </c>
      <c r="AC51" s="304"/>
      <c r="AD51" s="304">
        <v>0.95603874039479819</v>
      </c>
      <c r="AE51" s="304">
        <v>0.86063253688871344</v>
      </c>
      <c r="AF51" s="304">
        <v>0.7921121154556483</v>
      </c>
      <c r="AG51" s="304"/>
      <c r="AH51" s="304">
        <v>0.64775144769660209</v>
      </c>
      <c r="AI51" s="304">
        <v>0.51064710544502367</v>
      </c>
      <c r="AJ51" s="304">
        <v>0.35064311291718003</v>
      </c>
      <c r="AK51" s="304"/>
      <c r="AL51" s="304">
        <v>0.48267282517800675</v>
      </c>
      <c r="AM51" s="304">
        <v>0.31347040170594864</v>
      </c>
      <c r="AN51" s="304">
        <v>0.22764904047183621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8.5192838372490627</v>
      </c>
      <c r="C52" s="304">
        <f t="shared" ref="C52:C59" si="70">SUM(G52,K52,O52,S52,W52,AA52,AE52,AI52,AM52)</f>
        <v>8.5760376314487434</v>
      </c>
      <c r="D52" s="304">
        <f t="shared" ref="D52:D59" si="71">SUM(H52,L52,P52,T52,X52,AB52,AF52,AJ52,AN52)</f>
        <v>9.7929178448678744</v>
      </c>
      <c r="E52" s="304"/>
      <c r="F52" s="304">
        <v>7.7491660430203488E-2</v>
      </c>
      <c r="G52" s="304">
        <v>9.5292005429283386E-2</v>
      </c>
      <c r="H52" s="304">
        <v>0.12891437119523955</v>
      </c>
      <c r="I52" s="304"/>
      <c r="J52" s="304">
        <v>1.0313800507185238</v>
      </c>
      <c r="K52" s="304">
        <v>1.389568058657924</v>
      </c>
      <c r="L52" s="304">
        <v>2.1542372714340363</v>
      </c>
      <c r="M52" s="304"/>
      <c r="N52" s="304">
        <v>1.7009428199325507</v>
      </c>
      <c r="O52" s="304">
        <v>1.6253117663763359</v>
      </c>
      <c r="P52" s="304">
        <v>1.6499179018609311</v>
      </c>
      <c r="Q52" s="304"/>
      <c r="R52" s="304">
        <v>0.25965453594680798</v>
      </c>
      <c r="S52" s="304">
        <v>0.20831686586876519</v>
      </c>
      <c r="T52" s="304">
        <v>0.23461241986936898</v>
      </c>
      <c r="U52" s="304"/>
      <c r="V52" s="304">
        <v>0.71932959036368604</v>
      </c>
      <c r="W52" s="304">
        <v>0.56376120261710005</v>
      </c>
      <c r="X52" s="304">
        <v>0.4179984436291227</v>
      </c>
      <c r="Y52" s="304"/>
      <c r="Z52" s="304">
        <v>2.4721298798695788</v>
      </c>
      <c r="AA52" s="304">
        <v>2.5793160462450189</v>
      </c>
      <c r="AB52" s="304">
        <v>3.2350264364401329</v>
      </c>
      <c r="AC52" s="304"/>
      <c r="AD52" s="304">
        <v>1.4189336737433489</v>
      </c>
      <c r="AE52" s="304">
        <v>1.480644502220513</v>
      </c>
      <c r="AF52" s="304">
        <v>1.5744413147182761</v>
      </c>
      <c r="AG52" s="304"/>
      <c r="AH52" s="304">
        <v>0.49575191709510941</v>
      </c>
      <c r="AI52" s="304">
        <v>0.41880460488339327</v>
      </c>
      <c r="AJ52" s="304">
        <v>0.29100348353536748</v>
      </c>
      <c r="AK52" s="304"/>
      <c r="AL52" s="304">
        <v>0.34366970914925415</v>
      </c>
      <c r="AM52" s="304">
        <v>0.21502257915040962</v>
      </c>
      <c r="AN52" s="304">
        <v>0.10676620218539828</v>
      </c>
    </row>
    <row r="53" spans="1:40" x14ac:dyDescent="0.2">
      <c r="A53" s="13" t="str">
        <f t="shared" si="67"/>
        <v>Associate professional occupations</v>
      </c>
      <c r="B53" s="304">
        <f t="shared" si="69"/>
        <v>3.9612931909774161</v>
      </c>
      <c r="C53" s="304">
        <f t="shared" si="70"/>
        <v>3.5948677513761216</v>
      </c>
      <c r="D53" s="304">
        <f t="shared" si="71"/>
        <v>3.9572570086015775</v>
      </c>
      <c r="E53" s="304"/>
      <c r="F53" s="304">
        <v>9.053137824404282E-3</v>
      </c>
      <c r="G53" s="304">
        <v>1.172255933475581E-2</v>
      </c>
      <c r="H53" s="304">
        <v>2.0333023925331779E-2</v>
      </c>
      <c r="I53" s="304"/>
      <c r="J53" s="304">
        <v>0.31518391868019574</v>
      </c>
      <c r="K53" s="304">
        <v>0.39888543007093685</v>
      </c>
      <c r="L53" s="304">
        <v>0.68121089791129452</v>
      </c>
      <c r="M53" s="304"/>
      <c r="N53" s="304">
        <v>0.63572408542557735</v>
      </c>
      <c r="O53" s="304">
        <v>0.61089955257469708</v>
      </c>
      <c r="P53" s="304">
        <v>0.68370435461116308</v>
      </c>
      <c r="Q53" s="304"/>
      <c r="R53" s="304">
        <v>0.27744021110673478</v>
      </c>
      <c r="S53" s="304">
        <v>0.2844649886210906</v>
      </c>
      <c r="T53" s="304">
        <v>0.35812933159698157</v>
      </c>
      <c r="U53" s="304"/>
      <c r="V53" s="304">
        <v>0.57361239339660275</v>
      </c>
      <c r="W53" s="304">
        <v>0.50952698588858503</v>
      </c>
      <c r="X53" s="304">
        <v>0.58477777200406234</v>
      </c>
      <c r="Y53" s="304"/>
      <c r="Z53" s="304">
        <v>0.74136278474637973</v>
      </c>
      <c r="AA53" s="304">
        <v>0.57099986701550665</v>
      </c>
      <c r="AB53" s="304">
        <v>0.52492185915527356</v>
      </c>
      <c r="AC53" s="304"/>
      <c r="AD53" s="304">
        <v>0.70046726910051282</v>
      </c>
      <c r="AE53" s="304">
        <v>0.65068378629218127</v>
      </c>
      <c r="AF53" s="304">
        <v>0.68199103070199785</v>
      </c>
      <c r="AG53" s="304"/>
      <c r="AH53" s="304">
        <v>0.55933736483146113</v>
      </c>
      <c r="AI53" s="304">
        <v>0.4729984346272077</v>
      </c>
      <c r="AJ53" s="304">
        <v>0.3591802082617005</v>
      </c>
      <c r="AK53" s="304"/>
      <c r="AL53" s="304">
        <v>0.14911202586554778</v>
      </c>
      <c r="AM53" s="304">
        <v>8.4686146951160474E-2</v>
      </c>
      <c r="AN53" s="304">
        <v>6.3008530433772414E-2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5.6684839402631004</v>
      </c>
      <c r="C54" s="304">
        <f t="shared" si="70"/>
        <v>5.3215960591448637</v>
      </c>
      <c r="D54" s="304">
        <f t="shared" si="71"/>
        <v>5.002912140725245</v>
      </c>
      <c r="E54" s="304"/>
      <c r="F54" s="304">
        <v>4.5271970738254501E-2</v>
      </c>
      <c r="G54" s="304">
        <v>6.6408843252934446E-2</v>
      </c>
      <c r="H54" s="304">
        <v>0.17072359662804995</v>
      </c>
      <c r="I54" s="304"/>
      <c r="J54" s="304">
        <v>0.31591670867816918</v>
      </c>
      <c r="K54" s="304">
        <v>0.439283838867295</v>
      </c>
      <c r="L54" s="304">
        <v>0.65827203114906419</v>
      </c>
      <c r="M54" s="304"/>
      <c r="N54" s="304">
        <v>0.87470630066624566</v>
      </c>
      <c r="O54" s="304">
        <v>0.9838648446980035</v>
      </c>
      <c r="P54" s="304">
        <v>1.26133199502219</v>
      </c>
      <c r="Q54" s="304"/>
      <c r="R54" s="304">
        <v>0.549803797097971</v>
      </c>
      <c r="S54" s="304">
        <v>0.59984527141942134</v>
      </c>
      <c r="T54" s="304">
        <v>0.79358623125770544</v>
      </c>
      <c r="U54" s="304"/>
      <c r="V54" s="304">
        <v>0.30093973809995622</v>
      </c>
      <c r="W54" s="304">
        <v>0.32065059634347814</v>
      </c>
      <c r="X54" s="304">
        <v>0.47151799507745928</v>
      </c>
      <c r="Y54" s="304"/>
      <c r="Z54" s="304">
        <v>0.96249171272099054</v>
      </c>
      <c r="AA54" s="304">
        <v>0.81299207531550211</v>
      </c>
      <c r="AB54" s="304">
        <v>0.56258617128492738</v>
      </c>
      <c r="AC54" s="304"/>
      <c r="AD54" s="304">
        <v>0.9122162840196868</v>
      </c>
      <c r="AE54" s="304">
        <v>0.71925623395891436</v>
      </c>
      <c r="AF54" s="304">
        <v>0.3475980998343175</v>
      </c>
      <c r="AG54" s="304"/>
      <c r="AH54" s="304">
        <v>1.2909430705128802</v>
      </c>
      <c r="AI54" s="304">
        <v>1.2080246468958526</v>
      </c>
      <c r="AJ54" s="304">
        <v>0.70544409669096952</v>
      </c>
      <c r="AK54" s="304"/>
      <c r="AL54" s="304">
        <v>0.4161943577289457</v>
      </c>
      <c r="AM54" s="304">
        <v>0.17126970839346176</v>
      </c>
      <c r="AN54" s="304">
        <v>3.1851923780562084E-2</v>
      </c>
    </row>
    <row r="55" spans="1:40" x14ac:dyDescent="0.2">
      <c r="A55" s="13" t="str">
        <f t="shared" si="67"/>
        <v>Skilled trades occupations</v>
      </c>
      <c r="B55" s="304">
        <f t="shared" si="69"/>
        <v>36.122555498881589</v>
      </c>
      <c r="C55" s="304">
        <f t="shared" si="70"/>
        <v>36.634399913877992</v>
      </c>
      <c r="D55" s="304">
        <f t="shared" si="71"/>
        <v>34.848253307150294</v>
      </c>
      <c r="E55" s="304"/>
      <c r="F55" s="304">
        <v>3.8687103404185775E-3</v>
      </c>
      <c r="G55" s="304">
        <v>5.3386965038337685E-3</v>
      </c>
      <c r="H55" s="304">
        <v>7.2437769035097119E-3</v>
      </c>
      <c r="I55" s="304"/>
      <c r="J55" s="304">
        <v>0.25777420165469389</v>
      </c>
      <c r="K55" s="304">
        <v>0.38217551595511851</v>
      </c>
      <c r="L55" s="304">
        <v>0.6140392531560156</v>
      </c>
      <c r="M55" s="304"/>
      <c r="N55" s="304">
        <v>0.93150328813798788</v>
      </c>
      <c r="O55" s="304">
        <v>1.1825743165230673</v>
      </c>
      <c r="P55" s="304">
        <v>1.4850773520275811</v>
      </c>
      <c r="Q55" s="304"/>
      <c r="R55" s="304">
        <v>0.59239673420683447</v>
      </c>
      <c r="S55" s="304">
        <v>0.7179190044982291</v>
      </c>
      <c r="T55" s="304">
        <v>0.88925975016160286</v>
      </c>
      <c r="U55" s="304"/>
      <c r="V55" s="304">
        <v>1.5478423270454764</v>
      </c>
      <c r="W55" s="304">
        <v>1.8580789154103847</v>
      </c>
      <c r="X55" s="304">
        <v>2.4377934055599271</v>
      </c>
      <c r="Y55" s="304"/>
      <c r="Z55" s="304">
        <v>12.792761685051818</v>
      </c>
      <c r="AA55" s="304">
        <v>13.20188604955772</v>
      </c>
      <c r="AB55" s="304">
        <v>12.494312843758145</v>
      </c>
      <c r="AC55" s="304"/>
      <c r="AD55" s="304">
        <v>11.344070312428739</v>
      </c>
      <c r="AE55" s="304">
        <v>12.744092523495826</v>
      </c>
      <c r="AF55" s="304">
        <v>12.718679490051302</v>
      </c>
      <c r="AG55" s="304"/>
      <c r="AH55" s="304">
        <v>5.1859757276849079</v>
      </c>
      <c r="AI55" s="304">
        <v>4.6826296225239652</v>
      </c>
      <c r="AJ55" s="304">
        <v>3.7885965876863699</v>
      </c>
      <c r="AK55" s="304"/>
      <c r="AL55" s="304">
        <v>3.4663625123307145</v>
      </c>
      <c r="AM55" s="304">
        <v>1.8597052694098535</v>
      </c>
      <c r="AN55" s="304">
        <v>0.41325084784583721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0.16461619553816198</v>
      </c>
      <c r="C56" s="304">
        <f t="shared" si="70"/>
        <v>0.17035579881396923</v>
      </c>
      <c r="D56" s="304">
        <f t="shared" si="71"/>
        <v>0.1929163139116879</v>
      </c>
      <c r="E56" s="304"/>
      <c r="F56" s="304">
        <v>6.9864937380460356E-5</v>
      </c>
      <c r="G56" s="304">
        <v>1.1078364686799819E-4</v>
      </c>
      <c r="H56" s="304">
        <v>2.5975331472507265E-4</v>
      </c>
      <c r="I56" s="304"/>
      <c r="J56" s="304">
        <v>9.8286515347256031E-3</v>
      </c>
      <c r="K56" s="304">
        <v>1.2697024406656224E-2</v>
      </c>
      <c r="L56" s="304">
        <v>1.8408660051815465E-2</v>
      </c>
      <c r="M56" s="304"/>
      <c r="N56" s="304">
        <v>1.1111181597906816E-2</v>
      </c>
      <c r="O56" s="304">
        <v>1.2117421006311722E-2</v>
      </c>
      <c r="P56" s="304">
        <v>1.466080250571529E-2</v>
      </c>
      <c r="Q56" s="304"/>
      <c r="R56" s="304">
        <v>2.2061554860729944E-3</v>
      </c>
      <c r="S56" s="304">
        <v>2.7735826739369094E-3</v>
      </c>
      <c r="T56" s="304">
        <v>3.5277434412573946E-3</v>
      </c>
      <c r="U56" s="304"/>
      <c r="V56" s="304">
        <v>4.7677633623890167E-3</v>
      </c>
      <c r="W56" s="304">
        <v>4.8494078422323126E-3</v>
      </c>
      <c r="X56" s="304">
        <v>5.5174194245806215E-3</v>
      </c>
      <c r="Y56" s="304"/>
      <c r="Z56" s="304">
        <v>5.8453480778004642E-2</v>
      </c>
      <c r="AA56" s="304">
        <v>6.8001901448435473E-2</v>
      </c>
      <c r="AB56" s="304">
        <v>8.5699881408804177E-2</v>
      </c>
      <c r="AC56" s="304"/>
      <c r="AD56" s="304">
        <v>1.8191605700422848E-2</v>
      </c>
      <c r="AE56" s="304">
        <v>2.0105686672399981E-2</v>
      </c>
      <c r="AF56" s="304">
        <v>2.549581863334948E-2</v>
      </c>
      <c r="AG56" s="304"/>
      <c r="AH56" s="304">
        <v>3.1130649303217958E-2</v>
      </c>
      <c r="AI56" s="304">
        <v>2.7415821277213873E-2</v>
      </c>
      <c r="AJ56" s="304">
        <v>2.5856435851517562E-2</v>
      </c>
      <c r="AK56" s="304"/>
      <c r="AL56" s="304">
        <v>2.8856842838041671E-2</v>
      </c>
      <c r="AM56" s="304">
        <v>2.2284169839914731E-2</v>
      </c>
      <c r="AN56" s="304">
        <v>1.3489799279922818E-2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1.3610638607478258</v>
      </c>
      <c r="C57" s="304">
        <f t="shared" si="70"/>
        <v>1.5039958549441801</v>
      </c>
      <c r="D57" s="304">
        <f t="shared" si="71"/>
        <v>1.5768571155620179</v>
      </c>
      <c r="E57" s="304"/>
      <c r="F57" s="304">
        <v>2.4661541985202861E-3</v>
      </c>
      <c r="G57" s="304">
        <v>4.1441239209245072E-3</v>
      </c>
      <c r="H57" s="304">
        <v>9.0908914749858148E-3</v>
      </c>
      <c r="I57" s="304"/>
      <c r="J57" s="304">
        <v>7.6096175604566857E-2</v>
      </c>
      <c r="K57" s="304">
        <v>0.10892799993459454</v>
      </c>
      <c r="L57" s="304">
        <v>0.16556446246629264</v>
      </c>
      <c r="M57" s="304"/>
      <c r="N57" s="304">
        <v>0.21722352327486369</v>
      </c>
      <c r="O57" s="304">
        <v>0.26885341984991445</v>
      </c>
      <c r="P57" s="304">
        <v>0.32555646690041318</v>
      </c>
      <c r="Q57" s="304"/>
      <c r="R57" s="304">
        <v>6.2165243521261231E-2</v>
      </c>
      <c r="S57" s="304">
        <v>8.1802602517490844E-2</v>
      </c>
      <c r="T57" s="304">
        <v>0.10302799919537792</v>
      </c>
      <c r="U57" s="304"/>
      <c r="V57" s="304">
        <v>7.9223381928549746E-2</v>
      </c>
      <c r="W57" s="304">
        <v>9.6356379008534249E-2</v>
      </c>
      <c r="X57" s="304">
        <v>0.11307581386711547</v>
      </c>
      <c r="Y57" s="304"/>
      <c r="Z57" s="304">
        <v>0.48723964324912128</v>
      </c>
      <c r="AA57" s="304">
        <v>0.55553205307474418</v>
      </c>
      <c r="AB57" s="304">
        <v>0.62317920907867963</v>
      </c>
      <c r="AC57" s="304"/>
      <c r="AD57" s="304">
        <v>8.4353902718139889E-2</v>
      </c>
      <c r="AE57" s="304">
        <v>7.0319581530979766E-2</v>
      </c>
      <c r="AF57" s="304">
        <v>3.8435255102760496E-2</v>
      </c>
      <c r="AG57" s="304"/>
      <c r="AH57" s="304">
        <v>0.1409676384170308</v>
      </c>
      <c r="AI57" s="304">
        <v>0.1448761471631653</v>
      </c>
      <c r="AJ57" s="304">
        <v>6.4855258058830439E-2</v>
      </c>
      <c r="AK57" s="304"/>
      <c r="AL57" s="304">
        <v>0.21132819783577186</v>
      </c>
      <c r="AM57" s="304">
        <v>0.17318354794383242</v>
      </c>
      <c r="AN57" s="304">
        <v>0.13407175941756225</v>
      </c>
    </row>
    <row r="58" spans="1:40" x14ac:dyDescent="0.2">
      <c r="A58" s="13" t="str">
        <f t="shared" si="67"/>
        <v>Process, plant and machine operatives</v>
      </c>
      <c r="B58" s="304">
        <f t="shared" si="69"/>
        <v>5.3388998712203897</v>
      </c>
      <c r="C58" s="304">
        <f t="shared" si="70"/>
        <v>6.2438240778088101</v>
      </c>
      <c r="D58" s="304">
        <f t="shared" si="71"/>
        <v>6.8079958207078066</v>
      </c>
      <c r="E58" s="304"/>
      <c r="F58" s="304">
        <v>1.0983773232539688E-2</v>
      </c>
      <c r="G58" s="304">
        <v>2.0170286343113533E-2</v>
      </c>
      <c r="H58" s="304">
        <v>3.6973984654840579E-2</v>
      </c>
      <c r="I58" s="304"/>
      <c r="J58" s="304">
        <v>5.3934073536745876E-2</v>
      </c>
      <c r="K58" s="304">
        <v>9.5386069537601911E-2</v>
      </c>
      <c r="L58" s="304">
        <v>0.1881147826264476</v>
      </c>
      <c r="M58" s="304"/>
      <c r="N58" s="304">
        <v>8.9964779777983089E-2</v>
      </c>
      <c r="O58" s="304">
        <v>0.13004018204308762</v>
      </c>
      <c r="P58" s="304">
        <v>0.21653556651273251</v>
      </c>
      <c r="Q58" s="304"/>
      <c r="R58" s="304">
        <v>8.5352122231356922E-2</v>
      </c>
      <c r="S58" s="304">
        <v>0.12678632941249388</v>
      </c>
      <c r="T58" s="304">
        <v>0.20425298747941004</v>
      </c>
      <c r="U58" s="304"/>
      <c r="V58" s="304">
        <v>0.2069124207209922</v>
      </c>
      <c r="W58" s="304">
        <v>0.27515255687073364</v>
      </c>
      <c r="X58" s="304">
        <v>0.35916626819296821</v>
      </c>
      <c r="Y58" s="304"/>
      <c r="Z58" s="304">
        <v>1.3392103727663052</v>
      </c>
      <c r="AA58" s="304">
        <v>1.7468571039421528</v>
      </c>
      <c r="AB58" s="304">
        <v>2.2277526839577462</v>
      </c>
      <c r="AC58" s="304"/>
      <c r="AD58" s="304">
        <v>1.9109470442410048</v>
      </c>
      <c r="AE58" s="304">
        <v>2.5118073463110884</v>
      </c>
      <c r="AF58" s="304">
        <v>2.8227921520577666</v>
      </c>
      <c r="AG58" s="304"/>
      <c r="AH58" s="304">
        <v>1.2440178690908288</v>
      </c>
      <c r="AI58" s="304">
        <v>1.1178862748970482</v>
      </c>
      <c r="AJ58" s="304">
        <v>0.67852271798633434</v>
      </c>
      <c r="AK58" s="304"/>
      <c r="AL58" s="304">
        <v>0.39757741562263316</v>
      </c>
      <c r="AM58" s="304">
        <v>0.21973792845149051</v>
      </c>
      <c r="AN58" s="304">
        <v>7.388467723956052E-2</v>
      </c>
    </row>
    <row r="59" spans="1:40" x14ac:dyDescent="0.2">
      <c r="A59" s="13" t="str">
        <f t="shared" si="67"/>
        <v>Elementary occupations</v>
      </c>
      <c r="B59" s="304">
        <f t="shared" si="69"/>
        <v>4.4890039360736704</v>
      </c>
      <c r="C59" s="304">
        <f t="shared" si="70"/>
        <v>4.3584183975782516</v>
      </c>
      <c r="D59" s="304">
        <f t="shared" si="71"/>
        <v>4.9055028095520541</v>
      </c>
      <c r="E59" s="304"/>
      <c r="F59" s="304">
        <v>3.7968699624080237E-4</v>
      </c>
      <c r="G59" s="304">
        <v>5.9328004231194178E-4</v>
      </c>
      <c r="H59" s="304">
        <v>1.3025817869122477E-3</v>
      </c>
      <c r="I59" s="304"/>
      <c r="J59" s="304">
        <v>3.6756488021214388E-2</v>
      </c>
      <c r="K59" s="304">
        <v>6.0688996761447428E-2</v>
      </c>
      <c r="L59" s="304">
        <v>0.117145551612043</v>
      </c>
      <c r="M59" s="304"/>
      <c r="N59" s="304">
        <v>7.2446766090634704E-2</v>
      </c>
      <c r="O59" s="304">
        <v>8.4931746401141844E-2</v>
      </c>
      <c r="P59" s="304">
        <v>9.4441396870416389E-2</v>
      </c>
      <c r="Q59" s="304"/>
      <c r="R59" s="304">
        <v>2.1888606102312452E-2</v>
      </c>
      <c r="S59" s="304">
        <v>2.3686987990401785E-2</v>
      </c>
      <c r="T59" s="304">
        <v>2.5144232936987795E-2</v>
      </c>
      <c r="U59" s="304"/>
      <c r="V59" s="304">
        <v>0.1383043941421932</v>
      </c>
      <c r="W59" s="304">
        <v>0.17489592898178399</v>
      </c>
      <c r="X59" s="304">
        <v>0.20846693054515872</v>
      </c>
      <c r="Y59" s="304"/>
      <c r="Z59" s="304">
        <v>1.1018183847644611</v>
      </c>
      <c r="AA59" s="304">
        <v>1.3426451679320504</v>
      </c>
      <c r="AB59" s="304">
        <v>1.9416463063942155</v>
      </c>
      <c r="AC59" s="304"/>
      <c r="AD59" s="304">
        <v>1.3441092288109193</v>
      </c>
      <c r="AE59" s="304">
        <v>1.512018670434625</v>
      </c>
      <c r="AF59" s="304">
        <v>1.7867527072413143</v>
      </c>
      <c r="AG59" s="304"/>
      <c r="AH59" s="304">
        <v>1.1401056958968205</v>
      </c>
      <c r="AI59" s="304">
        <v>0.95543120953916927</v>
      </c>
      <c r="AJ59" s="304">
        <v>0.70624123238373626</v>
      </c>
      <c r="AK59" s="304"/>
      <c r="AL59" s="304">
        <v>0.63319468524887457</v>
      </c>
      <c r="AM59" s="304">
        <v>0.2035264094953203</v>
      </c>
      <c r="AN59" s="304">
        <v>2.4361869781268645E-2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286.73899999999992</v>
      </c>
      <c r="C62" s="305">
        <f>SUM(C63:C71)</f>
        <v>298.53700000000003</v>
      </c>
      <c r="D62" s="305">
        <f>SUM(D63:D71)</f>
        <v>317.12600000000003</v>
      </c>
      <c r="E62" s="304"/>
      <c r="F62" s="305">
        <f>SUM(F63:F71)</f>
        <v>0.84265157947925051</v>
      </c>
      <c r="G62" s="305">
        <f>SUM(G63:G71)</f>
        <v>1.249767221090204</v>
      </c>
      <c r="H62" s="305">
        <f>SUM(H63:H71)</f>
        <v>2.4424924735796631</v>
      </c>
      <c r="I62" s="304"/>
      <c r="J62" s="305">
        <f>SUM(J63:J71)</f>
        <v>10.377686478694239</v>
      </c>
      <c r="K62" s="305">
        <f>SUM(K63:K71)</f>
        <v>14.870667377224708</v>
      </c>
      <c r="L62" s="305">
        <f>SUM(L63:L71)</f>
        <v>28.576662024972478</v>
      </c>
      <c r="M62" s="304"/>
      <c r="N62" s="305">
        <f>SUM(N63:N71)</f>
        <v>36.581587986922329</v>
      </c>
      <c r="O62" s="305">
        <f>SUM(O63:O71)</f>
        <v>42.858338870582635</v>
      </c>
      <c r="P62" s="305">
        <f>SUM(P63:P71)</f>
        <v>59.20499726020681</v>
      </c>
      <c r="Q62" s="304"/>
      <c r="R62" s="305">
        <f>SUM(R63:R71)</f>
        <v>11.060794100733837</v>
      </c>
      <c r="S62" s="305">
        <f>SUM(S63:S71)</f>
        <v>12.61421621437799</v>
      </c>
      <c r="T62" s="305">
        <f>SUM(T63:T71)</f>
        <v>17.648923448497918</v>
      </c>
      <c r="U62" s="304"/>
      <c r="V62" s="305">
        <f>SUM(V63:V71)</f>
        <v>13.010721585339383</v>
      </c>
      <c r="W62" s="305">
        <f>SUM(W63:W71)</f>
        <v>14.598556780239901</v>
      </c>
      <c r="X62" s="305">
        <f>SUM(X63:X71)</f>
        <v>19.306757251418897</v>
      </c>
      <c r="Y62" s="304"/>
      <c r="Z62" s="305">
        <f>SUM(Z63:Z71)</f>
        <v>63.782844897914885</v>
      </c>
      <c r="AA62" s="305">
        <f>SUM(AA63:AA71)</f>
        <v>68.897635889941583</v>
      </c>
      <c r="AB62" s="305">
        <f>SUM(AB63:AB71)</f>
        <v>74.658309913293238</v>
      </c>
      <c r="AC62" s="304"/>
      <c r="AD62" s="305">
        <f>SUM(AD63:AD71)</f>
        <v>72.845378783088918</v>
      </c>
      <c r="AE62" s="305">
        <f>SUM(AE63:AE71)</f>
        <v>80.573626619626651</v>
      </c>
      <c r="AF62" s="305">
        <f>SUM(AF63:AF71)</f>
        <v>76.891489159191551</v>
      </c>
      <c r="AG62" s="304"/>
      <c r="AH62" s="305">
        <f>SUM(AH63:AH71)</f>
        <v>49.607879538553746</v>
      </c>
      <c r="AI62" s="305">
        <f>SUM(AI63:AI71)</f>
        <v>44.501784043016272</v>
      </c>
      <c r="AJ62" s="305">
        <f>SUM(AJ63:AJ71)</f>
        <v>27.303041915346864</v>
      </c>
      <c r="AK62" s="304"/>
      <c r="AL62" s="305">
        <f>SUM(AL63:AL71)</f>
        <v>28.629455049273311</v>
      </c>
      <c r="AM62" s="305">
        <f>SUM(AM63:AM71)</f>
        <v>18.372406983900081</v>
      </c>
      <c r="AN62" s="305">
        <f>SUM(AN63:AN71)</f>
        <v>11.093326553492599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38.517656612242227</v>
      </c>
      <c r="C63" s="304">
        <f t="shared" ref="C63:C71" si="73">SUM(G63,K63,O63,S63,W63,AA63,AE63,AI63,AM63)</f>
        <v>41.140386824653319</v>
      </c>
      <c r="D63" s="304">
        <f t="shared" ref="D63:D71" si="74">SUM(H63,L63,P63,T63,X63,AB63,AF63,AJ63,AN63)</f>
        <v>49.028330581882301</v>
      </c>
      <c r="E63" s="304"/>
      <c r="F63" s="304">
        <v>0.14434110981105694</v>
      </c>
      <c r="G63" s="304">
        <v>0.22275045784564595</v>
      </c>
      <c r="H63" s="304">
        <v>0.4687047986619241</v>
      </c>
      <c r="I63" s="304"/>
      <c r="J63" s="304">
        <v>2.3088105486302819</v>
      </c>
      <c r="K63" s="304">
        <v>3.2845303276967077</v>
      </c>
      <c r="L63" s="304">
        <v>6.5496225238897479</v>
      </c>
      <c r="M63" s="304"/>
      <c r="N63" s="304">
        <v>8.3151766117093953</v>
      </c>
      <c r="O63" s="304">
        <v>9.5970978282816048</v>
      </c>
      <c r="P63" s="304">
        <v>13.175228290957575</v>
      </c>
      <c r="Q63" s="304"/>
      <c r="R63" s="304">
        <v>1.6703394722286176</v>
      </c>
      <c r="S63" s="304">
        <v>1.8088832966549357</v>
      </c>
      <c r="T63" s="304">
        <v>2.5468378391145219</v>
      </c>
      <c r="U63" s="304"/>
      <c r="V63" s="304">
        <v>2.1929997026299377</v>
      </c>
      <c r="W63" s="304">
        <v>2.3045515155635092</v>
      </c>
      <c r="X63" s="304">
        <v>2.8382999108103624</v>
      </c>
      <c r="Y63" s="304"/>
      <c r="Z63" s="304">
        <v>7.6093397866336332</v>
      </c>
      <c r="AA63" s="304">
        <v>7.9735428025066817</v>
      </c>
      <c r="AB63" s="304">
        <v>9.3489983534482075</v>
      </c>
      <c r="AC63" s="304"/>
      <c r="AD63" s="304">
        <v>8.3475511473101172</v>
      </c>
      <c r="AE63" s="304">
        <v>9.0484896485565383</v>
      </c>
      <c r="AF63" s="304">
        <v>8.9377318468271998</v>
      </c>
      <c r="AG63" s="304"/>
      <c r="AH63" s="304">
        <v>6.389421604419284</v>
      </c>
      <c r="AI63" s="304">
        <v>5.8423556986760392</v>
      </c>
      <c r="AJ63" s="304">
        <v>4.4013144972681495</v>
      </c>
      <c r="AK63" s="304"/>
      <c r="AL63" s="304">
        <v>1.5396766288699075</v>
      </c>
      <c r="AM63" s="304">
        <v>1.0581852488716559</v>
      </c>
      <c r="AN63" s="304">
        <v>0.76159252090461582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24.180516056847679</v>
      </c>
      <c r="C64" s="304">
        <f t="shared" si="73"/>
        <v>26.970392332337024</v>
      </c>
      <c r="D64" s="304">
        <f t="shared" si="74"/>
        <v>31.774300834948118</v>
      </c>
      <c r="E64" s="304"/>
      <c r="F64" s="304">
        <v>0.33614121076350628</v>
      </c>
      <c r="G64" s="304">
        <v>0.49329867144778783</v>
      </c>
      <c r="H64" s="304">
        <v>0.93116952899890026</v>
      </c>
      <c r="I64" s="304"/>
      <c r="J64" s="304">
        <v>2.5951500870853832</v>
      </c>
      <c r="K64" s="304">
        <v>3.7174103778850744</v>
      </c>
      <c r="L64" s="304">
        <v>6.6084066813679527</v>
      </c>
      <c r="M64" s="304"/>
      <c r="N64" s="304">
        <v>5.8692784469911876</v>
      </c>
      <c r="O64" s="304">
        <v>6.7446490182548109</v>
      </c>
      <c r="P64" s="304">
        <v>8.5324272161832706</v>
      </c>
      <c r="Q64" s="304"/>
      <c r="R64" s="304">
        <v>0.96348702968212696</v>
      </c>
      <c r="S64" s="304">
        <v>0.97377965894854135</v>
      </c>
      <c r="T64" s="304">
        <v>1.0547716292568672</v>
      </c>
      <c r="U64" s="304"/>
      <c r="V64" s="304">
        <v>1.3407587760625852</v>
      </c>
      <c r="W64" s="304">
        <v>1.4351906593564723</v>
      </c>
      <c r="X64" s="304">
        <v>1.7297327138141456</v>
      </c>
      <c r="Y64" s="304"/>
      <c r="Z64" s="304">
        <v>5.2584179587981295</v>
      </c>
      <c r="AA64" s="304">
        <v>5.9709994882685544</v>
      </c>
      <c r="AB64" s="304">
        <v>6.8043104064476578</v>
      </c>
      <c r="AC64" s="304"/>
      <c r="AD64" s="304">
        <v>4.2137360884579804</v>
      </c>
      <c r="AE64" s="304">
        <v>4.4354443514263133</v>
      </c>
      <c r="AF64" s="304">
        <v>3.7883270665568993</v>
      </c>
      <c r="AG64" s="304"/>
      <c r="AH64" s="304">
        <v>2.6146475845304247</v>
      </c>
      <c r="AI64" s="304">
        <v>2.3864623066510759</v>
      </c>
      <c r="AJ64" s="304">
        <v>1.4488783754715602</v>
      </c>
      <c r="AK64" s="304"/>
      <c r="AL64" s="304">
        <v>0.98889887447635583</v>
      </c>
      <c r="AM64" s="304">
        <v>0.81315780009839445</v>
      </c>
      <c r="AN64" s="304">
        <v>0.87627721685086302</v>
      </c>
    </row>
    <row r="65" spans="1:40" x14ac:dyDescent="0.2">
      <c r="A65" s="13" t="str">
        <f t="shared" si="72"/>
        <v>Associate professional occupations</v>
      </c>
      <c r="B65" s="304">
        <f t="shared" si="75"/>
        <v>20.894142778283527</v>
      </c>
      <c r="C65" s="304">
        <f t="shared" si="73"/>
        <v>20.702688621925301</v>
      </c>
      <c r="D65" s="304">
        <f t="shared" si="74"/>
        <v>23.168142483546148</v>
      </c>
      <c r="E65" s="304"/>
      <c r="F65" s="304">
        <v>0.10634828427983654</v>
      </c>
      <c r="G65" s="304">
        <v>0.13106005589477343</v>
      </c>
      <c r="H65" s="304">
        <v>0.23229319255054032</v>
      </c>
      <c r="I65" s="304"/>
      <c r="J65" s="304">
        <v>1.0937274949339391</v>
      </c>
      <c r="K65" s="304">
        <v>1.3901846838407073</v>
      </c>
      <c r="L65" s="304">
        <v>2.387321781276194</v>
      </c>
      <c r="M65" s="304"/>
      <c r="N65" s="304">
        <v>4.0395127180829142</v>
      </c>
      <c r="O65" s="304">
        <v>4.2307775685095388</v>
      </c>
      <c r="P65" s="304">
        <v>5.4012230255068809</v>
      </c>
      <c r="Q65" s="304"/>
      <c r="R65" s="304">
        <v>0.95379142098947622</v>
      </c>
      <c r="S65" s="304">
        <v>0.99365156567242208</v>
      </c>
      <c r="T65" s="304">
        <v>1.3637511108733273</v>
      </c>
      <c r="U65" s="304"/>
      <c r="V65" s="304">
        <v>1.1877925326015681</v>
      </c>
      <c r="W65" s="304">
        <v>1.1935736767630227</v>
      </c>
      <c r="X65" s="304">
        <v>1.4664303141361101</v>
      </c>
      <c r="Y65" s="304"/>
      <c r="Z65" s="304">
        <v>4.9666588510384937</v>
      </c>
      <c r="AA65" s="304">
        <v>5.0193704986873096</v>
      </c>
      <c r="AB65" s="304">
        <v>5.6692589572463765</v>
      </c>
      <c r="AC65" s="304"/>
      <c r="AD65" s="304">
        <v>4.6346254351360558</v>
      </c>
      <c r="AE65" s="304">
        <v>4.774858399142528</v>
      </c>
      <c r="AF65" s="304">
        <v>4.6626546124567243</v>
      </c>
      <c r="AG65" s="304"/>
      <c r="AH65" s="304">
        <v>2.7509228613228003</v>
      </c>
      <c r="AI65" s="304">
        <v>2.1852885170672383</v>
      </c>
      <c r="AJ65" s="304">
        <v>1.2484195140952781</v>
      </c>
      <c r="AK65" s="304"/>
      <c r="AL65" s="304">
        <v>1.1607631798984472</v>
      </c>
      <c r="AM65" s="304">
        <v>0.78392365634776096</v>
      </c>
      <c r="AN65" s="304">
        <v>0.73678997540471924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28.349049000372172</v>
      </c>
      <c r="C66" s="304">
        <f t="shared" si="73"/>
        <v>28.523584822496431</v>
      </c>
      <c r="D66" s="304">
        <f t="shared" si="74"/>
        <v>29.86043646393464</v>
      </c>
      <c r="E66" s="304"/>
      <c r="F66" s="304">
        <v>6.8239102163659277E-2</v>
      </c>
      <c r="G66" s="304">
        <v>0.10075790771376432</v>
      </c>
      <c r="H66" s="304">
        <v>0.19627528341040426</v>
      </c>
      <c r="I66" s="304"/>
      <c r="J66" s="304">
        <v>1.1455892964070131</v>
      </c>
      <c r="K66" s="304">
        <v>1.5866431721819949</v>
      </c>
      <c r="L66" s="304">
        <v>2.868940813849981</v>
      </c>
      <c r="M66" s="304"/>
      <c r="N66" s="304">
        <v>4.3583158031306155</v>
      </c>
      <c r="O66" s="304">
        <v>4.9517615273056972</v>
      </c>
      <c r="P66" s="304">
        <v>6.9813880162463446</v>
      </c>
      <c r="Q66" s="304"/>
      <c r="R66" s="304">
        <v>1.4778269308721688</v>
      </c>
      <c r="S66" s="304">
        <v>1.6444637971304279</v>
      </c>
      <c r="T66" s="304">
        <v>2.2335129818849819</v>
      </c>
      <c r="U66" s="304"/>
      <c r="V66" s="304">
        <v>1.4665322084790331</v>
      </c>
      <c r="W66" s="304">
        <v>1.5306535109399633</v>
      </c>
      <c r="X66" s="304">
        <v>1.9532942668736581</v>
      </c>
      <c r="Y66" s="304"/>
      <c r="Z66" s="304">
        <v>6.761527951068766</v>
      </c>
      <c r="AA66" s="304">
        <v>6.8433212879917926</v>
      </c>
      <c r="AB66" s="304">
        <v>6.8692502084877667</v>
      </c>
      <c r="AC66" s="304"/>
      <c r="AD66" s="304">
        <v>8.3445602375304055</v>
      </c>
      <c r="AE66" s="304">
        <v>8.6054416217429051</v>
      </c>
      <c r="AF66" s="304">
        <v>7.3948345093642684</v>
      </c>
      <c r="AG66" s="304"/>
      <c r="AH66" s="304">
        <v>3.5404661701286075</v>
      </c>
      <c r="AI66" s="304">
        <v>2.4443080973144422</v>
      </c>
      <c r="AJ66" s="304">
        <v>0.85016714053696552</v>
      </c>
      <c r="AK66" s="304"/>
      <c r="AL66" s="304">
        <v>1.1859913005919014</v>
      </c>
      <c r="AM66" s="304">
        <v>0.8162339001754465</v>
      </c>
      <c r="AN66" s="304">
        <v>0.51277324328027052</v>
      </c>
    </row>
    <row r="67" spans="1:40" x14ac:dyDescent="0.2">
      <c r="A67" s="13" t="str">
        <f t="shared" si="72"/>
        <v>Skilled trades occupations</v>
      </c>
      <c r="B67" s="304">
        <f t="shared" si="75"/>
        <v>23.748735585012827</v>
      </c>
      <c r="C67" s="304">
        <f t="shared" si="73"/>
        <v>23.33936301394975</v>
      </c>
      <c r="D67" s="304">
        <f t="shared" si="74"/>
        <v>22.996085414447521</v>
      </c>
      <c r="E67" s="304"/>
      <c r="F67" s="304">
        <v>1.0833771556642578E-2</v>
      </c>
      <c r="G67" s="304">
        <v>1.4421325262736708E-2</v>
      </c>
      <c r="H67" s="304">
        <v>3.1749107376410908E-2</v>
      </c>
      <c r="I67" s="304"/>
      <c r="J67" s="304">
        <v>0.33291681422953429</v>
      </c>
      <c r="K67" s="304">
        <v>0.48795787166640453</v>
      </c>
      <c r="L67" s="304">
        <v>0.94924962528919565</v>
      </c>
      <c r="M67" s="304"/>
      <c r="N67" s="304">
        <v>1.1311856523102444</v>
      </c>
      <c r="O67" s="304">
        <v>1.4016711092688903</v>
      </c>
      <c r="P67" s="304">
        <v>1.921665393978208</v>
      </c>
      <c r="Q67" s="304"/>
      <c r="R67" s="304">
        <v>0.6250378324658965</v>
      </c>
      <c r="S67" s="304">
        <v>0.6819399834563119</v>
      </c>
      <c r="T67" s="304">
        <v>0.89528889026280667</v>
      </c>
      <c r="U67" s="304"/>
      <c r="V67" s="304">
        <v>1.1141886817678728</v>
      </c>
      <c r="W67" s="304">
        <v>1.2619610795635217</v>
      </c>
      <c r="X67" s="304">
        <v>1.5927261646365583</v>
      </c>
      <c r="Y67" s="304"/>
      <c r="Z67" s="304">
        <v>7.619281747007193</v>
      </c>
      <c r="AA67" s="304">
        <v>8.0392882700648016</v>
      </c>
      <c r="AB67" s="304">
        <v>8.1236150869567858</v>
      </c>
      <c r="AC67" s="304"/>
      <c r="AD67" s="304">
        <v>5.9860626404044108</v>
      </c>
      <c r="AE67" s="304">
        <v>6.0922341123203347</v>
      </c>
      <c r="AF67" s="304">
        <v>6.2049679926293875</v>
      </c>
      <c r="AG67" s="304"/>
      <c r="AH67" s="304">
        <v>3.9888973562361407</v>
      </c>
      <c r="AI67" s="304">
        <v>3.5167588169795891</v>
      </c>
      <c r="AJ67" s="304">
        <v>2.094049995814141</v>
      </c>
      <c r="AK67" s="304"/>
      <c r="AL67" s="304">
        <v>2.9403310890348924</v>
      </c>
      <c r="AM67" s="304">
        <v>1.8431304453671573</v>
      </c>
      <c r="AN67" s="304">
        <v>1.1827731575040217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8.3322710744798112</v>
      </c>
      <c r="C68" s="304">
        <f t="shared" si="73"/>
        <v>8.7628356080707537</v>
      </c>
      <c r="D68" s="304">
        <f t="shared" si="74"/>
        <v>10.157004456664392</v>
      </c>
      <c r="E68" s="304"/>
      <c r="F68" s="304">
        <v>1.0057877681135332E-2</v>
      </c>
      <c r="G68" s="304">
        <v>1.5937329996999924E-2</v>
      </c>
      <c r="H68" s="304">
        <v>3.4608446564125921E-2</v>
      </c>
      <c r="I68" s="304"/>
      <c r="J68" s="304">
        <v>0.18588711002833208</v>
      </c>
      <c r="K68" s="304">
        <v>0.28306747477130273</v>
      </c>
      <c r="L68" s="304">
        <v>0.60236069514262891</v>
      </c>
      <c r="M68" s="304"/>
      <c r="N68" s="304">
        <v>0.95937654992121246</v>
      </c>
      <c r="O68" s="304">
        <v>1.113897937964782</v>
      </c>
      <c r="P68" s="304">
        <v>1.4920553748488605</v>
      </c>
      <c r="Q68" s="304"/>
      <c r="R68" s="304">
        <v>0.80007520786616704</v>
      </c>
      <c r="S68" s="304">
        <v>0.94821672212684383</v>
      </c>
      <c r="T68" s="304">
        <v>1.4526143345634259</v>
      </c>
      <c r="U68" s="304"/>
      <c r="V68" s="304">
        <v>0.74125085450143346</v>
      </c>
      <c r="W68" s="304">
        <v>0.87401514681957426</v>
      </c>
      <c r="X68" s="304">
        <v>1.2977958579184976</v>
      </c>
      <c r="Y68" s="304"/>
      <c r="Z68" s="304">
        <v>1.5673171313855727</v>
      </c>
      <c r="AA68" s="304">
        <v>1.6967000633170426</v>
      </c>
      <c r="AB68" s="304">
        <v>1.9381158768102114</v>
      </c>
      <c r="AC68" s="304"/>
      <c r="AD68" s="304">
        <v>2.0667121929172878</v>
      </c>
      <c r="AE68" s="304">
        <v>2.2373832001476024</v>
      </c>
      <c r="AF68" s="304">
        <v>2.2648760775515306</v>
      </c>
      <c r="AG68" s="304"/>
      <c r="AH68" s="304">
        <v>1.0420090898987704</v>
      </c>
      <c r="AI68" s="304">
        <v>0.96650908401496038</v>
      </c>
      <c r="AJ68" s="304">
        <v>0.63667482112886364</v>
      </c>
      <c r="AK68" s="304"/>
      <c r="AL68" s="304">
        <v>0.95958506027989954</v>
      </c>
      <c r="AM68" s="304">
        <v>0.62710864891164442</v>
      </c>
      <c r="AN68" s="304">
        <v>0.43790297213624774</v>
      </c>
    </row>
    <row r="69" spans="1:40" x14ac:dyDescent="0.2">
      <c r="A69" s="13" t="str">
        <f t="shared" si="72"/>
        <v>Sales and customer service occupations</v>
      </c>
      <c r="B69" s="304">
        <f t="shared" si="75"/>
        <v>49.043969760676951</v>
      </c>
      <c r="C69" s="304">
        <f t="shared" si="73"/>
        <v>47.46976082128306</v>
      </c>
      <c r="D69" s="304">
        <f t="shared" si="74"/>
        <v>47.127788664904003</v>
      </c>
      <c r="E69" s="304"/>
      <c r="F69" s="304">
        <v>4.8737593849529665E-2</v>
      </c>
      <c r="G69" s="304">
        <v>6.9826526299737929E-2</v>
      </c>
      <c r="H69" s="304">
        <v>0.11607942316999106</v>
      </c>
      <c r="I69" s="304"/>
      <c r="J69" s="304">
        <v>1.1833399561426055</v>
      </c>
      <c r="K69" s="304">
        <v>1.67958889435322</v>
      </c>
      <c r="L69" s="304">
        <v>3.3299990568589943</v>
      </c>
      <c r="M69" s="304"/>
      <c r="N69" s="304">
        <v>5.5835180392736961</v>
      </c>
      <c r="O69" s="304">
        <v>6.5205322977258611</v>
      </c>
      <c r="P69" s="304">
        <v>9.2747749788744809</v>
      </c>
      <c r="Q69" s="304"/>
      <c r="R69" s="304">
        <v>1.7951062924009082</v>
      </c>
      <c r="S69" s="304">
        <v>2.0087890133796136</v>
      </c>
      <c r="T69" s="304">
        <v>2.7783237869616819</v>
      </c>
      <c r="U69" s="304"/>
      <c r="V69" s="304">
        <v>1.4568028303615697</v>
      </c>
      <c r="W69" s="304">
        <v>1.5091862590796545</v>
      </c>
      <c r="X69" s="304">
        <v>1.9017361637016668</v>
      </c>
      <c r="Y69" s="304"/>
      <c r="Z69" s="304">
        <v>13.096319951148969</v>
      </c>
      <c r="AA69" s="304">
        <v>13.54189115243792</v>
      </c>
      <c r="AB69" s="304">
        <v>14.366419743319486</v>
      </c>
      <c r="AC69" s="304"/>
      <c r="AD69" s="304">
        <v>13.089836611174592</v>
      </c>
      <c r="AE69" s="304">
        <v>13.112575772426048</v>
      </c>
      <c r="AF69" s="304">
        <v>11.134496022845846</v>
      </c>
      <c r="AG69" s="304"/>
      <c r="AH69" s="304">
        <v>8.0089857090794645</v>
      </c>
      <c r="AI69" s="304">
        <v>6.3761429379693704</v>
      </c>
      <c r="AJ69" s="304">
        <v>2.824051390769986</v>
      </c>
      <c r="AK69" s="304"/>
      <c r="AL69" s="304">
        <v>4.7813227772456139</v>
      </c>
      <c r="AM69" s="304">
        <v>2.6512279676116313</v>
      </c>
      <c r="AN69" s="304">
        <v>1.401908098401867</v>
      </c>
    </row>
    <row r="70" spans="1:40" x14ac:dyDescent="0.2">
      <c r="A70" s="13" t="str">
        <f t="shared" si="72"/>
        <v>Process, plant and machine operatives</v>
      </c>
      <c r="B70" s="304">
        <f t="shared" si="75"/>
        <v>39.442942448703185</v>
      </c>
      <c r="C70" s="304">
        <f t="shared" si="73"/>
        <v>45.557818954025464</v>
      </c>
      <c r="D70" s="304">
        <f t="shared" si="74"/>
        <v>47.704342785148178</v>
      </c>
      <c r="E70" s="304"/>
      <c r="F70" s="304">
        <v>0.10235050290118736</v>
      </c>
      <c r="G70" s="304">
        <v>0.1791730915439686</v>
      </c>
      <c r="H70" s="304">
        <v>0.39279542865702421</v>
      </c>
      <c r="I70" s="304"/>
      <c r="J70" s="304">
        <v>0.40128184827221558</v>
      </c>
      <c r="K70" s="304">
        <v>0.69446054119123479</v>
      </c>
      <c r="L70" s="304">
        <v>1.3839063106565004</v>
      </c>
      <c r="M70" s="304"/>
      <c r="N70" s="304">
        <v>1.7674596345596214</v>
      </c>
      <c r="O70" s="304">
        <v>2.5694788510869557</v>
      </c>
      <c r="P70" s="304">
        <v>4.3577199346298778</v>
      </c>
      <c r="Q70" s="304"/>
      <c r="R70" s="304">
        <v>0.76466333589148983</v>
      </c>
      <c r="S70" s="304">
        <v>1.0603748768463301</v>
      </c>
      <c r="T70" s="304">
        <v>1.4739398483138213</v>
      </c>
      <c r="U70" s="304"/>
      <c r="V70" s="304">
        <v>1.2488329636761903</v>
      </c>
      <c r="W70" s="304">
        <v>1.6808962899579656</v>
      </c>
      <c r="X70" s="304">
        <v>2.4361709584760889</v>
      </c>
      <c r="Y70" s="304"/>
      <c r="Z70" s="304">
        <v>6.941688085220207</v>
      </c>
      <c r="AA70" s="304">
        <v>9.1339266734896576</v>
      </c>
      <c r="AB70" s="304">
        <v>11.097435533276309</v>
      </c>
      <c r="AC70" s="304"/>
      <c r="AD70" s="304">
        <v>11.683008899575258</v>
      </c>
      <c r="AE70" s="304">
        <v>15.632840970057597</v>
      </c>
      <c r="AF70" s="304">
        <v>16.969560150472702</v>
      </c>
      <c r="AG70" s="304"/>
      <c r="AH70" s="304">
        <v>10.225610738712891</v>
      </c>
      <c r="AI70" s="304">
        <v>10.615268281595252</v>
      </c>
      <c r="AJ70" s="304">
        <v>7.7959762015393483</v>
      </c>
      <c r="AK70" s="304"/>
      <c r="AL70" s="304">
        <v>6.3080464398941185</v>
      </c>
      <c r="AM70" s="304">
        <v>3.9913993782565047</v>
      </c>
      <c r="AN70" s="304">
        <v>1.7968384191265108</v>
      </c>
    </row>
    <row r="71" spans="1:40" x14ac:dyDescent="0.2">
      <c r="A71" s="13" t="str">
        <f t="shared" si="72"/>
        <v>Elementary occupations</v>
      </c>
      <c r="B71" s="304">
        <f t="shared" si="75"/>
        <v>54.229716683381533</v>
      </c>
      <c r="C71" s="304">
        <f t="shared" si="73"/>
        <v>56.070169001258904</v>
      </c>
      <c r="D71" s="304">
        <f t="shared" si="74"/>
        <v>55.309568314524704</v>
      </c>
      <c r="E71" s="304"/>
      <c r="F71" s="304">
        <v>1.5602126472696577E-2</v>
      </c>
      <c r="G71" s="304">
        <v>2.2541855084789057E-2</v>
      </c>
      <c r="H71" s="304">
        <v>3.8817264190342191E-2</v>
      </c>
      <c r="I71" s="304"/>
      <c r="J71" s="304">
        <v>1.1309833229649335</v>
      </c>
      <c r="K71" s="304">
        <v>1.7468240336380609</v>
      </c>
      <c r="L71" s="304">
        <v>3.8968545366412837</v>
      </c>
      <c r="M71" s="304"/>
      <c r="N71" s="304">
        <v>4.5577645309434409</v>
      </c>
      <c r="O71" s="304">
        <v>5.7284727321844935</v>
      </c>
      <c r="P71" s="304">
        <v>8.0685150289813059</v>
      </c>
      <c r="Q71" s="304"/>
      <c r="R71" s="304">
        <v>2.0104665783369873</v>
      </c>
      <c r="S71" s="304">
        <v>2.4941173001625629</v>
      </c>
      <c r="T71" s="304">
        <v>3.8498830272664852</v>
      </c>
      <c r="U71" s="304"/>
      <c r="V71" s="304">
        <v>2.261563035259194</v>
      </c>
      <c r="W71" s="304">
        <v>2.8085286421962183</v>
      </c>
      <c r="X71" s="304">
        <v>4.0905709010518096</v>
      </c>
      <c r="Y71" s="304"/>
      <c r="Z71" s="304">
        <v>9.9622934356139226</v>
      </c>
      <c r="AA71" s="304">
        <v>10.678595653177817</v>
      </c>
      <c r="AB71" s="304">
        <v>10.440905747300429</v>
      </c>
      <c r="AC71" s="304"/>
      <c r="AD71" s="304">
        <v>14.479285530582816</v>
      </c>
      <c r="AE71" s="304">
        <v>16.634358543806776</v>
      </c>
      <c r="AF71" s="304">
        <v>15.534040880486991</v>
      </c>
      <c r="AG71" s="304"/>
      <c r="AH71" s="304">
        <v>11.046918424225366</v>
      </c>
      <c r="AI71" s="304">
        <v>10.168690302748299</v>
      </c>
      <c r="AJ71" s="304">
        <v>6.0035099787225734</v>
      </c>
      <c r="AK71" s="304"/>
      <c r="AL71" s="304">
        <v>8.764839698982172</v>
      </c>
      <c r="AM71" s="304">
        <v>5.7880399382598862</v>
      </c>
      <c r="AN71" s="304">
        <v>3.3864709498834835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345.48599999999976</v>
      </c>
      <c r="C74" s="305">
        <f>SUM(C75:C83)</f>
        <v>355.3660000000001</v>
      </c>
      <c r="D74" s="305">
        <f>SUM(D75:D83)</f>
        <v>371.79299999999995</v>
      </c>
      <c r="E74" s="304"/>
      <c r="F74" s="305">
        <f>SUM(F75:F83)</f>
        <v>5.1506383226984882</v>
      </c>
      <c r="G74" s="305">
        <f>SUM(G75:G83)</f>
        <v>6.6632824931733614</v>
      </c>
      <c r="H74" s="305">
        <f>SUM(H75:H83)</f>
        <v>9.7119574603643741</v>
      </c>
      <c r="I74" s="304"/>
      <c r="J74" s="305">
        <f>SUM(J75:J83)</f>
        <v>42.979423670659621</v>
      </c>
      <c r="K74" s="305">
        <f>SUM(K75:K83)</f>
        <v>55.02282690484536</v>
      </c>
      <c r="L74" s="305">
        <f>SUM(L75:L83)</f>
        <v>81.28162881941374</v>
      </c>
      <c r="M74" s="304"/>
      <c r="N74" s="305">
        <f>SUM(N75:N83)</f>
        <v>87.458826164505481</v>
      </c>
      <c r="O74" s="305">
        <f>SUM(O75:O83)</f>
        <v>90.234573291670898</v>
      </c>
      <c r="P74" s="305">
        <f>SUM(P75:P83)</f>
        <v>98.296107337120745</v>
      </c>
      <c r="Q74" s="304"/>
      <c r="R74" s="305">
        <f>SUM(R75:R83)</f>
        <v>17.123996869435761</v>
      </c>
      <c r="S74" s="305">
        <f>SUM(S75:S83)</f>
        <v>18.18640644664886</v>
      </c>
      <c r="T74" s="305">
        <f>SUM(T75:T83)</f>
        <v>21.299176989043019</v>
      </c>
      <c r="U74" s="304"/>
      <c r="V74" s="305">
        <f>SUM(V75:V83)</f>
        <v>21.378181426700973</v>
      </c>
      <c r="W74" s="305">
        <f>SUM(W75:W83)</f>
        <v>21.897143415496295</v>
      </c>
      <c r="X74" s="305">
        <f>SUM(X75:X83)</f>
        <v>24.313380542996157</v>
      </c>
      <c r="Y74" s="304"/>
      <c r="Z74" s="305">
        <f>SUM(Z75:Z83)</f>
        <v>52.790484350733387</v>
      </c>
      <c r="AA74" s="305">
        <f>SUM(AA75:AA83)</f>
        <v>51.288214514458971</v>
      </c>
      <c r="AB74" s="305">
        <f>SUM(AB75:AB83)</f>
        <v>47.342845069005556</v>
      </c>
      <c r="AC74" s="304"/>
      <c r="AD74" s="305">
        <f>SUM(AD75:AD83)</f>
        <v>57.03509255792779</v>
      </c>
      <c r="AE74" s="305">
        <f>SUM(AE75:AE83)</f>
        <v>59.716246187590123</v>
      </c>
      <c r="AF74" s="305">
        <f>SUM(AF75:AF83)</f>
        <v>52.678978797266261</v>
      </c>
      <c r="AG74" s="304"/>
      <c r="AH74" s="305">
        <f>SUM(AH75:AH83)</f>
        <v>40.844206119526419</v>
      </c>
      <c r="AI74" s="305">
        <f>SUM(AI75:AI83)</f>
        <v>37.087693115337686</v>
      </c>
      <c r="AJ74" s="305">
        <f>SUM(AJ75:AJ83)</f>
        <v>25.883874741459152</v>
      </c>
      <c r="AK74" s="304"/>
      <c r="AL74" s="305">
        <f>SUM(AL75:AL83)</f>
        <v>20.725150517811862</v>
      </c>
      <c r="AM74" s="305">
        <f>SUM(AM75:AM83)</f>
        <v>15.26961363077853</v>
      </c>
      <c r="AN74" s="305">
        <f>SUM(AN75:AN83)</f>
        <v>10.98505024333085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37.429089548481798</v>
      </c>
      <c r="C75" s="305">
        <f t="shared" ref="C75:C83" si="77">SUM(G75,K75,O75,S75,W75,AA75,AE75,AI75,AM75)</f>
        <v>38.163691083689983</v>
      </c>
      <c r="D75" s="305">
        <f t="shared" ref="D75:D83" si="78">SUM(H75,L75,P75,T75,X75,AB75,AF75,AJ75,AN75)</f>
        <v>42.016349359016409</v>
      </c>
      <c r="E75" s="304"/>
      <c r="F75" s="304">
        <v>0.74510810537742622</v>
      </c>
      <c r="G75" s="304">
        <v>0.96489826953102042</v>
      </c>
      <c r="H75" s="304">
        <v>1.4814273407582357</v>
      </c>
      <c r="I75" s="304"/>
      <c r="J75" s="304">
        <v>5.6493163426663902</v>
      </c>
      <c r="K75" s="304">
        <v>7.1461294264803774</v>
      </c>
      <c r="L75" s="304">
        <v>10.935653839441704</v>
      </c>
      <c r="M75" s="304"/>
      <c r="N75" s="304">
        <v>11.711814323703697</v>
      </c>
      <c r="O75" s="304">
        <v>11.722656479044231</v>
      </c>
      <c r="P75" s="304">
        <v>13.023955958744519</v>
      </c>
      <c r="Q75" s="304"/>
      <c r="R75" s="304">
        <v>1.1903440323532299</v>
      </c>
      <c r="S75" s="304">
        <v>1.1579126113873395</v>
      </c>
      <c r="T75" s="304">
        <v>1.2083632975081697</v>
      </c>
      <c r="U75" s="304"/>
      <c r="V75" s="304">
        <v>3.0929358529913902</v>
      </c>
      <c r="W75" s="304">
        <v>3.1120801230896342</v>
      </c>
      <c r="X75" s="304">
        <v>3.468927682473943</v>
      </c>
      <c r="Y75" s="304"/>
      <c r="Z75" s="304">
        <v>5.9953631128325826</v>
      </c>
      <c r="AA75" s="304">
        <v>5.6083069906011103</v>
      </c>
      <c r="AB75" s="304">
        <v>5.2884011076673856</v>
      </c>
      <c r="AC75" s="304"/>
      <c r="AD75" s="304">
        <v>4.4290425235807964</v>
      </c>
      <c r="AE75" s="304">
        <v>4.4113962103743001</v>
      </c>
      <c r="AF75" s="304">
        <v>3.6145681714089046</v>
      </c>
      <c r="AG75" s="304"/>
      <c r="AH75" s="304">
        <v>3.3472269394632428</v>
      </c>
      <c r="AI75" s="304">
        <v>3.0899575689219496</v>
      </c>
      <c r="AJ75" s="304">
        <v>2.3384041795981112</v>
      </c>
      <c r="AK75" s="304"/>
      <c r="AL75" s="304">
        <v>1.2679383155130508</v>
      </c>
      <c r="AM75" s="304">
        <v>0.95035340426001091</v>
      </c>
      <c r="AN75" s="304">
        <v>0.65664778141543823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81.118469605001806</v>
      </c>
      <c r="C76" s="305">
        <f t="shared" si="77"/>
        <v>87.03102422585502</v>
      </c>
      <c r="D76" s="305">
        <f>SUM(H76,L76,P76,T76,X76,AB76,AF76,AJ76,AN76)</f>
        <v>95.653773287749189</v>
      </c>
      <c r="E76" s="304"/>
      <c r="F76" s="304">
        <v>2.8148758624826566</v>
      </c>
      <c r="G76" s="304">
        <v>3.5946449318956626</v>
      </c>
      <c r="H76" s="304">
        <v>4.8830812993422104</v>
      </c>
      <c r="I76" s="304"/>
      <c r="J76" s="304">
        <v>18.947556309142914</v>
      </c>
      <c r="K76" s="304">
        <v>24.232176369795468</v>
      </c>
      <c r="L76" s="304">
        <v>33.578261042475454</v>
      </c>
      <c r="M76" s="304"/>
      <c r="N76" s="304">
        <v>31.00175681449381</v>
      </c>
      <c r="O76" s="304">
        <v>31.461621472489139</v>
      </c>
      <c r="P76" s="304">
        <v>31.342855938139458</v>
      </c>
      <c r="Q76" s="304"/>
      <c r="R76" s="304">
        <v>2.7398842863291923</v>
      </c>
      <c r="S76" s="304">
        <v>2.8191122155430444</v>
      </c>
      <c r="T76" s="304">
        <v>3.0841552875791658</v>
      </c>
      <c r="U76" s="304"/>
      <c r="V76" s="304">
        <v>5.1502684025475416</v>
      </c>
      <c r="W76" s="304">
        <v>5.0952428104611069</v>
      </c>
      <c r="X76" s="304">
        <v>5.3721856626171789</v>
      </c>
      <c r="Y76" s="304"/>
      <c r="Z76" s="304">
        <v>8.6439117198350939</v>
      </c>
      <c r="AA76" s="304">
        <v>8.6083448956543247</v>
      </c>
      <c r="AB76" s="304">
        <v>8.3142668940311211</v>
      </c>
      <c r="AC76" s="304"/>
      <c r="AD76" s="304">
        <v>6.3903643891453221</v>
      </c>
      <c r="AE76" s="304">
        <v>6.5240746233331199</v>
      </c>
      <c r="AF76" s="304">
        <v>5.8273669243407289</v>
      </c>
      <c r="AG76" s="304"/>
      <c r="AH76" s="304">
        <v>3.7648191677248075</v>
      </c>
      <c r="AI76" s="304">
        <v>3.3407309670553462</v>
      </c>
      <c r="AJ76" s="304">
        <v>2.2243362776254512</v>
      </c>
      <c r="AK76" s="304"/>
      <c r="AL76" s="304">
        <v>1.6650326533004698</v>
      </c>
      <c r="AM76" s="304">
        <v>1.3550759396278071</v>
      </c>
      <c r="AN76" s="304">
        <v>1.027263961598416</v>
      </c>
    </row>
    <row r="77" spans="1:40" x14ac:dyDescent="0.2">
      <c r="A77" s="13" t="str">
        <f t="shared" si="76"/>
        <v>Associate professional occupations</v>
      </c>
      <c r="B77" s="305">
        <f t="shared" si="79"/>
        <v>63.806551937121299</v>
      </c>
      <c r="C77" s="305">
        <f t="shared" si="77"/>
        <v>61.337090526301651</v>
      </c>
      <c r="D77" s="305">
        <f t="shared" si="78"/>
        <v>65.794163320093347</v>
      </c>
      <c r="E77" s="304"/>
      <c r="F77" s="304">
        <v>0.91363012083881057</v>
      </c>
      <c r="G77" s="304">
        <v>1.1543605921292603</v>
      </c>
      <c r="H77" s="304">
        <v>1.7723175209514059</v>
      </c>
      <c r="I77" s="304"/>
      <c r="J77" s="304">
        <v>9.9179657018081055</v>
      </c>
      <c r="K77" s="304">
        <v>11.891702523782158</v>
      </c>
      <c r="L77" s="304">
        <v>17.590063401925374</v>
      </c>
      <c r="M77" s="304"/>
      <c r="N77" s="304">
        <v>20.008235512562514</v>
      </c>
      <c r="O77" s="304">
        <v>19.070605291287698</v>
      </c>
      <c r="P77" s="304">
        <v>19.990851112398687</v>
      </c>
      <c r="Q77" s="304"/>
      <c r="R77" s="304">
        <v>4.2410137882604459</v>
      </c>
      <c r="S77" s="304">
        <v>4.2577602866761541</v>
      </c>
      <c r="T77" s="304">
        <v>5.010710783406906</v>
      </c>
      <c r="U77" s="304"/>
      <c r="V77" s="304">
        <v>4.0437829568161812</v>
      </c>
      <c r="W77" s="304">
        <v>3.7279650249406231</v>
      </c>
      <c r="X77" s="304">
        <v>3.7923438124276947</v>
      </c>
      <c r="Y77" s="304"/>
      <c r="Z77" s="304">
        <v>9.6417387436864228</v>
      </c>
      <c r="AA77" s="304">
        <v>8.6496478916833492</v>
      </c>
      <c r="AB77" s="304">
        <v>7.8822641459300637</v>
      </c>
      <c r="AC77" s="304"/>
      <c r="AD77" s="304">
        <v>7.3504895931832346</v>
      </c>
      <c r="AE77" s="304">
        <v>6.6780358882088242</v>
      </c>
      <c r="AF77" s="304">
        <v>5.2948912929707674</v>
      </c>
      <c r="AG77" s="304"/>
      <c r="AH77" s="304">
        <v>5.4877034903754716</v>
      </c>
      <c r="AI77" s="304">
        <v>4.3517357621400361</v>
      </c>
      <c r="AJ77" s="304">
        <v>3.0698289987005065</v>
      </c>
      <c r="AK77" s="304"/>
      <c r="AL77" s="304">
        <v>2.2019920295901065</v>
      </c>
      <c r="AM77" s="304">
        <v>1.5552772654535487</v>
      </c>
      <c r="AN77" s="304">
        <v>1.3908922513819399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60.923588080539091</v>
      </c>
      <c r="C78" s="305">
        <f t="shared" si="77"/>
        <v>58.962638823753913</v>
      </c>
      <c r="D78" s="305">
        <f t="shared" si="78"/>
        <v>54.978436739726462</v>
      </c>
      <c r="E78" s="304"/>
      <c r="F78" s="304">
        <v>0.4286040200856599</v>
      </c>
      <c r="G78" s="304">
        <v>0.57086870630756192</v>
      </c>
      <c r="H78" s="304">
        <v>0.93239427159582322</v>
      </c>
      <c r="I78" s="304"/>
      <c r="J78" s="304">
        <v>4.388583223596827</v>
      </c>
      <c r="K78" s="304">
        <v>5.6203047028212181</v>
      </c>
      <c r="L78" s="304">
        <v>8.3315847208363554</v>
      </c>
      <c r="M78" s="304"/>
      <c r="N78" s="304">
        <v>13.269420977404605</v>
      </c>
      <c r="O78" s="304">
        <v>14.197647166958483</v>
      </c>
      <c r="P78" s="304">
        <v>16.307310485226918</v>
      </c>
      <c r="Q78" s="304"/>
      <c r="R78" s="304">
        <v>3.6278105709335127</v>
      </c>
      <c r="S78" s="304">
        <v>3.6770017778410846</v>
      </c>
      <c r="T78" s="304">
        <v>3.9969590752649116</v>
      </c>
      <c r="U78" s="304"/>
      <c r="V78" s="304">
        <v>4.4940225482315785</v>
      </c>
      <c r="W78" s="304">
        <v>4.5438055911169926</v>
      </c>
      <c r="X78" s="304">
        <v>5.0289433237574457</v>
      </c>
      <c r="Y78" s="304"/>
      <c r="Z78" s="304">
        <v>10.823269808642538</v>
      </c>
      <c r="AA78" s="304">
        <v>9.5475294383573583</v>
      </c>
      <c r="AB78" s="304">
        <v>7.0430484527138377</v>
      </c>
      <c r="AC78" s="304"/>
      <c r="AD78" s="304">
        <v>13.371883598118181</v>
      </c>
      <c r="AE78" s="304">
        <v>12.39149510597197</v>
      </c>
      <c r="AF78" s="304">
        <v>8.789140753429507</v>
      </c>
      <c r="AG78" s="304"/>
      <c r="AH78" s="304">
        <v>6.3741193299072947</v>
      </c>
      <c r="AI78" s="304">
        <v>5.0521113775205801</v>
      </c>
      <c r="AJ78" s="304">
        <v>1.5321105192357192</v>
      </c>
      <c r="AK78" s="304"/>
      <c r="AL78" s="304">
        <v>4.1458740036188901</v>
      </c>
      <c r="AM78" s="304">
        <v>3.361874956858661</v>
      </c>
      <c r="AN78" s="304">
        <v>3.0169451376659397</v>
      </c>
    </row>
    <row r="79" spans="1:40" x14ac:dyDescent="0.2">
      <c r="A79" s="13" t="str">
        <f t="shared" si="76"/>
        <v>Skilled trades occupations</v>
      </c>
      <c r="B79" s="305">
        <f t="shared" si="79"/>
        <v>8.7674733657291384</v>
      </c>
      <c r="C79" s="305">
        <f t="shared" si="77"/>
        <v>9.2931385201951215</v>
      </c>
      <c r="D79" s="305">
        <f t="shared" si="78"/>
        <v>9.1860797574731183</v>
      </c>
      <c r="E79" s="304"/>
      <c r="F79" s="304">
        <v>3.7611995381149357E-2</v>
      </c>
      <c r="G79" s="304">
        <v>5.2945881296158424E-2</v>
      </c>
      <c r="H79" s="304">
        <v>7.6383081334596287E-2</v>
      </c>
      <c r="I79" s="304"/>
      <c r="J79" s="304">
        <v>0.5686753534729283</v>
      </c>
      <c r="K79" s="304">
        <v>0.88504003043591839</v>
      </c>
      <c r="L79" s="304">
        <v>1.3556727270678115</v>
      </c>
      <c r="M79" s="304"/>
      <c r="N79" s="304">
        <v>1.1520067877189404</v>
      </c>
      <c r="O79" s="304">
        <v>1.3211953578036009</v>
      </c>
      <c r="P79" s="304">
        <v>1.5596806490543025</v>
      </c>
      <c r="Q79" s="304"/>
      <c r="R79" s="304">
        <v>0.41597827009941718</v>
      </c>
      <c r="S79" s="304">
        <v>0.4820822688955585</v>
      </c>
      <c r="T79" s="304">
        <v>0.64666689063698679</v>
      </c>
      <c r="U79" s="304"/>
      <c r="V79" s="304">
        <v>0.53176837215959927</v>
      </c>
      <c r="W79" s="304">
        <v>0.56028615203061405</v>
      </c>
      <c r="X79" s="304">
        <v>0.58244497862633626</v>
      </c>
      <c r="Y79" s="304"/>
      <c r="Z79" s="304">
        <v>1.973773047443601</v>
      </c>
      <c r="AA79" s="304">
        <v>2.0056461968915715</v>
      </c>
      <c r="AB79" s="304">
        <v>1.8199646707416559</v>
      </c>
      <c r="AC79" s="304"/>
      <c r="AD79" s="304">
        <v>1.8276261313687889</v>
      </c>
      <c r="AE79" s="304">
        <v>1.9280187277764997</v>
      </c>
      <c r="AF79" s="304">
        <v>1.6393879878337709</v>
      </c>
      <c r="AG79" s="304"/>
      <c r="AH79" s="304">
        <v>1.2349880293497191</v>
      </c>
      <c r="AI79" s="304">
        <v>1.1576390394352891</v>
      </c>
      <c r="AJ79" s="304">
        <v>0.79559178181006029</v>
      </c>
      <c r="AK79" s="304"/>
      <c r="AL79" s="304">
        <v>1.0250453787349936</v>
      </c>
      <c r="AM79" s="304">
        <v>0.90028486562991095</v>
      </c>
      <c r="AN79" s="304">
        <v>0.71028699036759835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22.210046960285844</v>
      </c>
      <c r="C80" s="305">
        <f t="shared" si="77"/>
        <v>23.260737305548414</v>
      </c>
      <c r="D80" s="305">
        <f t="shared" si="78"/>
        <v>25.073341219275878</v>
      </c>
      <c r="E80" s="304"/>
      <c r="F80" s="304">
        <v>1.7936552173817441E-2</v>
      </c>
      <c r="G80" s="304">
        <v>2.6158927275700593E-2</v>
      </c>
      <c r="H80" s="304">
        <v>4.8102955230602311E-2</v>
      </c>
      <c r="I80" s="304"/>
      <c r="J80" s="304">
        <v>1.1871368334749743</v>
      </c>
      <c r="K80" s="304">
        <v>1.7310913469011948</v>
      </c>
      <c r="L80" s="304">
        <v>3.2860248597018753</v>
      </c>
      <c r="M80" s="304"/>
      <c r="N80" s="304">
        <v>3.0236684020458768</v>
      </c>
      <c r="O80" s="304">
        <v>3.6102703139601537</v>
      </c>
      <c r="P80" s="304">
        <v>4.8420564349583088</v>
      </c>
      <c r="Q80" s="304"/>
      <c r="R80" s="304">
        <v>2.2789297206241739</v>
      </c>
      <c r="S80" s="304">
        <v>2.5814742864545677</v>
      </c>
      <c r="T80" s="304">
        <v>3.1630574630978279</v>
      </c>
      <c r="U80" s="304"/>
      <c r="V80" s="304">
        <v>1.1270619512486455</v>
      </c>
      <c r="W80" s="304">
        <v>1.3035338627685513</v>
      </c>
      <c r="X80" s="304">
        <v>1.7608823897270667</v>
      </c>
      <c r="Y80" s="304"/>
      <c r="Z80" s="304">
        <v>5.1915952079859347</v>
      </c>
      <c r="AA80" s="304">
        <v>5.2690080261978229</v>
      </c>
      <c r="AB80" s="304">
        <v>5.1892304038665023</v>
      </c>
      <c r="AC80" s="304"/>
      <c r="AD80" s="304">
        <v>4.9113769415278483</v>
      </c>
      <c r="AE80" s="304">
        <v>4.9535351192520132</v>
      </c>
      <c r="AF80" s="304">
        <v>4.0790048782379982</v>
      </c>
      <c r="AG80" s="304"/>
      <c r="AH80" s="304">
        <v>3.1137132867320934</v>
      </c>
      <c r="AI80" s="304">
        <v>2.8197177140388465</v>
      </c>
      <c r="AJ80" s="304">
        <v>1.9964766049494129</v>
      </c>
      <c r="AK80" s="304"/>
      <c r="AL80" s="304">
        <v>1.3586280644724813</v>
      </c>
      <c r="AM80" s="304">
        <v>0.96594770869956437</v>
      </c>
      <c r="AN80" s="304">
        <v>0.70850522950628247</v>
      </c>
    </row>
    <row r="81" spans="1:40" x14ac:dyDescent="0.2">
      <c r="A81" s="13" t="str">
        <f t="shared" si="76"/>
        <v>Sales and customer service occupations</v>
      </c>
      <c r="B81" s="305">
        <f t="shared" si="79"/>
        <v>24.630728086331722</v>
      </c>
      <c r="C81" s="305">
        <f t="shared" si="77"/>
        <v>28.314264982262433</v>
      </c>
      <c r="D81" s="305">
        <f t="shared" si="78"/>
        <v>30.822352380596648</v>
      </c>
      <c r="E81" s="304"/>
      <c r="F81" s="304">
        <v>0.12658977412260308</v>
      </c>
      <c r="G81" s="304">
        <v>0.18910963236692471</v>
      </c>
      <c r="H81" s="304">
        <v>0.33264974469721953</v>
      </c>
      <c r="I81" s="304"/>
      <c r="J81" s="304">
        <v>1.2185081785014358</v>
      </c>
      <c r="K81" s="304">
        <v>1.7620529935489868</v>
      </c>
      <c r="L81" s="304">
        <v>2.9862959386927637</v>
      </c>
      <c r="M81" s="304"/>
      <c r="N81" s="304">
        <v>4.5236526941411732</v>
      </c>
      <c r="O81" s="304">
        <v>5.4323994448358066</v>
      </c>
      <c r="P81" s="304">
        <v>6.8574928242552122</v>
      </c>
      <c r="Q81" s="304"/>
      <c r="R81" s="304">
        <v>1.2419986648055663</v>
      </c>
      <c r="S81" s="304">
        <v>1.4448514476937016</v>
      </c>
      <c r="T81" s="304">
        <v>1.9049328652405477</v>
      </c>
      <c r="U81" s="304"/>
      <c r="V81" s="304">
        <v>2.0844118285093893</v>
      </c>
      <c r="W81" s="304">
        <v>2.5810607233965226</v>
      </c>
      <c r="X81" s="304">
        <v>3.0564196980177627</v>
      </c>
      <c r="Y81" s="304"/>
      <c r="Z81" s="304">
        <v>5.205110964569668</v>
      </c>
      <c r="AA81" s="304">
        <v>6.0165116555732396</v>
      </c>
      <c r="AB81" s="304">
        <v>6.0243823179205007</v>
      </c>
      <c r="AC81" s="304"/>
      <c r="AD81" s="304">
        <v>5.7128411403723511</v>
      </c>
      <c r="AE81" s="304">
        <v>6.7810781849387753</v>
      </c>
      <c r="AF81" s="304">
        <v>6.3612904944285669</v>
      </c>
      <c r="AG81" s="304"/>
      <c r="AH81" s="304">
        <v>3.134924792710621</v>
      </c>
      <c r="AI81" s="304">
        <v>3.0195480048292813</v>
      </c>
      <c r="AJ81" s="304">
        <v>2.4448964140929901</v>
      </c>
      <c r="AK81" s="304"/>
      <c r="AL81" s="304">
        <v>1.3826900485989178</v>
      </c>
      <c r="AM81" s="304">
        <v>1.0876528950791964</v>
      </c>
      <c r="AN81" s="304">
        <v>0.85399208325108555</v>
      </c>
    </row>
    <row r="82" spans="1:40" x14ac:dyDescent="0.2">
      <c r="A82" s="13" t="str">
        <f t="shared" si="76"/>
        <v>Process, plant and machine operatives</v>
      </c>
      <c r="B82" s="305">
        <f t="shared" si="79"/>
        <v>7.1190101761460447</v>
      </c>
      <c r="C82" s="305">
        <f t="shared" si="77"/>
        <v>7.9220572846412249</v>
      </c>
      <c r="D82" s="305">
        <f t="shared" si="78"/>
        <v>7.4356435143918578</v>
      </c>
      <c r="E82" s="304"/>
      <c r="F82" s="304">
        <v>1.8055799537856212E-2</v>
      </c>
      <c r="G82" s="304">
        <v>3.1206602862962528E-2</v>
      </c>
      <c r="H82" s="304">
        <v>4.6447472111187785E-2</v>
      </c>
      <c r="I82" s="304"/>
      <c r="J82" s="304">
        <v>0.22330294082856983</v>
      </c>
      <c r="K82" s="304">
        <v>0.34902604045185182</v>
      </c>
      <c r="L82" s="304">
        <v>0.5562260840421982</v>
      </c>
      <c r="M82" s="304"/>
      <c r="N82" s="304">
        <v>0.43239557108333426</v>
      </c>
      <c r="O82" s="304">
        <v>0.59002488110978291</v>
      </c>
      <c r="P82" s="304">
        <v>0.74055480452295064</v>
      </c>
      <c r="Q82" s="304"/>
      <c r="R82" s="304">
        <v>0.12434665324789701</v>
      </c>
      <c r="S82" s="304">
        <v>0.16963660080774845</v>
      </c>
      <c r="T82" s="304">
        <v>0.21657095394576037</v>
      </c>
      <c r="U82" s="304"/>
      <c r="V82" s="304">
        <v>0.19573512861246381</v>
      </c>
      <c r="W82" s="304">
        <v>0.2546881875629402</v>
      </c>
      <c r="X82" s="304">
        <v>0.31717811736964657</v>
      </c>
      <c r="Y82" s="304"/>
      <c r="Z82" s="304">
        <v>1.5096811127550234</v>
      </c>
      <c r="AA82" s="304">
        <v>1.9163952065095797</v>
      </c>
      <c r="AB82" s="304">
        <v>2.2349095136612935</v>
      </c>
      <c r="AC82" s="304"/>
      <c r="AD82" s="304">
        <v>1.4881518974323231</v>
      </c>
      <c r="AE82" s="304">
        <v>1.9061710713282185</v>
      </c>
      <c r="AF82" s="304">
        <v>1.8510283927310791</v>
      </c>
      <c r="AG82" s="304"/>
      <c r="AH82" s="304">
        <v>1.4084099346681638</v>
      </c>
      <c r="AI82" s="304">
        <v>1.3450211529922538</v>
      </c>
      <c r="AJ82" s="304">
        <v>0.85364244328316385</v>
      </c>
      <c r="AK82" s="304"/>
      <c r="AL82" s="304">
        <v>1.7189311379804135</v>
      </c>
      <c r="AM82" s="304">
        <v>1.3598875410158879</v>
      </c>
      <c r="AN82" s="304">
        <v>0.61908573272457768</v>
      </c>
    </row>
    <row r="83" spans="1:40" x14ac:dyDescent="0.2">
      <c r="A83" s="39" t="str">
        <f t="shared" si="76"/>
        <v>Elementary occupations</v>
      </c>
      <c r="B83" s="307">
        <f t="shared" si="79"/>
        <v>39.481042240363024</v>
      </c>
      <c r="C83" s="307">
        <f t="shared" si="77"/>
        <v>41.081357247752329</v>
      </c>
      <c r="D83" s="307">
        <f t="shared" si="78"/>
        <v>40.832860421676983</v>
      </c>
      <c r="E83" s="307"/>
      <c r="F83" s="307">
        <v>4.8226092698509068E-2</v>
      </c>
      <c r="G83" s="307">
        <v>7.9088949508112141E-2</v>
      </c>
      <c r="H83" s="307">
        <v>0.1391537743430932</v>
      </c>
      <c r="I83" s="307"/>
      <c r="J83" s="307">
        <v>0.87837878716747864</v>
      </c>
      <c r="K83" s="307">
        <v>1.4053034706281871</v>
      </c>
      <c r="L83" s="307">
        <v>2.6618462052302077</v>
      </c>
      <c r="M83" s="307"/>
      <c r="N83" s="307">
        <v>2.3358750813515261</v>
      </c>
      <c r="O83" s="307">
        <v>2.8281528841819981</v>
      </c>
      <c r="P83" s="307">
        <v>3.6313491298203995</v>
      </c>
      <c r="Q83" s="307"/>
      <c r="R83" s="307">
        <v>1.263690882782325</v>
      </c>
      <c r="S83" s="307">
        <v>1.5965749513496617</v>
      </c>
      <c r="T83" s="307">
        <v>2.067760372362748</v>
      </c>
      <c r="U83" s="307"/>
      <c r="V83" s="307">
        <v>0.65819438558418164</v>
      </c>
      <c r="W83" s="307">
        <v>0.71848094012931085</v>
      </c>
      <c r="X83" s="307">
        <v>0.93405487797908338</v>
      </c>
      <c r="Y83" s="307"/>
      <c r="Z83" s="307">
        <v>3.8060406329825205</v>
      </c>
      <c r="AA83" s="307">
        <v>3.6668242129906177</v>
      </c>
      <c r="AB83" s="307">
        <v>3.5463775624732041</v>
      </c>
      <c r="AC83" s="307"/>
      <c r="AD83" s="307">
        <v>11.553316343198942</v>
      </c>
      <c r="AE83" s="307">
        <v>14.1424412564064</v>
      </c>
      <c r="AF83" s="307">
        <v>15.222299901884933</v>
      </c>
      <c r="AG83" s="307"/>
      <c r="AH83" s="307">
        <v>12.978301148595007</v>
      </c>
      <c r="AI83" s="307">
        <v>12.9112315284041</v>
      </c>
      <c r="AJ83" s="307">
        <v>10.628587522163738</v>
      </c>
      <c r="AK83" s="307"/>
      <c r="AL83" s="307">
        <v>5.9590188860025357</v>
      </c>
      <c r="AM83" s="307">
        <v>3.733259054153943</v>
      </c>
      <c r="AN83" s="307">
        <v>2.0014310754195721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Greater Birmingham and Solihull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258.1260000000002</v>
      </c>
      <c r="C92" s="305">
        <f>SUM(C93:C101)</f>
        <v>267.98899999999986</v>
      </c>
      <c r="D92" s="305">
        <f>SUM(D93:D101)</f>
        <v>283.11199999999991</v>
      </c>
      <c r="E92" s="304"/>
      <c r="F92" s="305">
        <f>SUM(F93:F101)</f>
        <v>8.2150040338418915</v>
      </c>
      <c r="G92" s="305">
        <f>SUM(G93:G101)</f>
        <v>10.446987652175725</v>
      </c>
      <c r="H92" s="305">
        <f>SUM(H93:H101)</f>
        <v>14.911337347956444</v>
      </c>
      <c r="I92" s="304"/>
      <c r="J92" s="305">
        <f>SUM(J93:J101)</f>
        <v>46.384185749085958</v>
      </c>
      <c r="K92" s="305">
        <f>SUM(K93:K101)</f>
        <v>56.891367237752505</v>
      </c>
      <c r="L92" s="305">
        <f>SUM(L93:L101)</f>
        <v>77.910475138287921</v>
      </c>
      <c r="M92" s="304"/>
      <c r="N92" s="305">
        <f>SUM(N93:N101)</f>
        <v>62.950304262762387</v>
      </c>
      <c r="O92" s="305">
        <f>SUM(O93:O101)</f>
        <v>66.957451419182377</v>
      </c>
      <c r="P92" s="305">
        <f>SUM(P93:P101)</f>
        <v>74.574555075993473</v>
      </c>
      <c r="Q92" s="304"/>
      <c r="R92" s="305">
        <f>SUM(R93:R101)</f>
        <v>24.942981129993662</v>
      </c>
      <c r="S92" s="305">
        <f>SUM(S93:S101)</f>
        <v>21.337861226799266</v>
      </c>
      <c r="T92" s="305">
        <f>SUM(T93:T101)</f>
        <v>19.172654854734162</v>
      </c>
      <c r="U92" s="304"/>
      <c r="V92" s="305">
        <f>SUM(V93:V101)</f>
        <v>11.485487880622552</v>
      </c>
      <c r="W92" s="305">
        <f>SUM(W93:W101)</f>
        <v>11.440365746141634</v>
      </c>
      <c r="X92" s="305">
        <f>SUM(X93:X101)</f>
        <v>12.557608546760418</v>
      </c>
      <c r="Y92" s="304"/>
      <c r="Z92" s="305">
        <f>SUM(Z93:Z101)</f>
        <v>50.315299409057218</v>
      </c>
      <c r="AA92" s="305">
        <f>SUM(AA93:AA101)</f>
        <v>53.083938945712454</v>
      </c>
      <c r="AB92" s="305">
        <f>SUM(AB93:AB101)</f>
        <v>51.912779461944147</v>
      </c>
      <c r="AC92" s="304"/>
      <c r="AD92" s="305">
        <f>SUM(AD93:AD101)</f>
        <v>37.318631532751063</v>
      </c>
      <c r="AE92" s="305">
        <f>SUM(AE93:AE101)</f>
        <v>36.31104929547886</v>
      </c>
      <c r="AF92" s="305">
        <f>SUM(AF93:AF101)</f>
        <v>26.058280916526368</v>
      </c>
      <c r="AG92" s="304"/>
      <c r="AH92" s="305">
        <f>SUM(AH93:AH101)</f>
        <v>12.847587850626258</v>
      </c>
      <c r="AI92" s="305">
        <f>SUM(AI93:AI101)</f>
        <v>9.2376799010685176</v>
      </c>
      <c r="AJ92" s="305">
        <f>SUM(AJ93:AJ101)</f>
        <v>4.2955163245391406</v>
      </c>
      <c r="AK92" s="304"/>
      <c r="AL92" s="305">
        <f>SUM(AL93:AL101)</f>
        <v>3.666518151259174</v>
      </c>
      <c r="AM92" s="305">
        <f>SUM(AM93:AM101)</f>
        <v>2.2822985756885106</v>
      </c>
      <c r="AN92" s="305">
        <f>SUM(AN93:AN101)</f>
        <v>1.7187923332578192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11.085141336716175</v>
      </c>
      <c r="C93" s="305">
        <f t="shared" ref="C93:D93" si="81">SUM(G93,K93,O93,S93,W93,AA93,AE93,AI93,AM93)</f>
        <v>11.387248294180331</v>
      </c>
      <c r="D93" s="305">
        <f t="shared" si="81"/>
        <v>12.77494752308443</v>
      </c>
      <c r="E93" s="304"/>
      <c r="F93" s="304">
        <v>0.22865750463836354</v>
      </c>
      <c r="G93" s="304">
        <v>0.29304147594015351</v>
      </c>
      <c r="H93" s="304">
        <v>0.47761317669750125</v>
      </c>
      <c r="I93" s="304"/>
      <c r="J93" s="304">
        <v>2.2014121683877859</v>
      </c>
      <c r="K93" s="304">
        <v>2.5680217859210144</v>
      </c>
      <c r="L93" s="304">
        <v>3.5037342478447195</v>
      </c>
      <c r="M93" s="304"/>
      <c r="N93" s="304">
        <v>3.2615705133726114</v>
      </c>
      <c r="O93" s="304">
        <v>3.3392634231732847</v>
      </c>
      <c r="P93" s="304">
        <v>3.7824651964199791</v>
      </c>
      <c r="Q93" s="304"/>
      <c r="R93" s="304">
        <v>1.8869691045990558</v>
      </c>
      <c r="S93" s="304">
        <v>1.8737629906523685</v>
      </c>
      <c r="T93" s="304">
        <v>2.0007010208927229</v>
      </c>
      <c r="U93" s="304"/>
      <c r="V93" s="304">
        <v>0.44405180384837467</v>
      </c>
      <c r="W93" s="304">
        <v>0.402724491375829</v>
      </c>
      <c r="X93" s="304">
        <v>0.39496198910502978</v>
      </c>
      <c r="Y93" s="304"/>
      <c r="Z93" s="304">
        <v>1.6509843724244504</v>
      </c>
      <c r="AA93" s="304">
        <v>1.5766829877731308</v>
      </c>
      <c r="AB93" s="304">
        <v>1.4701193191016249</v>
      </c>
      <c r="AC93" s="304"/>
      <c r="AD93" s="304">
        <v>0.83739507878132979</v>
      </c>
      <c r="AE93" s="304">
        <v>0.85012784027176413</v>
      </c>
      <c r="AF93" s="304">
        <v>0.75195888124058685</v>
      </c>
      <c r="AG93" s="304"/>
      <c r="AH93" s="304">
        <v>0.3039513769984703</v>
      </c>
      <c r="AI93" s="304">
        <v>0.24941983654791483</v>
      </c>
      <c r="AJ93" s="304">
        <v>0.16702742602405141</v>
      </c>
      <c r="AK93" s="304"/>
      <c r="AL93" s="304">
        <v>0.27014941366573647</v>
      </c>
      <c r="AM93" s="304">
        <v>0.23420346252487173</v>
      </c>
      <c r="AN93" s="304">
        <v>0.22636626575821345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95.817437574490398</v>
      </c>
      <c r="C94" s="305">
        <f t="shared" ref="C94:C101" si="83">SUM(G94,K94,O94,S94,W94,AA94,AE94,AI94,AM94)</f>
        <v>103.83707756679449</v>
      </c>
      <c r="D94" s="305">
        <f t="shared" ref="D94:D101" si="84">SUM(H94,L94,P94,T94,X94,AB94,AF94,AJ94,AN94)</f>
        <v>116.54663011434911</v>
      </c>
      <c r="E94" s="305"/>
      <c r="F94" s="304">
        <v>7.370136212150614</v>
      </c>
      <c r="G94" s="304">
        <v>9.3654944478700521</v>
      </c>
      <c r="H94" s="304">
        <v>13.144140817864781</v>
      </c>
      <c r="I94" s="304"/>
      <c r="J94" s="304">
        <v>33.864329175710168</v>
      </c>
      <c r="K94" s="304">
        <v>41.529015366526039</v>
      </c>
      <c r="L94" s="304">
        <v>55.133591960830493</v>
      </c>
      <c r="M94" s="304"/>
      <c r="N94" s="304">
        <v>32.608689771194406</v>
      </c>
      <c r="O94" s="304">
        <v>33.599353490109742</v>
      </c>
      <c r="P94" s="304">
        <v>33.6364912918296</v>
      </c>
      <c r="Q94" s="304"/>
      <c r="R94" s="304">
        <v>7.1570676597181668</v>
      </c>
      <c r="S94" s="304">
        <v>4.2705559818759102</v>
      </c>
      <c r="T94" s="304">
        <v>1.8296264446445749</v>
      </c>
      <c r="U94" s="304"/>
      <c r="V94" s="304">
        <v>2.0330813423881757</v>
      </c>
      <c r="W94" s="304">
        <v>2.035744125797085</v>
      </c>
      <c r="X94" s="304">
        <v>2.1148065394139044</v>
      </c>
      <c r="Y94" s="304"/>
      <c r="Z94" s="304">
        <v>6.0624613621662737</v>
      </c>
      <c r="AA94" s="304">
        <v>6.4531622750521738</v>
      </c>
      <c r="AB94" s="304">
        <v>6.0138010716131083</v>
      </c>
      <c r="AC94" s="304"/>
      <c r="AD94" s="304">
        <v>3.9228422900698572</v>
      </c>
      <c r="AE94" s="304">
        <v>4.1280785212298294</v>
      </c>
      <c r="AF94" s="304">
        <v>3.2087392653765865</v>
      </c>
      <c r="AG94" s="304"/>
      <c r="AH94" s="304">
        <v>2.3011784892838487</v>
      </c>
      <c r="AI94" s="304">
        <v>2.0465083237806372</v>
      </c>
      <c r="AJ94" s="304">
        <v>1.1159534017109289</v>
      </c>
      <c r="AK94" s="304"/>
      <c r="AL94" s="304">
        <v>0.49765127180890395</v>
      </c>
      <c r="AM94" s="304">
        <v>0.4091650345530336</v>
      </c>
      <c r="AN94" s="304">
        <v>0.34947932106512963</v>
      </c>
    </row>
    <row r="95" spans="1:40" x14ac:dyDescent="0.2">
      <c r="A95" s="13" t="str">
        <f t="shared" si="80"/>
        <v>Associate professional occupations</v>
      </c>
      <c r="B95" s="305">
        <f t="shared" si="82"/>
        <v>38.768128897017007</v>
      </c>
      <c r="C95" s="305">
        <f t="shared" si="83"/>
        <v>39.389113022174961</v>
      </c>
      <c r="D95" s="305">
        <f t="shared" si="84"/>
        <v>43.22029824817195</v>
      </c>
      <c r="E95" s="305"/>
      <c r="F95" s="304">
        <v>0.32162124715612955</v>
      </c>
      <c r="G95" s="304">
        <v>0.42266459622892349</v>
      </c>
      <c r="H95" s="304">
        <v>0.76542223014883026</v>
      </c>
      <c r="I95" s="304"/>
      <c r="J95" s="304">
        <v>4.9468714951578674</v>
      </c>
      <c r="K95" s="304">
        <v>5.9552385966393064</v>
      </c>
      <c r="L95" s="304">
        <v>9.0457439060762841</v>
      </c>
      <c r="M95" s="304"/>
      <c r="N95" s="304">
        <v>11.640467419153065</v>
      </c>
      <c r="O95" s="304">
        <v>12.623396161578958</v>
      </c>
      <c r="P95" s="304">
        <v>15.492998739003063</v>
      </c>
      <c r="Q95" s="304"/>
      <c r="R95" s="304">
        <v>5.0172120982915605</v>
      </c>
      <c r="S95" s="304">
        <v>4.2168396153196506</v>
      </c>
      <c r="T95" s="304">
        <v>3.5414812968822718</v>
      </c>
      <c r="U95" s="304"/>
      <c r="V95" s="304">
        <v>2.0223306585888867</v>
      </c>
      <c r="W95" s="304">
        <v>1.8485936742881472</v>
      </c>
      <c r="X95" s="304">
        <v>2.0210979149490469</v>
      </c>
      <c r="Y95" s="304"/>
      <c r="Z95" s="304">
        <v>7.1045218917126638</v>
      </c>
      <c r="AA95" s="304">
        <v>7.1237105449954496</v>
      </c>
      <c r="AB95" s="304">
        <v>7.0228879279591014</v>
      </c>
      <c r="AC95" s="304"/>
      <c r="AD95" s="304">
        <v>5.0121074134682555</v>
      </c>
      <c r="AE95" s="304">
        <v>4.9489947877337679</v>
      </c>
      <c r="AF95" s="304">
        <v>3.8362414029365159</v>
      </c>
      <c r="AG95" s="304"/>
      <c r="AH95" s="304">
        <v>2.269464531736324</v>
      </c>
      <c r="AI95" s="304">
        <v>1.9561391116280269</v>
      </c>
      <c r="AJ95" s="304">
        <v>1.1403527265663784</v>
      </c>
      <c r="AK95" s="304"/>
      <c r="AL95" s="304">
        <v>0.43353214175225113</v>
      </c>
      <c r="AM95" s="304">
        <v>0.29353593376273651</v>
      </c>
      <c r="AN95" s="304">
        <v>0.35407210365045816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28.036692131527428</v>
      </c>
      <c r="C96" s="305">
        <f t="shared" si="83"/>
        <v>24.949812043749848</v>
      </c>
      <c r="D96" s="305">
        <f t="shared" si="84"/>
        <v>17.992642139407909</v>
      </c>
      <c r="E96" s="305"/>
      <c r="F96" s="304">
        <v>0.18995065434759661</v>
      </c>
      <c r="G96" s="304">
        <v>0.22304703593201844</v>
      </c>
      <c r="H96" s="304">
        <v>0.31366229141950835</v>
      </c>
      <c r="I96" s="304"/>
      <c r="J96" s="304">
        <v>2.1334492405444379</v>
      </c>
      <c r="K96" s="304">
        <v>2.3697198287659322</v>
      </c>
      <c r="L96" s="304">
        <v>2.100207550922935</v>
      </c>
      <c r="M96" s="304"/>
      <c r="N96" s="304">
        <v>5.3852926585854508</v>
      </c>
      <c r="O96" s="304">
        <v>5.4271045875863164</v>
      </c>
      <c r="P96" s="304">
        <v>5.8169253583504039</v>
      </c>
      <c r="Q96" s="304"/>
      <c r="R96" s="304">
        <v>3.0866863521280337</v>
      </c>
      <c r="S96" s="304">
        <v>3.1712913680748809</v>
      </c>
      <c r="T96" s="304">
        <v>3.3006575885753793</v>
      </c>
      <c r="U96" s="304"/>
      <c r="V96" s="304">
        <v>2.0377049800843996</v>
      </c>
      <c r="W96" s="304">
        <v>1.9694937770270571</v>
      </c>
      <c r="X96" s="304">
        <v>1.9870743563829421</v>
      </c>
      <c r="Y96" s="304"/>
      <c r="Z96" s="304">
        <v>6.0499737545482208</v>
      </c>
      <c r="AA96" s="304">
        <v>5.6674875273662968</v>
      </c>
      <c r="AB96" s="304">
        <v>3.0921276007643481</v>
      </c>
      <c r="AC96" s="304"/>
      <c r="AD96" s="304">
        <v>5.5621964881891444</v>
      </c>
      <c r="AE96" s="304">
        <v>4.052940660824933</v>
      </c>
      <c r="AF96" s="304">
        <v>1.1715529170599157</v>
      </c>
      <c r="AG96" s="304"/>
      <c r="AH96" s="304">
        <v>3.0263327446844119</v>
      </c>
      <c r="AI96" s="304">
        <v>1.8087990859673271</v>
      </c>
      <c r="AJ96" s="304">
        <v>0.17490699301630278</v>
      </c>
      <c r="AK96" s="304"/>
      <c r="AL96" s="304">
        <v>0.56510525841573178</v>
      </c>
      <c r="AM96" s="304">
        <v>0.25992817220508768</v>
      </c>
      <c r="AN96" s="304">
        <v>3.5527482916168952E-2</v>
      </c>
    </row>
    <row r="97" spans="1:40" x14ac:dyDescent="0.2">
      <c r="A97" s="13" t="str">
        <f t="shared" si="80"/>
        <v>Skilled trades occupations</v>
      </c>
      <c r="B97" s="305">
        <f t="shared" si="82"/>
        <v>3.2347508229426793</v>
      </c>
      <c r="C97" s="305">
        <f t="shared" si="83"/>
        <v>3.1113896193332025</v>
      </c>
      <c r="D97" s="305">
        <f t="shared" si="84"/>
        <v>2.8028804600691535</v>
      </c>
      <c r="E97" s="304"/>
      <c r="F97" s="304">
        <v>2.5773075077119949E-2</v>
      </c>
      <c r="G97" s="304">
        <v>2.8577109735252383E-2</v>
      </c>
      <c r="H97" s="304">
        <v>2.6958337521695602E-2</v>
      </c>
      <c r="I97" s="304"/>
      <c r="J97" s="304">
        <v>7.6638343076070398E-2</v>
      </c>
      <c r="K97" s="304">
        <v>0.10692675206474228</v>
      </c>
      <c r="L97" s="304">
        <v>0.14443999331382162</v>
      </c>
      <c r="M97" s="304"/>
      <c r="N97" s="304">
        <v>0.36522206320440859</v>
      </c>
      <c r="O97" s="304">
        <v>0.50031690483441504</v>
      </c>
      <c r="P97" s="304">
        <v>0.70133053080945262</v>
      </c>
      <c r="Q97" s="304"/>
      <c r="R97" s="304">
        <v>0.14825914713943605</v>
      </c>
      <c r="S97" s="304">
        <v>0.15735114776826942</v>
      </c>
      <c r="T97" s="304">
        <v>0.17296321048539648</v>
      </c>
      <c r="U97" s="304"/>
      <c r="V97" s="304">
        <v>0.11532252347700749</v>
      </c>
      <c r="W97" s="304">
        <v>0.10764055600837902</v>
      </c>
      <c r="X97" s="304">
        <v>0.11732560843718559</v>
      </c>
      <c r="Y97" s="304"/>
      <c r="Z97" s="304">
        <v>0.72671397561121565</v>
      </c>
      <c r="AA97" s="304">
        <v>0.6367336872534014</v>
      </c>
      <c r="AB97" s="304">
        <v>0.53249770998084756</v>
      </c>
      <c r="AC97" s="304"/>
      <c r="AD97" s="304">
        <v>1.0115996613202094</v>
      </c>
      <c r="AE97" s="304">
        <v>0.92677608524916677</v>
      </c>
      <c r="AF97" s="304">
        <v>0.5853442604753526</v>
      </c>
      <c r="AG97" s="304"/>
      <c r="AH97" s="304">
        <v>0.57604720630247297</v>
      </c>
      <c r="AI97" s="304">
        <v>0.52170643131477734</v>
      </c>
      <c r="AJ97" s="304">
        <v>0.45247784000540414</v>
      </c>
      <c r="AK97" s="304"/>
      <c r="AL97" s="304">
        <v>0.18917482773473876</v>
      </c>
      <c r="AM97" s="304">
        <v>0.12536094510479923</v>
      </c>
      <c r="AN97" s="304">
        <v>6.9542969039996988E-2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68.184418827607459</v>
      </c>
      <c r="C98" s="305">
        <f t="shared" si="83"/>
        <v>73.614516578592713</v>
      </c>
      <c r="D98" s="305">
        <f t="shared" si="84"/>
        <v>80.181633919402785</v>
      </c>
      <c r="E98" s="304"/>
      <c r="F98" s="304">
        <v>3.9901573644681838E-2</v>
      </c>
      <c r="G98" s="304">
        <v>5.5638199658519759E-2</v>
      </c>
      <c r="H98" s="304">
        <v>9.8855480224150902E-2</v>
      </c>
      <c r="I98" s="304"/>
      <c r="J98" s="304">
        <v>2.6890045896358816</v>
      </c>
      <c r="K98" s="304">
        <v>3.7691375498104653</v>
      </c>
      <c r="L98" s="304">
        <v>7.232026912722648</v>
      </c>
      <c r="M98" s="304"/>
      <c r="N98" s="304">
        <v>8.4546526693642168</v>
      </c>
      <c r="O98" s="304">
        <v>10.016867948288317</v>
      </c>
      <c r="P98" s="304">
        <v>13.374972802428283</v>
      </c>
      <c r="Q98" s="304"/>
      <c r="R98" s="304">
        <v>6.9021344659024884</v>
      </c>
      <c r="S98" s="304">
        <v>6.896114493469752</v>
      </c>
      <c r="T98" s="304">
        <v>7.5179297325094776</v>
      </c>
      <c r="U98" s="304"/>
      <c r="V98" s="304">
        <v>4.1544631719824805</v>
      </c>
      <c r="W98" s="304">
        <v>4.2998209386010027</v>
      </c>
      <c r="X98" s="304">
        <v>4.9888054413562699</v>
      </c>
      <c r="Y98" s="304"/>
      <c r="Z98" s="304">
        <v>26.0053696444878</v>
      </c>
      <c r="AA98" s="304">
        <v>28.890785356978689</v>
      </c>
      <c r="AB98" s="304">
        <v>31.455551671104445</v>
      </c>
      <c r="AC98" s="304"/>
      <c r="AD98" s="304">
        <v>17.504213881839981</v>
      </c>
      <c r="AE98" s="304">
        <v>18.290164150252522</v>
      </c>
      <c r="AF98" s="304">
        <v>14.719784921336524</v>
      </c>
      <c r="AG98" s="304"/>
      <c r="AH98" s="304">
        <v>1.9861356235318177</v>
      </c>
      <c r="AI98" s="304">
        <v>1.106737690669517</v>
      </c>
      <c r="AJ98" s="304">
        <v>0.65240699863287177</v>
      </c>
      <c r="AK98" s="304"/>
      <c r="AL98" s="304">
        <v>0.44854320721810664</v>
      </c>
      <c r="AM98" s="304">
        <v>0.28925025086393397</v>
      </c>
      <c r="AN98" s="304">
        <v>0.1412999590881126</v>
      </c>
    </row>
    <row r="99" spans="1:40" x14ac:dyDescent="0.2">
      <c r="A99" s="13" t="str">
        <f t="shared" si="80"/>
        <v>Sales and customer service occupations</v>
      </c>
      <c r="B99" s="305">
        <f t="shared" si="82"/>
        <v>3.1219463197800215</v>
      </c>
      <c r="C99" s="305">
        <f t="shared" si="83"/>
        <v>3.5011697178127781</v>
      </c>
      <c r="D99" s="305">
        <f>SUM(H99,L99,P99,T99,X99,AB99,AF99,AJ99,AN99)</f>
        <v>3.5922609499258655</v>
      </c>
      <c r="E99" s="304"/>
      <c r="F99" s="304">
        <v>1.6243279938398764E-2</v>
      </c>
      <c r="G99" s="304">
        <v>2.2531947349534152E-2</v>
      </c>
      <c r="H99" s="304">
        <v>3.280176084980279E-2</v>
      </c>
      <c r="I99" s="304"/>
      <c r="J99" s="304">
        <v>0.31633062854257288</v>
      </c>
      <c r="K99" s="304">
        <v>0.41119334051874817</v>
      </c>
      <c r="L99" s="304">
        <v>0.53031845874866945</v>
      </c>
      <c r="M99" s="304"/>
      <c r="N99" s="304">
        <v>0.71833400419608373</v>
      </c>
      <c r="O99" s="304">
        <v>0.83169959284590123</v>
      </c>
      <c r="P99" s="304">
        <v>0.96397599663472922</v>
      </c>
      <c r="Q99" s="304"/>
      <c r="R99" s="304">
        <v>0.39125833190619941</v>
      </c>
      <c r="S99" s="304">
        <v>0.39161095092870618</v>
      </c>
      <c r="T99" s="304">
        <v>0.41772551846889544</v>
      </c>
      <c r="U99" s="304"/>
      <c r="V99" s="304">
        <v>0.24852568866112251</v>
      </c>
      <c r="W99" s="304">
        <v>0.28229287241484863</v>
      </c>
      <c r="X99" s="304">
        <v>0.32695247301538694</v>
      </c>
      <c r="Y99" s="304"/>
      <c r="Z99" s="304">
        <v>0.63834048384035336</v>
      </c>
      <c r="AA99" s="304">
        <v>0.73318405467766035</v>
      </c>
      <c r="AB99" s="304">
        <v>0.73309704467218051</v>
      </c>
      <c r="AC99" s="304"/>
      <c r="AD99" s="304">
        <v>0.52092351953207749</v>
      </c>
      <c r="AE99" s="304">
        <v>0.57770259499178211</v>
      </c>
      <c r="AF99" s="304">
        <v>0.39678901350296386</v>
      </c>
      <c r="AG99" s="304"/>
      <c r="AH99" s="304">
        <v>0.1656118147605985</v>
      </c>
      <c r="AI99" s="304">
        <v>0.14839981117086948</v>
      </c>
      <c r="AJ99" s="304">
        <v>8.1990057751418613E-2</v>
      </c>
      <c r="AK99" s="304"/>
      <c r="AL99" s="304">
        <v>0.10637856840261521</v>
      </c>
      <c r="AM99" s="304">
        <v>0.10255455291472793</v>
      </c>
      <c r="AN99" s="304">
        <v>0.10861062628181903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2.7175368957886445</v>
      </c>
      <c r="C100" s="305">
        <f t="shared" si="83"/>
        <v>3.0721366221719162</v>
      </c>
      <c r="D100" s="305">
        <f t="shared" si="84"/>
        <v>2.9886281760118343</v>
      </c>
      <c r="E100" s="304"/>
      <c r="F100" s="304">
        <v>1.9052742606598165E-2</v>
      </c>
      <c r="G100" s="304">
        <v>3.0809981323937214E-2</v>
      </c>
      <c r="H100" s="304">
        <v>4.6548858545750534E-2</v>
      </c>
      <c r="I100" s="304"/>
      <c r="J100" s="304">
        <v>5.9352772674208451E-2</v>
      </c>
      <c r="K100" s="304">
        <v>9.736371124752316E-2</v>
      </c>
      <c r="L100" s="304">
        <v>0.1628459062151924</v>
      </c>
      <c r="M100" s="304"/>
      <c r="N100" s="304">
        <v>0.18628915678836158</v>
      </c>
      <c r="O100" s="304">
        <v>0.26395341305011827</v>
      </c>
      <c r="P100" s="304">
        <v>0.36103895693671245</v>
      </c>
      <c r="Q100" s="304"/>
      <c r="R100" s="304">
        <v>7.986095842013026E-2</v>
      </c>
      <c r="S100" s="304">
        <v>0.11557233724171477</v>
      </c>
      <c r="T100" s="304">
        <v>0.14604170037495873</v>
      </c>
      <c r="U100" s="304"/>
      <c r="V100" s="304">
        <v>0.22500617391860381</v>
      </c>
      <c r="W100" s="304">
        <v>0.28468789429321367</v>
      </c>
      <c r="X100" s="304">
        <v>0.35836795689650891</v>
      </c>
      <c r="Y100" s="304"/>
      <c r="Z100" s="304">
        <v>0.74528944122402652</v>
      </c>
      <c r="AA100" s="304">
        <v>0.90021805187397508</v>
      </c>
      <c r="AB100" s="304">
        <v>0.96563988871766937</v>
      </c>
      <c r="AC100" s="304"/>
      <c r="AD100" s="304">
        <v>0.57508156747418671</v>
      </c>
      <c r="AE100" s="304">
        <v>0.65437968851807093</v>
      </c>
      <c r="AF100" s="304">
        <v>0.47880103111149447</v>
      </c>
      <c r="AG100" s="304"/>
      <c r="AH100" s="304">
        <v>0.58443007309178718</v>
      </c>
      <c r="AI100" s="304">
        <v>0.55818441902041138</v>
      </c>
      <c r="AJ100" s="304">
        <v>0.33519130763687344</v>
      </c>
      <c r="AK100" s="304"/>
      <c r="AL100" s="304">
        <v>0.24317400959074176</v>
      </c>
      <c r="AM100" s="304">
        <v>0.16696712560295146</v>
      </c>
      <c r="AN100" s="304">
        <v>0.13415256957667376</v>
      </c>
    </row>
    <row r="101" spans="1:40" x14ac:dyDescent="0.2">
      <c r="A101" s="39" t="str">
        <f t="shared" si="80"/>
        <v>Elementary occupations</v>
      </c>
      <c r="B101" s="307">
        <f t="shared" si="82"/>
        <v>7.1599471941303623</v>
      </c>
      <c r="C101" s="307">
        <f t="shared" si="83"/>
        <v>5.1265365351895715</v>
      </c>
      <c r="D101" s="307">
        <f t="shared" si="84"/>
        <v>3.0120784695768692</v>
      </c>
      <c r="E101" s="307"/>
      <c r="F101" s="307">
        <v>3.6677442823877474E-3</v>
      </c>
      <c r="G101" s="307">
        <v>5.1828581373353231E-3</v>
      </c>
      <c r="H101" s="307">
        <v>5.3343946844228909E-3</v>
      </c>
      <c r="I101" s="307"/>
      <c r="J101" s="307">
        <v>9.6797335356972547E-2</v>
      </c>
      <c r="K101" s="307">
        <v>8.4750306258733213E-2</v>
      </c>
      <c r="L101" s="307">
        <v>5.7566201613161797E-2</v>
      </c>
      <c r="M101" s="307"/>
      <c r="N101" s="307">
        <v>0.32978600690379273</v>
      </c>
      <c r="O101" s="307">
        <v>0.35549589771531159</v>
      </c>
      <c r="P101" s="307">
        <v>0.44435620358124539</v>
      </c>
      <c r="Q101" s="307"/>
      <c r="R101" s="307">
        <v>0.27353301188858697</v>
      </c>
      <c r="S101" s="307">
        <v>0.24476234146801443</v>
      </c>
      <c r="T101" s="307">
        <v>0.24552834190048392</v>
      </c>
      <c r="U101" s="307"/>
      <c r="V101" s="307">
        <v>0.20500153767350177</v>
      </c>
      <c r="W101" s="307">
        <v>0.20936741633607417</v>
      </c>
      <c r="X101" s="307">
        <v>0.24821626720414638</v>
      </c>
      <c r="Y101" s="307"/>
      <c r="Z101" s="307">
        <v>1.3316444830422165</v>
      </c>
      <c r="AA101" s="307">
        <v>1.1019744597416756</v>
      </c>
      <c r="AB101" s="307">
        <v>0.62705722803082353</v>
      </c>
      <c r="AC101" s="307"/>
      <c r="AD101" s="307">
        <v>2.3722716320760293</v>
      </c>
      <c r="AE101" s="307">
        <v>1.8818849664070225</v>
      </c>
      <c r="AF101" s="307">
        <v>0.90906922348642727</v>
      </c>
      <c r="AG101" s="307"/>
      <c r="AH101" s="307">
        <v>1.634435990236526</v>
      </c>
      <c r="AI101" s="307">
        <v>0.84178519096903592</v>
      </c>
      <c r="AJ101" s="307">
        <v>0.1752095731949109</v>
      </c>
      <c r="AK101" s="307"/>
      <c r="AL101" s="307">
        <v>0.9128094526703483</v>
      </c>
      <c r="AM101" s="307">
        <v>0.40133309815636858</v>
      </c>
      <c r="AN101" s="307">
        <v>0.29974103588124684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Greater Birmingham and Solihull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Greater Birmingham and Solihull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Greater Birmingham and Solihull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Greater Birmingham and Solihull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Greater Birmingham and Solihull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Greater Birmingham and Solihull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Greater Birmingham and Solihull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Greater Birmingham and Solihull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Greater Birmingham and Solihull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0.7183659226759801</v>
      </c>
      <c r="C8" s="69">
        <v>1.0506197291499229</v>
      </c>
      <c r="D8" s="69">
        <v>0.99515865984707674</v>
      </c>
      <c r="E8" s="69">
        <v>1.2025839298301491</v>
      </c>
      <c r="F8" s="69">
        <v>1.8583085363560623</v>
      </c>
      <c r="G8" s="10"/>
      <c r="H8" s="69">
        <f>F8-D8</f>
        <v>0.86314987650898556</v>
      </c>
      <c r="I8" s="69">
        <f>'RD T1'!E36</f>
        <v>0.70303709082594745</v>
      </c>
      <c r="J8" s="69">
        <f>SUM(H8:I8)</f>
        <v>1.5661869673349331</v>
      </c>
      <c r="L8" t="str">
        <f>A8</f>
        <v>11 Corporate managers and directors</v>
      </c>
      <c r="M8" s="69">
        <v>5.6358621706513912</v>
      </c>
      <c r="N8" s="69">
        <v>9.1601289814251743</v>
      </c>
      <c r="O8" s="69">
        <v>8.8843223778860345</v>
      </c>
      <c r="P8" s="69">
        <v>10.401516985975105</v>
      </c>
      <c r="Q8" s="69">
        <v>15.846556525920805</v>
      </c>
      <c r="R8" s="10"/>
      <c r="S8" s="69">
        <f>Q8-O8</f>
        <v>6.9622341480347707</v>
      </c>
      <c r="T8" s="69">
        <f>'RD T1'!E65</f>
        <v>6.143497109760478</v>
      </c>
      <c r="U8" s="69">
        <f>SUM(S8:T8)</f>
        <v>13.105731257795249</v>
      </c>
      <c r="W8" t="str">
        <f>A8</f>
        <v>11 Corporate managers and directors</v>
      </c>
      <c r="X8" s="69">
        <v>16.411746272816519</v>
      </c>
      <c r="Y8" s="69">
        <v>18.997039380602931</v>
      </c>
      <c r="Z8" s="69">
        <v>20.426024530943369</v>
      </c>
      <c r="AA8" s="69">
        <v>19.784917240954741</v>
      </c>
      <c r="AB8" s="69">
        <v>22.766066866939024</v>
      </c>
      <c r="AC8" s="69"/>
      <c r="AD8" s="69">
        <f>AB8-Z8</f>
        <v>2.3400423359956548</v>
      </c>
      <c r="AE8" s="69">
        <f>'RD T1'!E94</f>
        <v>12.081003126603484</v>
      </c>
      <c r="AF8" s="69">
        <f>SUM(AD8:AE8)</f>
        <v>14.421045462599139</v>
      </c>
      <c r="AH8" t="str">
        <f>L8</f>
        <v>11 Corporate managers and directors</v>
      </c>
      <c r="AI8" s="69">
        <v>3.1024470297813518</v>
      </c>
      <c r="AJ8" s="69">
        <v>3.3875529837828622</v>
      </c>
      <c r="AK8" s="69">
        <v>3.7550481885665645</v>
      </c>
      <c r="AL8" s="69">
        <v>3.4187922542524416</v>
      </c>
      <c r="AM8" s="69">
        <v>3.7030738499950364</v>
      </c>
      <c r="AN8" s="69"/>
      <c r="AO8" s="69">
        <f>AM8-AK8</f>
        <v>-5.1974338571528111E-2</v>
      </c>
      <c r="AP8" s="69">
        <f>'RD T1'!E123</f>
        <v>1.9075379170573221</v>
      </c>
      <c r="AQ8" s="69">
        <f>SUM(AO8:AP8)</f>
        <v>1.855563578485794</v>
      </c>
      <c r="AS8" t="str">
        <f>W8</f>
        <v>11 Corporate managers and directors</v>
      </c>
      <c r="AT8" s="69">
        <v>4.7591697489666762</v>
      </c>
      <c r="AU8" s="69">
        <v>5.2034598833431263</v>
      </c>
      <c r="AV8" s="69">
        <v>5.5506973888988824</v>
      </c>
      <c r="AW8" s="69">
        <v>4.9828882549693487</v>
      </c>
      <c r="AX8" s="69">
        <v>5.3667217337773145</v>
      </c>
      <c r="AY8" s="69"/>
      <c r="AZ8" s="69">
        <f>AX8-AV8</f>
        <v>-0.18397565512156788</v>
      </c>
      <c r="BA8" s="69">
        <f>'RD T1'!E152</f>
        <v>2.7876131767330654</v>
      </c>
      <c r="BB8" s="69">
        <f>SUM(AZ8:BA8)</f>
        <v>2.6036375216114975</v>
      </c>
      <c r="BD8" t="str">
        <f>AH8</f>
        <v>11 Corporate managers and directors</v>
      </c>
      <c r="BE8" s="69">
        <v>10.220672396201881</v>
      </c>
      <c r="BF8" s="69">
        <v>13.536578279079258</v>
      </c>
      <c r="BG8" s="69">
        <v>13.769075264262229</v>
      </c>
      <c r="BH8" s="69">
        <v>12.496872459502194</v>
      </c>
      <c r="BI8" s="69">
        <v>13.301900788983158</v>
      </c>
      <c r="BJ8" s="69"/>
      <c r="BK8" s="69">
        <f>BI8-BG8</f>
        <v>-0.46717447527907119</v>
      </c>
      <c r="BL8" s="69">
        <f>'RD T1'!E181</f>
        <v>5.7523299628897497</v>
      </c>
      <c r="BM8" s="69">
        <f>SUM(BK8:BL8)</f>
        <v>5.2851554876106785</v>
      </c>
      <c r="BO8" t="str">
        <f>AS8</f>
        <v>11 Corporate managers and directors</v>
      </c>
      <c r="BP8" s="69">
        <v>9.3870817547991905</v>
      </c>
      <c r="BQ8" s="69">
        <v>11.369806146073264</v>
      </c>
      <c r="BR8" s="69">
        <v>10.522233120392771</v>
      </c>
      <c r="BS8" s="69">
        <v>9.538550555395112</v>
      </c>
      <c r="BT8" s="69">
        <v>8.270632436479497</v>
      </c>
      <c r="BU8" s="69"/>
      <c r="BV8" s="69">
        <f>BT8-BR8</f>
        <v>-2.2516006839132743</v>
      </c>
      <c r="BW8" s="69">
        <f>'RD T1'!E210</f>
        <v>4.4716497653026357</v>
      </c>
      <c r="BX8" s="69">
        <f>SUM(BV8:BW8)</f>
        <v>2.2200490813893614</v>
      </c>
      <c r="BZ8" t="str">
        <f>BD8</f>
        <v>11 Corporate managers and directors</v>
      </c>
      <c r="CA8" s="69">
        <v>6.6224250711786965</v>
      </c>
      <c r="CB8" s="69">
        <v>7.5137373911445753</v>
      </c>
      <c r="CC8" s="69">
        <v>7.7463976705071484</v>
      </c>
      <c r="CD8" s="69">
        <v>6.3348340216041032</v>
      </c>
      <c r="CE8" s="69">
        <v>4.6366206367451346</v>
      </c>
      <c r="CF8" s="69"/>
      <c r="CG8" s="69">
        <f>CE8-CC8</f>
        <v>-3.1097770337620139</v>
      </c>
      <c r="CH8" s="69">
        <f>'RD T1'!E239</f>
        <v>2.667794816028529</v>
      </c>
      <c r="CI8" s="69">
        <f>SUM(CG8:CH8)</f>
        <v>-0.44198221773348489</v>
      </c>
      <c r="CK8" t="str">
        <f>BO8</f>
        <v>11 Corporate managers and directors</v>
      </c>
      <c r="CL8" s="69">
        <v>1.9383683545588635</v>
      </c>
      <c r="CM8" s="69">
        <v>2.2080281427530313</v>
      </c>
      <c r="CN8" s="69">
        <v>2.4212290733703075</v>
      </c>
      <c r="CO8" s="69">
        <v>1.4572981414328945</v>
      </c>
      <c r="CP8" s="69">
        <v>1.1547817983236417</v>
      </c>
      <c r="CQ8" s="69"/>
      <c r="CR8" s="69">
        <f>CP8-CN8</f>
        <v>-1.2664472750466658</v>
      </c>
      <c r="CS8" s="69">
        <f>'RD T1'!E268</f>
        <v>0.50425484799012488</v>
      </c>
      <c r="CT8" s="69">
        <f>SUM(CR8:CS8)</f>
        <v>-0.76219242705654089</v>
      </c>
    </row>
    <row r="9" spans="1:98" x14ac:dyDescent="0.2">
      <c r="A9" s="10" t="str">
        <f>name!D5</f>
        <v>12 Other managers and proprietors</v>
      </c>
      <c r="B9" s="69">
        <v>0.2331773009279115</v>
      </c>
      <c r="C9" s="69">
        <v>0.32457435962006326</v>
      </c>
      <c r="D9" s="69">
        <v>0.29524438967484329</v>
      </c>
      <c r="E9" s="69">
        <v>0.48262199746533568</v>
      </c>
      <c r="F9" s="69">
        <v>0.85265571718387156</v>
      </c>
      <c r="H9" s="69">
        <f t="shared" ref="H9:H32" si="26">F9-D9</f>
        <v>0.55741132750902822</v>
      </c>
      <c r="I9" s="69">
        <f>'RD T1'!E37</f>
        <v>0.35122033831987653</v>
      </c>
      <c r="J9" s="69">
        <f t="shared" ref="J9:J32" si="27">SUM(H9:I9)</f>
        <v>0.90863166582890476</v>
      </c>
      <c r="L9" t="str">
        <f t="shared" ref="L9:L32" si="28">A9</f>
        <v>12 Other managers and proprietors</v>
      </c>
      <c r="M9" s="69">
        <v>2.0736298227154095</v>
      </c>
      <c r="N9" s="69">
        <v>3.0267735370134097</v>
      </c>
      <c r="O9" s="69">
        <v>3.0579496363286416</v>
      </c>
      <c r="P9" s="69">
        <v>4.8627946853596757</v>
      </c>
      <c r="Q9" s="69">
        <v>8.5848589457363449</v>
      </c>
      <c r="S9" s="69">
        <f t="shared" ref="S9:S35" si="29">Q9-O9</f>
        <v>5.5269093094077029</v>
      </c>
      <c r="T9" s="69">
        <f>'RD T1'!E66</f>
        <v>3.4178577930512248</v>
      </c>
      <c r="U9" s="69">
        <f t="shared" ref="U9:U32" si="30">SUM(S9:T9)</f>
        <v>8.9447671024589273</v>
      </c>
      <c r="W9" t="str">
        <f t="shared" ref="W9:W32" si="31">A9</f>
        <v>12 Other managers and proprietors</v>
      </c>
      <c r="X9" s="69">
        <v>5.5450403447871546</v>
      </c>
      <c r="Y9" s="69">
        <v>5.7797503107680166</v>
      </c>
      <c r="Z9" s="69">
        <v>6.5694804531161965</v>
      </c>
      <c r="AA9" s="69">
        <v>8.525362607738046</v>
      </c>
      <c r="AB9" s="69">
        <v>10.976745359536581</v>
      </c>
      <c r="AC9" s="69"/>
      <c r="AD9" s="69">
        <f t="shared" ref="AD9:AD32" si="32">AB9-Z9</f>
        <v>4.4072649064203846</v>
      </c>
      <c r="AE9" s="69">
        <f>'RD T1'!E95</f>
        <v>6.0948149573115753</v>
      </c>
      <c r="AF9" s="69">
        <f t="shared" ref="AF9:AF32" si="33">SUM(AD9:AE9)</f>
        <v>10.502079863731961</v>
      </c>
      <c r="AH9" t="str">
        <f t="shared" ref="AH9:AH32" si="34">L9</f>
        <v>12 Other managers and proprietors</v>
      </c>
      <c r="AI9" s="69">
        <v>1.5490906742256618</v>
      </c>
      <c r="AJ9" s="69">
        <v>1.552416517691102</v>
      </c>
      <c r="AK9" s="69">
        <v>1.8634733427874317</v>
      </c>
      <c r="AL9" s="69">
        <v>2.2536863316866964</v>
      </c>
      <c r="AM9" s="69">
        <v>2.8979598551367247</v>
      </c>
      <c r="AN9" s="69"/>
      <c r="AO9" s="69">
        <f t="shared" ref="AO9:AO32" si="35">AM9-AK9</f>
        <v>1.034486512349293</v>
      </c>
      <c r="AP9" s="69">
        <f>'RD T1'!E124</f>
        <v>1.5930499332847301</v>
      </c>
      <c r="AQ9" s="69">
        <f t="shared" ref="AQ9:AQ32" si="36">SUM(AO9:AP9)</f>
        <v>2.6275364456340231</v>
      </c>
      <c r="AS9" t="str">
        <f t="shared" ref="AS9:AS32" si="37">W9</f>
        <v>12 Other managers and proprietors</v>
      </c>
      <c r="AT9" s="69">
        <v>1.8140426852760467</v>
      </c>
      <c r="AU9" s="69">
        <v>1.8655297575712859</v>
      </c>
      <c r="AV9" s="69">
        <v>2.1165113162193627</v>
      </c>
      <c r="AW9" s="69">
        <v>2.6546062761568856</v>
      </c>
      <c r="AX9" s="69">
        <v>3.2357660191876532</v>
      </c>
      <c r="AY9" s="69"/>
      <c r="AZ9" s="69">
        <f t="shared" ref="AZ9:AZ32" si="38">AX9-AV9</f>
        <v>1.1192547029682904</v>
      </c>
      <c r="BA9" s="69">
        <f>'RD T1'!E153</f>
        <v>1.714673387978888</v>
      </c>
      <c r="BB9" s="69">
        <f t="shared" ref="BB9:BB32" si="39">SUM(AZ9:BA9)</f>
        <v>2.8339280909471785</v>
      </c>
      <c r="BD9" t="str">
        <f t="shared" ref="BD9:BD32" si="40">AH9</f>
        <v>12 Other managers and proprietors</v>
      </c>
      <c r="BE9" s="69">
        <v>4.6400845098526631</v>
      </c>
      <c r="BF9" s="69">
        <v>5.0165514131921007</v>
      </c>
      <c r="BG9" s="69">
        <v>4.983491517139214</v>
      </c>
      <c r="BH9" s="69">
        <v>5.8941680935006584</v>
      </c>
      <c r="BI9" s="69">
        <v>6.2941051991320975</v>
      </c>
      <c r="BJ9" s="69"/>
      <c r="BK9" s="69">
        <f t="shared" ref="BK9:BK32" si="41">BI9-BG9</f>
        <v>1.3106136819928835</v>
      </c>
      <c r="BL9" s="69">
        <f>'RD T1'!E182</f>
        <v>2.8183585677005527</v>
      </c>
      <c r="BM9" s="69">
        <f t="shared" ref="BM9:BM32" si="42">SUM(BK9:BL9)</f>
        <v>4.1289722496934367</v>
      </c>
      <c r="BO9" t="str">
        <f t="shared" ref="BO9:BO32" si="43">AS9</f>
        <v>12 Other managers and proprietors</v>
      </c>
      <c r="BP9" s="69">
        <v>5.3112147376951917</v>
      </c>
      <c r="BQ9" s="69">
        <v>5.7480563899301185</v>
      </c>
      <c r="BR9" s="69">
        <v>5.5909489453826406</v>
      </c>
      <c r="BS9" s="69">
        <v>7.0811973604543637</v>
      </c>
      <c r="BT9" s="69">
        <v>7.0096019370492941</v>
      </c>
      <c r="BU9" s="69"/>
      <c r="BV9" s="69">
        <f t="shared" ref="BV9:BV32" si="44">BT9-BR9</f>
        <v>1.4186529916666535</v>
      </c>
      <c r="BW9" s="69">
        <f>'RD T1'!E211</f>
        <v>4.0514869766110166</v>
      </c>
      <c r="BX9" s="69">
        <f t="shared" ref="BX9:BX32" si="45">SUM(BV9:BW9)</f>
        <v>5.4701399682776701</v>
      </c>
      <c r="BZ9" t="str">
        <f t="shared" ref="BZ9:BZ32" si="46">BD9</f>
        <v>12 Other managers and proprietors</v>
      </c>
      <c r="CA9" s="69">
        <v>3.6613148289413298</v>
      </c>
      <c r="CB9" s="69">
        <v>3.7805221014552122</v>
      </c>
      <c r="CC9" s="69">
        <v>3.8178279273108897</v>
      </c>
      <c r="CD9" s="69">
        <v>4.0168585277682345</v>
      </c>
      <c r="CE9" s="69">
        <v>3.0352188322001985</v>
      </c>
      <c r="CF9" s="69"/>
      <c r="CG9" s="69">
        <f t="shared" ref="CG9:CG32" si="47">CE9-CC9</f>
        <v>-0.78260909511069121</v>
      </c>
      <c r="CH9" s="69">
        <f>'RD T1'!E240</f>
        <v>1.8161890241251499</v>
      </c>
      <c r="CI9" s="69">
        <f t="shared" ref="CI9:CI32" si="48">SUM(CG9:CH9)</f>
        <v>1.0335799290144587</v>
      </c>
      <c r="CK9" t="str">
        <f t="shared" ref="CK9:CK32" si="49">BO9</f>
        <v>12 Other managers and proprietors</v>
      </c>
      <c r="CL9" s="69">
        <v>1.7113449252843398</v>
      </c>
      <c r="CM9" s="69">
        <v>1.5586716938132827</v>
      </c>
      <c r="CN9" s="69">
        <v>1.5889424034035473</v>
      </c>
      <c r="CO9" s="69">
        <v>1.4383977837188278</v>
      </c>
      <c r="CP9" s="69">
        <v>0.99222932863476432</v>
      </c>
      <c r="CQ9" s="69"/>
      <c r="CR9" s="69">
        <f t="shared" ref="CR9:CR32" si="50">CP9-CN9</f>
        <v>-0.59671307476878299</v>
      </c>
      <c r="CS9" s="69">
        <f>'RD T1'!E269</f>
        <v>0.4992361220790279</v>
      </c>
      <c r="CT9" s="69">
        <f t="shared" ref="CT9:CT32" si="51">SUM(CR9:CS9)</f>
        <v>-9.7476952689755092E-2</v>
      </c>
    </row>
    <row r="10" spans="1:98" x14ac:dyDescent="0.2">
      <c r="A10" s="10" t="str">
        <f>name!D6</f>
        <v>21 Science, research, engineering and technology professionals</v>
      </c>
      <c r="B10" s="69">
        <v>2.1672713152916701</v>
      </c>
      <c r="C10" s="69">
        <v>3.1678407244742912</v>
      </c>
      <c r="D10" s="69">
        <v>2.8924409219906719</v>
      </c>
      <c r="E10" s="69">
        <v>3.664714940907686</v>
      </c>
      <c r="F10" s="69">
        <v>5.08919872370811</v>
      </c>
      <c r="G10" s="11"/>
      <c r="H10" s="69">
        <f t="shared" si="26"/>
        <v>2.1967578017174381</v>
      </c>
      <c r="I10" s="69">
        <f>'RD T1'!E38</f>
        <v>1.4674279043759211</v>
      </c>
      <c r="J10" s="69">
        <f t="shared" si="27"/>
        <v>3.6641857060933591</v>
      </c>
      <c r="L10" t="str">
        <f t="shared" si="28"/>
        <v>21 Science, research, engineering and technology professionals</v>
      </c>
      <c r="M10" s="69">
        <v>7.9364052553130557</v>
      </c>
      <c r="N10" s="69">
        <v>11.974194585869474</v>
      </c>
      <c r="O10" s="69">
        <v>11.482490755755641</v>
      </c>
      <c r="P10" s="69">
        <v>14.927579259395802</v>
      </c>
      <c r="Q10" s="69">
        <v>21.473792465216906</v>
      </c>
      <c r="R10" s="11"/>
      <c r="S10" s="69">
        <f t="shared" si="29"/>
        <v>9.9913017094612648</v>
      </c>
      <c r="T10" s="69">
        <f>'RD T1'!E67</f>
        <v>6.3193624024813051</v>
      </c>
      <c r="U10" s="69">
        <f t="shared" si="30"/>
        <v>16.310664111942572</v>
      </c>
      <c r="W10" t="str">
        <f t="shared" si="31"/>
        <v>21 Science, research, engineering and technology professionals</v>
      </c>
      <c r="X10" s="69">
        <v>17.521496387003189</v>
      </c>
      <c r="Y10" s="69">
        <v>18.641186344466764</v>
      </c>
      <c r="Z10" s="69">
        <v>20.814247859868701</v>
      </c>
      <c r="AA10" s="69">
        <v>21.000223281915297</v>
      </c>
      <c r="AB10" s="69">
        <v>21.715061916705878</v>
      </c>
      <c r="AC10" s="69"/>
      <c r="AD10" s="69">
        <f t="shared" si="32"/>
        <v>0.90081405683717719</v>
      </c>
      <c r="AE10" s="69">
        <f>'RD T1'!E96</f>
        <v>8.3426412585655427</v>
      </c>
      <c r="AF10" s="69">
        <f t="shared" si="33"/>
        <v>9.2434553154027199</v>
      </c>
      <c r="AH10" t="str">
        <f t="shared" si="34"/>
        <v>21 Science, research, engineering and technology professionals</v>
      </c>
      <c r="AI10" s="69">
        <v>1.7998629870981304</v>
      </c>
      <c r="AJ10" s="69">
        <v>1.7795640511682607</v>
      </c>
      <c r="AK10" s="69">
        <v>2.0607720960362332</v>
      </c>
      <c r="AL10" s="69">
        <v>2.0671108270238472</v>
      </c>
      <c r="AM10" s="69">
        <v>2.2209792732038638</v>
      </c>
      <c r="AN10" s="69"/>
      <c r="AO10" s="69">
        <f t="shared" si="35"/>
        <v>0.16020717716763055</v>
      </c>
      <c r="AP10" s="69">
        <f>'RD T1'!E125</f>
        <v>0.80367153337861552</v>
      </c>
      <c r="AQ10" s="69">
        <f t="shared" si="36"/>
        <v>0.96387871054624608</v>
      </c>
      <c r="AS10" t="str">
        <f t="shared" si="37"/>
        <v>21 Science, research, engineering and technology professionals</v>
      </c>
      <c r="AT10" s="69">
        <v>4.9368175725610666</v>
      </c>
      <c r="AU10" s="69">
        <v>5.0850268765249824</v>
      </c>
      <c r="AV10" s="69">
        <v>5.7016686434470509</v>
      </c>
      <c r="AW10" s="69">
        <v>5.2655133898306721</v>
      </c>
      <c r="AX10" s="69">
        <v>5.195212634222921</v>
      </c>
      <c r="AY10" s="69"/>
      <c r="AZ10" s="69">
        <f t="shared" si="38"/>
        <v>-0.50645600922412992</v>
      </c>
      <c r="BA10" s="69">
        <f>'RD T1'!E154</f>
        <v>1.8962000344571497</v>
      </c>
      <c r="BB10" s="69">
        <f t="shared" si="39"/>
        <v>1.3897440252330198</v>
      </c>
      <c r="BD10" t="str">
        <f t="shared" si="40"/>
        <v>21 Science, research, engineering and technology professionals</v>
      </c>
      <c r="BE10" s="69">
        <v>6.4621719405972549</v>
      </c>
      <c r="BF10" s="69">
        <v>8.1861972492572761</v>
      </c>
      <c r="BG10" s="69">
        <v>8.6735273511253297</v>
      </c>
      <c r="BH10" s="69">
        <v>8.2373795641775853</v>
      </c>
      <c r="BI10" s="69">
        <v>8.2448523997211627</v>
      </c>
      <c r="BJ10" s="69"/>
      <c r="BK10" s="69">
        <f t="shared" si="41"/>
        <v>-0.428674951404167</v>
      </c>
      <c r="BL10" s="69">
        <f>'RD T1'!E183</f>
        <v>2.4978898926969548</v>
      </c>
      <c r="BM10" s="69">
        <f t="shared" si="42"/>
        <v>2.0692149412927878</v>
      </c>
      <c r="BO10" t="str">
        <f t="shared" si="43"/>
        <v>21 Science, research, engineering and technology professionals</v>
      </c>
      <c r="BP10" s="69">
        <v>5.1700659622802121</v>
      </c>
      <c r="BQ10" s="69">
        <v>6.2020216478577233</v>
      </c>
      <c r="BR10" s="69">
        <v>6.2579190148110841</v>
      </c>
      <c r="BS10" s="69">
        <v>6.2142845244097273</v>
      </c>
      <c r="BT10" s="69">
        <v>5.5305231122456107</v>
      </c>
      <c r="BU10" s="69"/>
      <c r="BV10" s="69">
        <f t="shared" si="44"/>
        <v>-0.72739590256547348</v>
      </c>
      <c r="BW10" s="69">
        <f>'RD T1'!E212</f>
        <v>2.0957282671589534</v>
      </c>
      <c r="BX10" s="69">
        <f t="shared" si="45"/>
        <v>1.36833236459348</v>
      </c>
      <c r="BZ10" t="str">
        <f t="shared" si="46"/>
        <v>21 Science, research, engineering and technology professionals</v>
      </c>
      <c r="CA10" s="69">
        <v>3.060639339693656</v>
      </c>
      <c r="CB10" s="69">
        <v>3.3904998265792972</v>
      </c>
      <c r="CC10" s="69">
        <v>3.6844217612143475</v>
      </c>
      <c r="CD10" s="69">
        <v>3.2203086537313217</v>
      </c>
      <c r="CE10" s="69">
        <v>2.2250855301892329</v>
      </c>
      <c r="CF10" s="69"/>
      <c r="CG10" s="69">
        <f t="shared" si="47"/>
        <v>-1.4593362310251146</v>
      </c>
      <c r="CH10" s="69">
        <f>'RD T1'!E241</f>
        <v>0.91679915273991752</v>
      </c>
      <c r="CI10" s="69">
        <f t="shared" si="48"/>
        <v>-0.54253707828519704</v>
      </c>
      <c r="CK10" t="str">
        <f t="shared" si="49"/>
        <v>21 Science, research, engineering and technology professionals</v>
      </c>
      <c r="CL10" s="69">
        <v>0.99312290136728587</v>
      </c>
      <c r="CM10" s="69">
        <v>1.1906250054941154</v>
      </c>
      <c r="CN10" s="69">
        <v>1.3888373697486776</v>
      </c>
      <c r="CO10" s="69">
        <v>1.0904808629325575</v>
      </c>
      <c r="CP10" s="69">
        <v>0.85145015594930962</v>
      </c>
      <c r="CQ10" s="69"/>
      <c r="CR10" s="69">
        <f t="shared" si="50"/>
        <v>-0.53738721379936794</v>
      </c>
      <c r="CS10" s="69">
        <f>'RD T1'!E270</f>
        <v>0.32369457161737764</v>
      </c>
      <c r="CT10" s="69">
        <f t="shared" si="51"/>
        <v>-0.2136926421819903</v>
      </c>
    </row>
    <row r="11" spans="1:98" x14ac:dyDescent="0.2">
      <c r="A11" s="10" t="str">
        <f>name!D7</f>
        <v>22 Health professionals</v>
      </c>
      <c r="B11" s="69">
        <v>1.9495074479335446</v>
      </c>
      <c r="C11" s="69">
        <v>3.3295832328967432</v>
      </c>
      <c r="D11" s="69">
        <v>3.2428956937683906</v>
      </c>
      <c r="E11" s="69">
        <v>4.3459496513625258</v>
      </c>
      <c r="F11" s="69">
        <v>6.5008882199850113</v>
      </c>
      <c r="G11" s="11"/>
      <c r="H11" s="69">
        <f t="shared" si="26"/>
        <v>3.2579925262166207</v>
      </c>
      <c r="I11" s="69">
        <f>'RD T1'!E39</f>
        <v>2.3469671714355158</v>
      </c>
      <c r="J11" s="69">
        <f t="shared" si="27"/>
        <v>5.6049596976521361</v>
      </c>
      <c r="L11" t="str">
        <f t="shared" si="28"/>
        <v>22 Health professionals</v>
      </c>
      <c r="M11" s="69">
        <v>5.8661294623459872</v>
      </c>
      <c r="N11" s="69">
        <v>10.06248851255283</v>
      </c>
      <c r="O11" s="69">
        <v>9.938949629892349</v>
      </c>
      <c r="P11" s="69">
        <v>12.883099641530798</v>
      </c>
      <c r="Q11" s="69">
        <v>18.776246216517041</v>
      </c>
      <c r="R11" s="11"/>
      <c r="S11" s="69">
        <f t="shared" si="29"/>
        <v>8.8372965866246922</v>
      </c>
      <c r="T11" s="69">
        <f>'RD T1'!E68</f>
        <v>7.2510919120117032</v>
      </c>
      <c r="U11" s="69">
        <f t="shared" si="30"/>
        <v>16.088388498636395</v>
      </c>
      <c r="W11" t="str">
        <f t="shared" si="31"/>
        <v>22 Health professionals</v>
      </c>
      <c r="X11" s="69">
        <v>14.706328098913271</v>
      </c>
      <c r="Y11" s="69">
        <v>17.643311783104284</v>
      </c>
      <c r="Z11" s="69">
        <v>18.719641078035586</v>
      </c>
      <c r="AA11" s="69">
        <v>20.497355272232301</v>
      </c>
      <c r="AB11" s="69">
        <v>21.636535025378549</v>
      </c>
      <c r="AC11" s="69"/>
      <c r="AD11" s="69">
        <f t="shared" si="32"/>
        <v>2.9168939473429631</v>
      </c>
      <c r="AE11" s="69">
        <f>'RD T1'!E97</f>
        <v>12.105449748850404</v>
      </c>
      <c r="AF11" s="69">
        <f t="shared" si="33"/>
        <v>15.022343696193367</v>
      </c>
      <c r="AH11" t="str">
        <f t="shared" si="34"/>
        <v>22 Health professionals</v>
      </c>
      <c r="AI11" s="69">
        <v>7.6995179157691886</v>
      </c>
      <c r="AJ11" s="69">
        <v>6.3917502144660832</v>
      </c>
      <c r="AK11" s="69">
        <v>6.2543619843235634</v>
      </c>
      <c r="AL11" s="69">
        <v>3.7680206193153589</v>
      </c>
      <c r="AM11" s="69">
        <v>1.4046657047534492</v>
      </c>
      <c r="AN11" s="69"/>
      <c r="AO11" s="69">
        <f t="shared" si="35"/>
        <v>-4.8496962795701144</v>
      </c>
      <c r="AP11" s="69">
        <f>'RD T1'!E126</f>
        <v>1.2712868402310553</v>
      </c>
      <c r="AQ11" s="69">
        <f t="shared" si="36"/>
        <v>-3.5784094393390591</v>
      </c>
      <c r="AS11" t="str">
        <f t="shared" si="37"/>
        <v>22 Health professionals</v>
      </c>
      <c r="AT11" s="69">
        <v>0.97035310150589282</v>
      </c>
      <c r="AU11" s="69">
        <v>1.1187556478918042</v>
      </c>
      <c r="AV11" s="69">
        <v>1.2735469780403599</v>
      </c>
      <c r="AW11" s="69">
        <v>1.3270327064440763</v>
      </c>
      <c r="AX11" s="69">
        <v>1.4142827889810559</v>
      </c>
      <c r="AY11" s="69"/>
      <c r="AZ11" s="69">
        <f t="shared" si="38"/>
        <v>0.14073581094069598</v>
      </c>
      <c r="BA11" s="69">
        <f>'RD T1'!E155</f>
        <v>0.69285618593608234</v>
      </c>
      <c r="BB11" s="69">
        <f t="shared" si="39"/>
        <v>0.83359199687677832</v>
      </c>
      <c r="BD11" t="str">
        <f t="shared" si="40"/>
        <v>22 Health professionals</v>
      </c>
      <c r="BE11" s="69">
        <v>4.1142703957222153</v>
      </c>
      <c r="BF11" s="69">
        <v>5.8980914299129834</v>
      </c>
      <c r="BG11" s="69">
        <v>5.3597251103677515</v>
      </c>
      <c r="BH11" s="69">
        <v>5.9485093771972357</v>
      </c>
      <c r="BI11" s="69">
        <v>5.654979043195719</v>
      </c>
      <c r="BJ11" s="69"/>
      <c r="BK11" s="69">
        <f t="shared" si="41"/>
        <v>0.29525393282796752</v>
      </c>
      <c r="BL11" s="69">
        <f>'RD T1'!E184</f>
        <v>3.2788874976862679</v>
      </c>
      <c r="BM11" s="69">
        <f t="shared" si="42"/>
        <v>3.5741414305142354</v>
      </c>
      <c r="BO11" t="str">
        <f t="shared" si="43"/>
        <v>22 Health professionals</v>
      </c>
      <c r="BP11" s="69">
        <v>3.6057013118846042</v>
      </c>
      <c r="BQ11" s="69">
        <v>4.7062550625869717</v>
      </c>
      <c r="BR11" s="69">
        <v>3.8945092817982738</v>
      </c>
      <c r="BS11" s="69">
        <v>4.2566360581540241</v>
      </c>
      <c r="BT11" s="69">
        <v>3.4789040090749586</v>
      </c>
      <c r="BU11" s="69"/>
      <c r="BV11" s="69">
        <f t="shared" si="44"/>
        <v>-0.41560527272331527</v>
      </c>
      <c r="BW11" s="69">
        <f>'RD T1'!E213</f>
        <v>2.0941224218879175</v>
      </c>
      <c r="BX11" s="69">
        <f t="shared" si="45"/>
        <v>1.6785171491646023</v>
      </c>
      <c r="BZ11" t="str">
        <f t="shared" si="46"/>
        <v>22 Health professionals</v>
      </c>
      <c r="CA11" s="69">
        <v>1.9323962433257484</v>
      </c>
      <c r="CB11" s="69">
        <v>2.4585300357238293</v>
      </c>
      <c r="CC11" s="69">
        <v>1.8828531261221877</v>
      </c>
      <c r="CD11" s="69">
        <v>1.665606595152155</v>
      </c>
      <c r="CE11" s="69">
        <v>0.82110220270986578</v>
      </c>
      <c r="CF11" s="69"/>
      <c r="CG11" s="69">
        <f t="shared" si="47"/>
        <v>-1.0617509234123219</v>
      </c>
      <c r="CH11" s="69">
        <f>'RD T1'!E242</f>
        <v>0.60330431069590296</v>
      </c>
      <c r="CI11" s="69">
        <f t="shared" si="48"/>
        <v>-0.45844661271641896</v>
      </c>
      <c r="CK11" t="str">
        <f t="shared" si="49"/>
        <v>22 Health professionals</v>
      </c>
      <c r="CL11" s="69">
        <v>0.3678289755743917</v>
      </c>
      <c r="CM11" s="69">
        <v>0.48088782684381903</v>
      </c>
      <c r="CN11" s="69">
        <v>0.6008372961149292</v>
      </c>
      <c r="CO11" s="69">
        <v>0.55665138042396178</v>
      </c>
      <c r="CP11" s="69">
        <v>0.64661996419802048</v>
      </c>
      <c r="CQ11" s="69"/>
      <c r="CR11" s="69">
        <f t="shared" si="50"/>
        <v>4.5782668083091282E-2</v>
      </c>
      <c r="CS11" s="69">
        <f>'RD T1'!E271</f>
        <v>0.26644401912952598</v>
      </c>
      <c r="CT11" s="69">
        <f t="shared" si="51"/>
        <v>0.31222668721261726</v>
      </c>
    </row>
    <row r="12" spans="1:98" x14ac:dyDescent="0.2">
      <c r="A12" s="10" t="str">
        <f>name!D8</f>
        <v>23 Teaching and other educational professionals</v>
      </c>
      <c r="B12" s="69">
        <v>3.2225165271807432</v>
      </c>
      <c r="C12" s="69">
        <v>3.8252076733968932</v>
      </c>
      <c r="D12" s="69">
        <v>3.9552240489652459</v>
      </c>
      <c r="E12" s="69">
        <v>4.7803173639004948</v>
      </c>
      <c r="F12" s="69">
        <v>6.1838256303413734</v>
      </c>
      <c r="G12" s="11"/>
      <c r="H12" s="69">
        <f t="shared" si="26"/>
        <v>2.2286015813761275</v>
      </c>
      <c r="I12" s="69">
        <f>'RD T1'!E40</f>
        <v>2.533362662777336</v>
      </c>
      <c r="J12" s="69">
        <f t="shared" si="27"/>
        <v>4.7619642441534635</v>
      </c>
      <c r="L12" t="str">
        <f t="shared" si="28"/>
        <v>23 Teaching and other educational professionals</v>
      </c>
      <c r="M12" s="69">
        <v>17.847243577428994</v>
      </c>
      <c r="N12" s="69">
        <v>22.118762414288618</v>
      </c>
      <c r="O12" s="69">
        <v>23.10065235278848</v>
      </c>
      <c r="P12" s="69">
        <v>27.602063138726059</v>
      </c>
      <c r="Q12" s="69">
        <v>35.401736705077454</v>
      </c>
      <c r="R12" s="11"/>
      <c r="S12" s="69">
        <f t="shared" si="29"/>
        <v>12.301084352288974</v>
      </c>
      <c r="T12" s="69">
        <f>'RD T1'!E69</f>
        <v>15.060310535059106</v>
      </c>
      <c r="U12" s="69">
        <f t="shared" si="30"/>
        <v>27.36139488734808</v>
      </c>
      <c r="W12" t="str">
        <f t="shared" si="31"/>
        <v>23 Teaching and other educational professionals</v>
      </c>
      <c r="X12" s="69">
        <v>13.47489185979888</v>
      </c>
      <c r="Y12" s="69">
        <v>10.131335086860949</v>
      </c>
      <c r="Z12" s="69">
        <v>11.376963079093898</v>
      </c>
      <c r="AA12" s="69">
        <v>9.661747883810655</v>
      </c>
      <c r="AB12" s="69">
        <v>7.1874214572397968</v>
      </c>
      <c r="AC12" s="69"/>
      <c r="AD12" s="69">
        <f t="shared" si="32"/>
        <v>-4.1895416218541008</v>
      </c>
      <c r="AE12" s="69">
        <f>'RD T1'!E98</f>
        <v>4.8945066396596815</v>
      </c>
      <c r="AF12" s="69">
        <f t="shared" si="33"/>
        <v>0.70496501780558063</v>
      </c>
      <c r="AH12" t="str">
        <f t="shared" si="34"/>
        <v>23 Teaching and other educational professionals</v>
      </c>
      <c r="AI12" s="69">
        <v>1.8789539745985258</v>
      </c>
      <c r="AJ12" s="69">
        <v>0.90299104438234545</v>
      </c>
      <c r="AK12" s="69">
        <v>0.90099698340582313</v>
      </c>
      <c r="AL12" s="69">
        <v>0.57854927302106884</v>
      </c>
      <c r="AM12" s="69">
        <v>0.57326555515758981</v>
      </c>
      <c r="AN12" s="69"/>
      <c r="AO12" s="69">
        <f t="shared" si="35"/>
        <v>-0.32773142824823331</v>
      </c>
      <c r="AP12" s="69">
        <f>'RD T1'!E127</f>
        <v>0.17919158846843061</v>
      </c>
      <c r="AQ12" s="69">
        <f t="shared" si="36"/>
        <v>-0.1485398397798027</v>
      </c>
      <c r="AS12" t="str">
        <f t="shared" si="37"/>
        <v>23 Teaching and other educational professionals</v>
      </c>
      <c r="AT12" s="69">
        <v>0.45859470933535584</v>
      </c>
      <c r="AU12" s="69">
        <v>0.40116065640461362</v>
      </c>
      <c r="AV12" s="69">
        <v>0.45794122894938749</v>
      </c>
      <c r="AW12" s="69">
        <v>0.38932199743158608</v>
      </c>
      <c r="AX12" s="69">
        <v>0.34174835539074383</v>
      </c>
      <c r="AY12" s="69"/>
      <c r="AZ12" s="69">
        <f t="shared" si="38"/>
        <v>-0.11619287355864366</v>
      </c>
      <c r="BA12" s="69">
        <f>'RD T1'!E156</f>
        <v>0.18767167774064875</v>
      </c>
      <c r="BB12" s="69">
        <f t="shared" si="39"/>
        <v>7.1478804182005085E-2</v>
      </c>
      <c r="BD12" t="str">
        <f t="shared" si="40"/>
        <v>23 Teaching and other educational professionals</v>
      </c>
      <c r="BE12" s="69">
        <v>1.6964851414122022</v>
      </c>
      <c r="BF12" s="69">
        <v>1.7334186607410149</v>
      </c>
      <c r="BG12" s="69">
        <v>1.8910451771122059</v>
      </c>
      <c r="BH12" s="69">
        <v>1.9306480349258119</v>
      </c>
      <c r="BI12" s="69">
        <v>2.0009428995098246</v>
      </c>
      <c r="BJ12" s="69"/>
      <c r="BK12" s="69">
        <f t="shared" si="41"/>
        <v>0.10989772239761875</v>
      </c>
      <c r="BL12" s="69">
        <f>'RD T1'!E185</f>
        <v>0.86086317896169917</v>
      </c>
      <c r="BM12" s="69">
        <f t="shared" si="42"/>
        <v>0.97076090135931792</v>
      </c>
      <c r="BO12" t="str">
        <f t="shared" si="43"/>
        <v>23 Teaching and other educational professionals</v>
      </c>
      <c r="BP12" s="69">
        <v>1.624636847132799</v>
      </c>
      <c r="BQ12" s="69">
        <v>1.6161394098107609</v>
      </c>
      <c r="BR12" s="69">
        <v>1.4788563827821539</v>
      </c>
      <c r="BS12" s="69">
        <v>1.4911958480496443</v>
      </c>
      <c r="BT12" s="69">
        <v>1.2252908428385463</v>
      </c>
      <c r="BU12" s="69"/>
      <c r="BV12" s="69">
        <f t="shared" si="44"/>
        <v>-0.25356553994360764</v>
      </c>
      <c r="BW12" s="69">
        <f>'RD T1'!E214</f>
        <v>0.72175381944361394</v>
      </c>
      <c r="BX12" s="69">
        <f t="shared" si="45"/>
        <v>0.4681882795000063</v>
      </c>
      <c r="BZ12" t="str">
        <f t="shared" si="46"/>
        <v>23 Teaching and other educational professionals</v>
      </c>
      <c r="CA12" s="69">
        <v>1.0670092671766711</v>
      </c>
      <c r="CB12" s="69">
        <v>0.99781564615205876</v>
      </c>
      <c r="CC12" s="69">
        <v>1.0142041147706526</v>
      </c>
      <c r="CD12" s="69">
        <v>0.88289349324421929</v>
      </c>
      <c r="CE12" s="69">
        <v>0.5383625060393552</v>
      </c>
      <c r="CF12" s="69"/>
      <c r="CG12" s="69">
        <f t="shared" si="47"/>
        <v>-0.47584160873129744</v>
      </c>
      <c r="CH12" s="69">
        <f>'RD T1'!E243</f>
        <v>0.36833414765699224</v>
      </c>
      <c r="CI12" s="69">
        <f t="shared" si="48"/>
        <v>-0.1075074610743052</v>
      </c>
      <c r="CK12" t="str">
        <f t="shared" si="49"/>
        <v>23 Teaching and other educational professionals</v>
      </c>
      <c r="CL12" s="69">
        <v>0.29054638214172285</v>
      </c>
      <c r="CM12" s="69">
        <v>0.29134509932114855</v>
      </c>
      <c r="CN12" s="69">
        <v>0.4033381070690118</v>
      </c>
      <c r="CO12" s="69">
        <v>0.31468214418345092</v>
      </c>
      <c r="CP12" s="69">
        <v>0.23006185719759692</v>
      </c>
      <c r="CQ12" s="69"/>
      <c r="CR12" s="69">
        <f t="shared" si="50"/>
        <v>-0.17327624987141488</v>
      </c>
      <c r="CS12" s="69">
        <f>'RD T1'!E272</f>
        <v>0.13163985380355803</v>
      </c>
      <c r="CT12" s="69">
        <f t="shared" si="51"/>
        <v>-4.1636396067856851E-2</v>
      </c>
    </row>
    <row r="13" spans="1:98" x14ac:dyDescent="0.2">
      <c r="A13" s="10" t="str">
        <f>name!D9</f>
        <v>24 Business, media and public service professionals</v>
      </c>
      <c r="B13" s="69">
        <v>0.73686659827506784</v>
      </c>
      <c r="C13" s="69">
        <v>1.1277121550558091</v>
      </c>
      <c r="D13" s="69">
        <v>1.147289999328678</v>
      </c>
      <c r="E13" s="69">
        <v>1.6245595476744203</v>
      </c>
      <c r="F13" s="69">
        <v>2.512190031841119</v>
      </c>
      <c r="G13" s="11"/>
      <c r="H13" s="69">
        <f t="shared" si="26"/>
        <v>1.364900032512441</v>
      </c>
      <c r="I13" s="69">
        <f>'RD T1'!E41</f>
        <v>0.87408887873124008</v>
      </c>
      <c r="J13" s="69">
        <f t="shared" si="27"/>
        <v>2.2389889112436809</v>
      </c>
      <c r="L13" t="str">
        <f t="shared" si="28"/>
        <v>24 Business, media and public service professionals</v>
      </c>
      <c r="M13" s="69">
        <v>9.0130616808710879</v>
      </c>
      <c r="N13" s="69">
        <v>14.371958135372822</v>
      </c>
      <c r="O13" s="69">
        <v>14.383236917713001</v>
      </c>
      <c r="P13" s="69">
        <v>18.767278496463049</v>
      </c>
      <c r="Q13" s="69">
        <v>26.456686724195144</v>
      </c>
      <c r="R13" s="11"/>
      <c r="S13" s="69">
        <f t="shared" si="29"/>
        <v>12.073449806482143</v>
      </c>
      <c r="T13" s="69">
        <f>'RD T1'!E70</f>
        <v>9.8357485554408335</v>
      </c>
      <c r="U13" s="69">
        <f t="shared" si="30"/>
        <v>21.909198361922975</v>
      </c>
      <c r="W13" t="str">
        <f t="shared" si="31"/>
        <v>24 Business, media and public service professionals</v>
      </c>
      <c r="X13" s="69">
        <v>19.114796782926906</v>
      </c>
      <c r="Y13" s="69">
        <v>21.157165830243983</v>
      </c>
      <c r="Z13" s="69">
        <v>24.825238759080182</v>
      </c>
      <c r="AA13" s="69">
        <v>26.957849998528538</v>
      </c>
      <c r="AB13" s="69">
        <v>29.050961567550903</v>
      </c>
      <c r="AC13" s="69"/>
      <c r="AD13" s="69">
        <f t="shared" si="32"/>
        <v>4.2257228084707208</v>
      </c>
      <c r="AE13" s="69">
        <f>'RD T1'!E99</f>
        <v>14.332886627252659</v>
      </c>
      <c r="AF13" s="69">
        <f t="shared" si="33"/>
        <v>18.55860943572338</v>
      </c>
      <c r="AH13" t="str">
        <f t="shared" si="34"/>
        <v>24 Business, media and public service professionals</v>
      </c>
      <c r="AI13" s="69">
        <v>2.0529112907323026</v>
      </c>
      <c r="AJ13" s="69">
        <v>2.0002376452626356</v>
      </c>
      <c r="AK13" s="69">
        <v>2.4019736123135491</v>
      </c>
      <c r="AL13" s="69">
        <v>2.358521406813705</v>
      </c>
      <c r="AM13" s="69">
        <v>2.4922155840207365</v>
      </c>
      <c r="AN13" s="69"/>
      <c r="AO13" s="69">
        <f t="shared" si="35"/>
        <v>9.0241971707187396E-2</v>
      </c>
      <c r="AP13" s="69">
        <f>'RD T1'!E128</f>
        <v>0.92403026266091914</v>
      </c>
      <c r="AQ13" s="69">
        <f t="shared" si="36"/>
        <v>1.0142722343681065</v>
      </c>
      <c r="AS13" t="str">
        <f t="shared" si="37"/>
        <v>24 Business, media and public service professionals</v>
      </c>
      <c r="AT13" s="69">
        <v>3.1172464117219438</v>
      </c>
      <c r="AU13" s="69">
        <v>3.2575291684323373</v>
      </c>
      <c r="AV13" s="69">
        <v>3.8556045906968488</v>
      </c>
      <c r="AW13" s="69">
        <v>4.1908317094583412</v>
      </c>
      <c r="AX13" s="69">
        <v>4.6290880694400292</v>
      </c>
      <c r="AY13" s="69"/>
      <c r="AZ13" s="69">
        <f t="shared" si="38"/>
        <v>0.77348347874318035</v>
      </c>
      <c r="BA13" s="69">
        <f>'RD T1'!E157</f>
        <v>2.0998240858592219</v>
      </c>
      <c r="BB13" s="69">
        <f t="shared" si="39"/>
        <v>2.8733075646024022</v>
      </c>
      <c r="BD13" t="str">
        <f t="shared" si="40"/>
        <v>24 Business, media and public service professionals</v>
      </c>
      <c r="BE13" s="69">
        <v>6.5824656566659199</v>
      </c>
      <c r="BF13" s="69">
        <v>8.6002203221560016</v>
      </c>
      <c r="BG13" s="69">
        <v>9.4543883813556615</v>
      </c>
      <c r="BH13" s="69">
        <v>10.488674926349075</v>
      </c>
      <c r="BI13" s="69">
        <v>11.280328593798419</v>
      </c>
      <c r="BJ13" s="69"/>
      <c r="BK13" s="69">
        <f t="shared" si="41"/>
        <v>1.8259402124427577</v>
      </c>
      <c r="BL13" s="69">
        <f>'RD T1'!E186</f>
        <v>4.5128492013542703</v>
      </c>
      <c r="BM13" s="69">
        <f t="shared" si="42"/>
        <v>6.338789413797028</v>
      </c>
      <c r="BO13" t="str">
        <f t="shared" si="43"/>
        <v>24 Business, media and public service professionals</v>
      </c>
      <c r="BP13" s="69">
        <v>5.2795853234842856</v>
      </c>
      <c r="BQ13" s="69">
        <v>6.2259421872169094</v>
      </c>
      <c r="BR13" s="69">
        <v>6.0462729661462591</v>
      </c>
      <c r="BS13" s="69">
        <v>6.3243018010392218</v>
      </c>
      <c r="BT13" s="69">
        <v>5.5139287860931603</v>
      </c>
      <c r="BU13" s="69"/>
      <c r="BV13" s="69">
        <f t="shared" si="44"/>
        <v>-0.5323441800530988</v>
      </c>
      <c r="BW13" s="69">
        <f>'RD T1'!E215</f>
        <v>2.6319749340611276</v>
      </c>
      <c r="BX13" s="69">
        <f t="shared" si="45"/>
        <v>2.0996307540080288</v>
      </c>
      <c r="BZ13" t="str">
        <f t="shared" si="46"/>
        <v>24 Business, media and public service professionals</v>
      </c>
      <c r="CA13" s="69">
        <v>3.1518747214367293</v>
      </c>
      <c r="CB13" s="69">
        <v>3.6027801503879595</v>
      </c>
      <c r="CC13" s="69">
        <v>3.7515770456432858</v>
      </c>
      <c r="CD13" s="69">
        <v>3.4234369368597903</v>
      </c>
      <c r="CE13" s="69">
        <v>2.2446503499127877</v>
      </c>
      <c r="CF13" s="69"/>
      <c r="CG13" s="69">
        <f t="shared" si="47"/>
        <v>-1.5069266957304981</v>
      </c>
      <c r="CH13" s="69">
        <f>'RD T1'!E244</f>
        <v>1.209260506797017</v>
      </c>
      <c r="CI13" s="69">
        <f t="shared" si="48"/>
        <v>-0.29766618893348107</v>
      </c>
      <c r="CK13" t="str">
        <f t="shared" si="49"/>
        <v>24 Business, media and public service professionals</v>
      </c>
      <c r="CL13" s="69">
        <v>1.0608249022193532</v>
      </c>
      <c r="CM13" s="69">
        <v>1.241991507758814</v>
      </c>
      <c r="CN13" s="69">
        <v>1.4981845899987563</v>
      </c>
      <c r="CO13" s="69">
        <v>1.1452607145020708</v>
      </c>
      <c r="CP13" s="69">
        <v>0.85480910172010649</v>
      </c>
      <c r="CQ13" s="69"/>
      <c r="CR13" s="69">
        <f t="shared" si="50"/>
        <v>-0.64337548827864977</v>
      </c>
      <c r="CS13" s="69">
        <f>'RD T1'!E273</f>
        <v>0.39648133339293606</v>
      </c>
      <c r="CT13" s="69">
        <f t="shared" si="51"/>
        <v>-0.2468941548857137</v>
      </c>
    </row>
    <row r="14" spans="1:98" x14ac:dyDescent="0.2">
      <c r="A14" s="10" t="str">
        <f>name!D10</f>
        <v>31 Science, engineering and technology associate professionals</v>
      </c>
      <c r="B14" s="69">
        <v>0.23670039908656149</v>
      </c>
      <c r="C14" s="69">
        <v>0.36618123548670417</v>
      </c>
      <c r="D14" s="69">
        <v>0.34992794547444334</v>
      </c>
      <c r="E14" s="69">
        <v>0.4192944022271724</v>
      </c>
      <c r="F14" s="69">
        <v>0.67973564914382612</v>
      </c>
      <c r="G14" s="11"/>
      <c r="H14" s="69">
        <f t="shared" si="26"/>
        <v>0.32980770366938278</v>
      </c>
      <c r="I14" s="69">
        <f>'RD T1'!E42</f>
        <v>0.21736548104096587</v>
      </c>
      <c r="J14" s="69">
        <f t="shared" si="27"/>
        <v>0.5471731847103487</v>
      </c>
      <c r="L14" t="str">
        <f t="shared" si="28"/>
        <v>31 Science, engineering and technology associate professionals</v>
      </c>
      <c r="M14" s="69">
        <v>1.5147599718217044</v>
      </c>
      <c r="N14" s="69">
        <v>2.3179671036118705</v>
      </c>
      <c r="O14" s="69">
        <v>2.2290338210881195</v>
      </c>
      <c r="P14" s="69">
        <v>2.4009012137532175</v>
      </c>
      <c r="Q14" s="69">
        <v>3.3746088795813236</v>
      </c>
      <c r="R14" s="11"/>
      <c r="S14" s="69">
        <f t="shared" si="29"/>
        <v>1.1455750584932041</v>
      </c>
      <c r="T14" s="69">
        <f>'RD T1'!E71</f>
        <v>1.1059999113365495</v>
      </c>
      <c r="U14" s="69">
        <f t="shared" si="30"/>
        <v>2.2515749698297536</v>
      </c>
      <c r="W14" t="str">
        <f t="shared" si="31"/>
        <v>31 Science, engineering and technology associate professionals</v>
      </c>
      <c r="X14" s="69">
        <v>4.1362141354681912</v>
      </c>
      <c r="Y14" s="69">
        <v>4.6284711850963696</v>
      </c>
      <c r="Z14" s="69">
        <v>5.1628194969713874</v>
      </c>
      <c r="AA14" s="69">
        <v>4.7115480359305915</v>
      </c>
      <c r="AB14" s="69">
        <v>5.1970405258099852</v>
      </c>
      <c r="AC14" s="69"/>
      <c r="AD14" s="69">
        <f t="shared" si="32"/>
        <v>3.4221028838597789E-2</v>
      </c>
      <c r="AE14" s="69">
        <f>'RD T1'!E100</f>
        <v>2.1655922827190395</v>
      </c>
      <c r="AF14" s="69">
        <f t="shared" si="33"/>
        <v>2.1998133115576373</v>
      </c>
      <c r="AH14" t="str">
        <f t="shared" si="34"/>
        <v>31 Science, engineering and technology associate professionals</v>
      </c>
      <c r="AI14" s="69">
        <v>0.70989775774275632</v>
      </c>
      <c r="AJ14" s="69">
        <v>0.83165048894728166</v>
      </c>
      <c r="AK14" s="69">
        <v>0.99072347491745694</v>
      </c>
      <c r="AL14" s="69">
        <v>0.99029347697518166</v>
      </c>
      <c r="AM14" s="69">
        <v>1.2926645859750938</v>
      </c>
      <c r="AN14" s="69"/>
      <c r="AO14" s="69">
        <f t="shared" si="35"/>
        <v>0.30194111105763688</v>
      </c>
      <c r="AP14" s="69">
        <f>'RD T1'!E129</f>
        <v>0.49979202858028521</v>
      </c>
      <c r="AQ14" s="69">
        <f t="shared" si="36"/>
        <v>0.80173313963792214</v>
      </c>
      <c r="AS14" t="str">
        <f t="shared" si="37"/>
        <v>31 Science, engineering and technology associate professionals</v>
      </c>
      <c r="AT14" s="69">
        <v>1.922575290544295</v>
      </c>
      <c r="AU14" s="69">
        <v>1.908753079986097</v>
      </c>
      <c r="AV14" s="69">
        <v>2.0881810853182241</v>
      </c>
      <c r="AW14" s="69">
        <v>1.7235927434800731</v>
      </c>
      <c r="AX14" s="69">
        <v>1.6972255604138062</v>
      </c>
      <c r="AY14" s="69"/>
      <c r="AZ14" s="69">
        <f t="shared" si="38"/>
        <v>-0.39095552490441787</v>
      </c>
      <c r="BA14" s="69">
        <f>'RD T1'!E158</f>
        <v>0.65762902930441125</v>
      </c>
      <c r="BB14" s="69">
        <f t="shared" si="39"/>
        <v>0.26667350439999338</v>
      </c>
      <c r="BD14" t="str">
        <f t="shared" si="40"/>
        <v>31 Science, engineering and technology associate professionals</v>
      </c>
      <c r="BE14" s="69">
        <v>2.7771229807275253</v>
      </c>
      <c r="BF14" s="69">
        <v>3.1056164850485084</v>
      </c>
      <c r="BG14" s="69">
        <v>3.3398233859766733</v>
      </c>
      <c r="BH14" s="69">
        <v>2.5963591549814682</v>
      </c>
      <c r="BI14" s="69">
        <v>2.1423835920280232</v>
      </c>
      <c r="BJ14" s="69"/>
      <c r="BK14" s="69">
        <f t="shared" si="41"/>
        <v>-1.1974397939486501</v>
      </c>
      <c r="BL14" s="69">
        <f>'RD T1'!E187</f>
        <v>0.86900512301835864</v>
      </c>
      <c r="BM14" s="69">
        <f t="shared" si="42"/>
        <v>-0.32843467093029144</v>
      </c>
      <c r="BO14" t="str">
        <f t="shared" si="43"/>
        <v>31 Science, engineering and technology associate professionals</v>
      </c>
      <c r="BP14" s="69">
        <v>2.2806263275457788</v>
      </c>
      <c r="BQ14" s="69">
        <v>2.7694778857147329</v>
      </c>
      <c r="BR14" s="69">
        <v>2.8366595058557733</v>
      </c>
      <c r="BS14" s="69">
        <v>2.4668766185964559</v>
      </c>
      <c r="BT14" s="69">
        <v>2.3369002688812435</v>
      </c>
      <c r="BU14" s="69"/>
      <c r="BV14" s="69">
        <f t="shared" si="44"/>
        <v>-0.49975923697452984</v>
      </c>
      <c r="BW14" s="69">
        <f>'RD T1'!E216</f>
        <v>0.93978801919332922</v>
      </c>
      <c r="BX14" s="69">
        <f t="shared" si="45"/>
        <v>0.44002878221879937</v>
      </c>
      <c r="BZ14" t="str">
        <f t="shared" si="46"/>
        <v>31 Science, engineering and technology associate professionals</v>
      </c>
      <c r="CA14" s="69">
        <v>1.7734746193660231</v>
      </c>
      <c r="CB14" s="69">
        <v>2.0808013086338666</v>
      </c>
      <c r="CC14" s="69">
        <v>2.3752522894179839</v>
      </c>
      <c r="CD14" s="69">
        <v>1.7618981747533657</v>
      </c>
      <c r="CE14" s="69">
        <v>1.3320887177888614</v>
      </c>
      <c r="CF14" s="69"/>
      <c r="CG14" s="69">
        <f t="shared" si="47"/>
        <v>-1.0431635716291225</v>
      </c>
      <c r="CH14" s="69">
        <f>'RD T1'!E245</f>
        <v>0.60163965928132745</v>
      </c>
      <c r="CI14" s="69">
        <f t="shared" si="48"/>
        <v>-0.44152391234779509</v>
      </c>
      <c r="CK14" t="str">
        <f t="shared" si="49"/>
        <v>31 Science, engineering and technology associate professionals</v>
      </c>
      <c r="CL14" s="69">
        <v>0.46927992065293289</v>
      </c>
      <c r="CM14" s="69">
        <v>0.58928647403281997</v>
      </c>
      <c r="CN14" s="69">
        <v>0.77720308093093438</v>
      </c>
      <c r="CO14" s="69">
        <v>0.61558608461511544</v>
      </c>
      <c r="CP14" s="69">
        <v>0.72216224788579297</v>
      </c>
      <c r="CQ14" s="69"/>
      <c r="CR14" s="69">
        <f t="shared" si="50"/>
        <v>-5.5040833045141402E-2</v>
      </c>
      <c r="CS14" s="69">
        <f>'RD T1'!E274</f>
        <v>0.25926252175719067</v>
      </c>
      <c r="CT14" s="69">
        <f t="shared" si="51"/>
        <v>0.20422168871204927</v>
      </c>
    </row>
    <row r="15" spans="1:98" x14ac:dyDescent="0.2">
      <c r="A15" s="10" t="str">
        <f>name!D11</f>
        <v>32 Health and social care associate professionals</v>
      </c>
      <c r="B15" s="69">
        <v>5.558781971713192E-2</v>
      </c>
      <c r="C15" s="69">
        <v>8.6717375506636732E-2</v>
      </c>
      <c r="D15" s="69">
        <v>7.7965585227907294E-2</v>
      </c>
      <c r="E15" s="69">
        <v>0.11071113733008224</v>
      </c>
      <c r="F15" s="69">
        <v>0.21417837180048649</v>
      </c>
      <c r="G15" s="11"/>
      <c r="H15" s="69">
        <f t="shared" si="26"/>
        <v>0.13621278657257918</v>
      </c>
      <c r="I15" s="69">
        <f>'RD T1'!E43</f>
        <v>7.8103246468385457E-2</v>
      </c>
      <c r="J15" s="69">
        <f t="shared" si="27"/>
        <v>0.21431603304096464</v>
      </c>
      <c r="L15" t="str">
        <f t="shared" si="28"/>
        <v>32 Health and social care associate professionals</v>
      </c>
      <c r="M15" s="69">
        <v>1.4091332678298341</v>
      </c>
      <c r="N15" s="69">
        <v>2.4041048594113574</v>
      </c>
      <c r="O15" s="69">
        <v>2.4602851953096234</v>
      </c>
      <c r="P15" s="69">
        <v>3.208705457195641</v>
      </c>
      <c r="Q15" s="69">
        <v>5.6122861508142154</v>
      </c>
      <c r="R15" s="11"/>
      <c r="S15" s="69">
        <f t="shared" si="29"/>
        <v>3.152000955504592</v>
      </c>
      <c r="T15" s="69">
        <f>'RD T1'!E72</f>
        <v>2.1085195290407337</v>
      </c>
      <c r="U15" s="69">
        <f t="shared" si="30"/>
        <v>5.2605204845453262</v>
      </c>
      <c r="W15" t="str">
        <f t="shared" si="31"/>
        <v>32 Health and social care associate professionals</v>
      </c>
      <c r="X15" s="69">
        <v>4.9584842795733159</v>
      </c>
      <c r="Y15" s="69">
        <v>6.005811450877248</v>
      </c>
      <c r="Z15" s="69">
        <v>6.691254235095573</v>
      </c>
      <c r="AA15" s="69">
        <v>7.3351426908609554</v>
      </c>
      <c r="AB15" s="69">
        <v>8.7187413875112014</v>
      </c>
      <c r="AC15" s="69"/>
      <c r="AD15" s="69">
        <f t="shared" si="32"/>
        <v>2.0274871524156284</v>
      </c>
      <c r="AE15" s="69">
        <f>'RD T1'!E101</f>
        <v>4.9913279685710563</v>
      </c>
      <c r="AF15" s="69">
        <f t="shared" si="33"/>
        <v>7.0188151209866847</v>
      </c>
      <c r="AH15" t="str">
        <f t="shared" si="34"/>
        <v>32 Health and social care associate professionals</v>
      </c>
      <c r="AI15" s="69">
        <v>3.5586134508108413</v>
      </c>
      <c r="AJ15" s="69">
        <v>3.2743574832800482</v>
      </c>
      <c r="AK15" s="69">
        <v>3.4746048846715758</v>
      </c>
      <c r="AL15" s="69">
        <v>2.622583347124483</v>
      </c>
      <c r="AM15" s="69">
        <v>1.6411053722225306</v>
      </c>
      <c r="AN15" s="69"/>
      <c r="AO15" s="69">
        <f t="shared" si="35"/>
        <v>-1.8334995124490452</v>
      </c>
      <c r="AP15" s="69">
        <f>'RD T1'!E130</f>
        <v>1.0604368556240631</v>
      </c>
      <c r="AQ15" s="69">
        <f t="shared" si="36"/>
        <v>-0.7730626568249821</v>
      </c>
      <c r="AS15" t="str">
        <f t="shared" si="37"/>
        <v>32 Health and social care associate professionals</v>
      </c>
      <c r="AT15" s="69">
        <v>0.74608829223338236</v>
      </c>
      <c r="AU15" s="69">
        <v>0.82415207992221662</v>
      </c>
      <c r="AV15" s="69">
        <v>0.96776007292998156</v>
      </c>
      <c r="AW15" s="69">
        <v>0.91660322651457715</v>
      </c>
      <c r="AX15" s="69">
        <v>1.0071388661350971</v>
      </c>
      <c r="AY15" s="69"/>
      <c r="AZ15" s="69">
        <f t="shared" si="38"/>
        <v>3.9378793205115503E-2</v>
      </c>
      <c r="BA15" s="69">
        <f>'RD T1'!E159</f>
        <v>0.54295948750379075</v>
      </c>
      <c r="BB15" s="69">
        <f t="shared" si="39"/>
        <v>0.58233828070890625</v>
      </c>
      <c r="BD15" t="str">
        <f t="shared" si="40"/>
        <v>32 Health and social care associate professionals</v>
      </c>
      <c r="BE15" s="69">
        <v>2.9484576433934939</v>
      </c>
      <c r="BF15" s="69">
        <v>4.0660646525688575</v>
      </c>
      <c r="BG15" s="69">
        <v>3.8568682908134453</v>
      </c>
      <c r="BH15" s="69">
        <v>4.0119210414820285</v>
      </c>
      <c r="BI15" s="69">
        <v>4.1419186732933895</v>
      </c>
      <c r="BJ15" s="69"/>
      <c r="BK15" s="69">
        <f t="shared" si="41"/>
        <v>0.28505038247994419</v>
      </c>
      <c r="BL15" s="69">
        <f>'RD T1'!E188</f>
        <v>2.310221303164516</v>
      </c>
      <c r="BM15" s="69">
        <f t="shared" si="42"/>
        <v>2.5952716856444602</v>
      </c>
      <c r="BO15" t="str">
        <f t="shared" si="43"/>
        <v>32 Health and social care associate professionals</v>
      </c>
      <c r="BP15" s="69">
        <v>2.6575798422429515</v>
      </c>
      <c r="BQ15" s="69">
        <v>3.3142457773192517</v>
      </c>
      <c r="BR15" s="69">
        <v>2.7456088925025219</v>
      </c>
      <c r="BS15" s="69">
        <v>2.7501579115504904</v>
      </c>
      <c r="BT15" s="69">
        <v>2.1899139956499876</v>
      </c>
      <c r="BU15" s="69"/>
      <c r="BV15" s="69">
        <f t="shared" si="44"/>
        <v>-0.55569489685253437</v>
      </c>
      <c r="BW15" s="69">
        <f>'RD T1'!E217</f>
        <v>1.4050417164118312</v>
      </c>
      <c r="BX15" s="69">
        <f t="shared" si="45"/>
        <v>0.84934681955929681</v>
      </c>
      <c r="BZ15" t="str">
        <f t="shared" si="46"/>
        <v>32 Health and social care associate professionals</v>
      </c>
      <c r="CA15" s="69">
        <v>1.0532942372808813</v>
      </c>
      <c r="CB15" s="69">
        <v>1.097511421811072</v>
      </c>
      <c r="CC15" s="69">
        <v>0.90989098142824887</v>
      </c>
      <c r="CD15" s="69">
        <v>0.71455106231553567</v>
      </c>
      <c r="CE15" s="69">
        <v>0.39659898507946478</v>
      </c>
      <c r="CF15" s="69"/>
      <c r="CG15" s="69">
        <f t="shared" si="47"/>
        <v>-0.51329199634878409</v>
      </c>
      <c r="CH15" s="69">
        <f>'RD T1'!E246</f>
        <v>0.27440740136415309</v>
      </c>
      <c r="CI15" s="69">
        <f t="shared" si="48"/>
        <v>-0.23888459498463099</v>
      </c>
      <c r="CK15" t="str">
        <f t="shared" si="49"/>
        <v>32 Health and social care associate professionals</v>
      </c>
      <c r="CL15" s="69">
        <v>0.18658067192137615</v>
      </c>
      <c r="CM15" s="69">
        <v>0.2183348695039625</v>
      </c>
      <c r="CN15" s="69">
        <v>0.25603551424411347</v>
      </c>
      <c r="CO15" s="69">
        <v>0.19294929750463499</v>
      </c>
      <c r="CP15" s="69">
        <v>0.182267463972869</v>
      </c>
      <c r="CQ15" s="69"/>
      <c r="CR15" s="69">
        <f t="shared" si="50"/>
        <v>-7.3768050271244473E-2</v>
      </c>
      <c r="CS15" s="69">
        <f>'RD T1'!E275</f>
        <v>8.1594039809117336E-2</v>
      </c>
      <c r="CT15" s="69">
        <f t="shared" si="51"/>
        <v>7.8259895378728628E-3</v>
      </c>
    </row>
    <row r="16" spans="1:98" x14ac:dyDescent="0.2">
      <c r="A16" s="10" t="str">
        <f>name!D12</f>
        <v>33 Protective service occupations</v>
      </c>
      <c r="B16" s="69">
        <v>3.346567355264702E-2</v>
      </c>
      <c r="C16" s="69">
        <v>4.7110841359050568E-2</v>
      </c>
      <c r="D16" s="69">
        <v>4.2494057912691077E-2</v>
      </c>
      <c r="E16" s="69">
        <v>6.8542061548960476E-2</v>
      </c>
      <c r="F16" s="69">
        <v>0.12167604372761888</v>
      </c>
      <c r="G16" s="11"/>
      <c r="H16" s="69">
        <f t="shared" si="26"/>
        <v>7.9181985814927802E-2</v>
      </c>
      <c r="I16" s="69">
        <f>'RD T1'!E44</f>
        <v>2.966081043814792E-2</v>
      </c>
      <c r="J16" s="69">
        <f t="shared" si="27"/>
        <v>0.10884279625307572</v>
      </c>
      <c r="L16" t="str">
        <f t="shared" si="28"/>
        <v>33 Protective service occupations</v>
      </c>
      <c r="M16" s="69">
        <v>0.46955807313247616</v>
      </c>
      <c r="N16" s="69">
        <v>0.64177569442585225</v>
      </c>
      <c r="O16" s="69">
        <v>0.59385736903733777</v>
      </c>
      <c r="P16" s="69">
        <v>0.91214513742143755</v>
      </c>
      <c r="Q16" s="69">
        <v>1.5818067654045862</v>
      </c>
      <c r="R16" s="11"/>
      <c r="S16" s="69">
        <f t="shared" si="29"/>
        <v>0.98794939636724843</v>
      </c>
      <c r="T16" s="69">
        <f>'RD T1'!E73</f>
        <v>0.34800986469116557</v>
      </c>
      <c r="U16" s="69">
        <f t="shared" si="30"/>
        <v>1.3359592610584139</v>
      </c>
      <c r="W16" t="str">
        <f t="shared" si="31"/>
        <v>33 Protective service occupations</v>
      </c>
      <c r="X16" s="69">
        <v>2.2372305781291733</v>
      </c>
      <c r="Y16" s="69">
        <v>2.3378274256558007</v>
      </c>
      <c r="Z16" s="69">
        <v>2.7732310930269488</v>
      </c>
      <c r="AA16" s="69">
        <v>3.6093955924243697</v>
      </c>
      <c r="AB16" s="69">
        <v>5.3203662217434617</v>
      </c>
      <c r="AC16" s="69"/>
      <c r="AD16" s="69">
        <f t="shared" si="32"/>
        <v>2.5471351287165129</v>
      </c>
      <c r="AE16" s="69">
        <f>'RD T1'!E102</f>
        <v>1.7520356685123968</v>
      </c>
      <c r="AF16" s="69">
        <f t="shared" si="33"/>
        <v>4.2991707972289097</v>
      </c>
      <c r="AH16" t="str">
        <f t="shared" si="34"/>
        <v>33 Protective service occupations</v>
      </c>
      <c r="AI16" s="69">
        <v>0.63631777635197173</v>
      </c>
      <c r="AJ16" s="69">
        <v>0.67859689022013847</v>
      </c>
      <c r="AK16" s="69">
        <v>0.79104280877934408</v>
      </c>
      <c r="AL16" s="69">
        <v>1.0212485412163324</v>
      </c>
      <c r="AM16" s="69">
        <v>1.4605587225819427</v>
      </c>
      <c r="AN16" s="69"/>
      <c r="AO16" s="69">
        <f t="shared" si="35"/>
        <v>0.66951591380259867</v>
      </c>
      <c r="AP16" s="69">
        <f>'RD T1'!E131</f>
        <v>0.42691357037191374</v>
      </c>
      <c r="AQ16" s="69">
        <f t="shared" si="36"/>
        <v>1.0964294841745124</v>
      </c>
      <c r="AS16" t="str">
        <f t="shared" si="37"/>
        <v>33 Protective service occupations</v>
      </c>
      <c r="AT16" s="69">
        <v>0.57931771549729483</v>
      </c>
      <c r="AU16" s="69">
        <v>0.51106811190731183</v>
      </c>
      <c r="AV16" s="69">
        <v>0.58672641024276728</v>
      </c>
      <c r="AW16" s="69">
        <v>0.65168755980150073</v>
      </c>
      <c r="AX16" s="69">
        <v>0.79159840885087518</v>
      </c>
      <c r="AY16" s="69"/>
      <c r="AZ16" s="69">
        <f t="shared" si="38"/>
        <v>0.2048719986081079</v>
      </c>
      <c r="BA16" s="69">
        <f>'RD T1'!E160</f>
        <v>0.26681206904140597</v>
      </c>
      <c r="BB16" s="69">
        <f t="shared" si="39"/>
        <v>0.47168406764951387</v>
      </c>
      <c r="BD16" t="str">
        <f t="shared" si="40"/>
        <v>33 Protective service occupations</v>
      </c>
      <c r="BE16" s="69">
        <v>1.968829745695245</v>
      </c>
      <c r="BF16" s="69">
        <v>2.2028977895387345</v>
      </c>
      <c r="BG16" s="69">
        <v>2.3085233970216295</v>
      </c>
      <c r="BH16" s="69">
        <v>2.7030482943980783</v>
      </c>
      <c r="BI16" s="69">
        <v>2.9074170738644751</v>
      </c>
      <c r="BJ16" s="69"/>
      <c r="BK16" s="69">
        <f t="shared" si="41"/>
        <v>0.59889367684284567</v>
      </c>
      <c r="BL16" s="69">
        <f>'RD T1'!E189</f>
        <v>0.70781969885942742</v>
      </c>
      <c r="BM16" s="69">
        <f t="shared" si="42"/>
        <v>1.3067133757022731</v>
      </c>
      <c r="BO16" t="str">
        <f t="shared" si="43"/>
        <v>33 Protective service occupations</v>
      </c>
      <c r="BP16" s="69">
        <v>2.4546001757882401</v>
      </c>
      <c r="BQ16" s="69">
        <v>2.7410611517072558</v>
      </c>
      <c r="BR16" s="69">
        <v>2.6674242240669455</v>
      </c>
      <c r="BS16" s="69">
        <v>3.1539046083492543</v>
      </c>
      <c r="BT16" s="69">
        <v>2.8835167206326564</v>
      </c>
      <c r="BU16" s="69"/>
      <c r="BV16" s="69">
        <f t="shared" si="44"/>
        <v>0.21609249656571095</v>
      </c>
      <c r="BW16" s="69">
        <f>'RD T1'!E218</f>
        <v>0.93635749644495625</v>
      </c>
      <c r="BX16" s="69">
        <f t="shared" si="45"/>
        <v>1.1524499930106673</v>
      </c>
      <c r="BZ16" t="str">
        <f t="shared" si="46"/>
        <v>33 Protective service occupations</v>
      </c>
      <c r="CA16" s="69">
        <v>1.3898107119148342</v>
      </c>
      <c r="CB16" s="69">
        <v>1.4222008755265998</v>
      </c>
      <c r="CC16" s="69">
        <v>1.4585265000587964</v>
      </c>
      <c r="CD16" s="69">
        <v>1.4693655442316147</v>
      </c>
      <c r="CE16" s="69">
        <v>0.91207682692447056</v>
      </c>
      <c r="CF16" s="69"/>
      <c r="CG16" s="69">
        <f t="shared" si="47"/>
        <v>-0.5464496731343258</v>
      </c>
      <c r="CH16" s="69">
        <f>'RD T1'!E247</f>
        <v>0.44784407740530874</v>
      </c>
      <c r="CI16" s="69">
        <f t="shared" si="48"/>
        <v>-9.8605595729017059E-2</v>
      </c>
      <c r="CK16" t="str">
        <f t="shared" si="49"/>
        <v>33 Protective service occupations</v>
      </c>
      <c r="CL16" s="69">
        <v>0.33726130518580782</v>
      </c>
      <c r="CM16" s="69">
        <v>0.27110950188289118</v>
      </c>
      <c r="CN16" s="69">
        <v>0.30453773838408416</v>
      </c>
      <c r="CO16" s="69">
        <v>0.2302041352845785</v>
      </c>
      <c r="CP16" s="69">
        <v>0.18693048873119891</v>
      </c>
      <c r="CQ16" s="69"/>
      <c r="CR16" s="69">
        <f t="shared" si="50"/>
        <v>-0.11760724965288524</v>
      </c>
      <c r="CS16" s="69">
        <f>'RD T1'!E276</f>
        <v>5.3650999067491344E-2</v>
      </c>
      <c r="CT16" s="69">
        <f t="shared" si="51"/>
        <v>-6.3956250585393892E-2</v>
      </c>
    </row>
    <row r="17" spans="1:98" x14ac:dyDescent="0.2">
      <c r="A17" s="10" t="str">
        <f>name!D13</f>
        <v>34 Culture, media and sports occupations</v>
      </c>
      <c r="B17" s="69">
        <v>9.996144191808258E-2</v>
      </c>
      <c r="C17" s="69">
        <v>0.1629540018703643</v>
      </c>
      <c r="D17" s="69">
        <v>0.16351984437775269</v>
      </c>
      <c r="E17" s="69">
        <v>0.1981621493932206</v>
      </c>
      <c r="F17" s="69">
        <v>0.28716426040269422</v>
      </c>
      <c r="G17" s="11"/>
      <c r="H17" s="69">
        <f t="shared" si="26"/>
        <v>0.12364441602494153</v>
      </c>
      <c r="I17" s="69">
        <f>'RD T1'!E45</f>
        <v>0.11079750268226148</v>
      </c>
      <c r="J17" s="69">
        <f t="shared" si="27"/>
        <v>0.23444191870720299</v>
      </c>
      <c r="L17" t="str">
        <f t="shared" si="28"/>
        <v>34 Culture, media and sports occupations</v>
      </c>
      <c r="M17" s="69">
        <v>2.1583738121824569</v>
      </c>
      <c r="N17" s="69">
        <v>3.2186377881675963</v>
      </c>
      <c r="O17" s="69">
        <v>3.2125607072216562</v>
      </c>
      <c r="P17" s="69">
        <v>3.6205589938838294</v>
      </c>
      <c r="Q17" s="69">
        <v>5.0319318705004967</v>
      </c>
      <c r="R17" s="11"/>
      <c r="S17" s="69">
        <f t="shared" si="29"/>
        <v>1.8193711632788405</v>
      </c>
      <c r="T17" s="69">
        <f>'RD T1'!E74</f>
        <v>1.9706480443704937</v>
      </c>
      <c r="U17" s="69">
        <f t="shared" si="30"/>
        <v>3.7900192076493342</v>
      </c>
      <c r="W17" t="str">
        <f t="shared" si="31"/>
        <v>34 Culture, media and sports occupations</v>
      </c>
      <c r="X17" s="69">
        <v>6.2555934500811405</v>
      </c>
      <c r="Y17" s="69">
        <v>6.4985361029220652</v>
      </c>
      <c r="Z17" s="69">
        <v>6.873831169539466</v>
      </c>
      <c r="AA17" s="69">
        <v>6.614885173573378</v>
      </c>
      <c r="AB17" s="69">
        <v>7.294384710475514</v>
      </c>
      <c r="AC17" s="69"/>
      <c r="AD17" s="69">
        <f t="shared" si="32"/>
        <v>0.42055354093604791</v>
      </c>
      <c r="AE17" s="69">
        <f>'RD T1'!E103</f>
        <v>3.352598265999462</v>
      </c>
      <c r="AF17" s="69">
        <f t="shared" si="33"/>
        <v>3.7731518069355099</v>
      </c>
      <c r="AH17" t="str">
        <f t="shared" si="34"/>
        <v>34 Culture, media and sports occupations</v>
      </c>
      <c r="AI17" s="69">
        <v>0.87154497702939249</v>
      </c>
      <c r="AJ17" s="69">
        <v>0.87106163443008655</v>
      </c>
      <c r="AK17" s="69">
        <v>1.0242737037351812</v>
      </c>
      <c r="AL17" s="69">
        <v>1.0194757559644108</v>
      </c>
      <c r="AM17" s="69">
        <v>1.3352687610449503</v>
      </c>
      <c r="AN17" s="69"/>
      <c r="AO17" s="69">
        <f t="shared" si="35"/>
        <v>0.31099505730976906</v>
      </c>
      <c r="AP17" s="69">
        <f>'RD T1'!E132</f>
        <v>0.57017820815283538</v>
      </c>
      <c r="AQ17" s="69">
        <f t="shared" si="36"/>
        <v>0.88117326546260444</v>
      </c>
      <c r="AS17" t="str">
        <f t="shared" si="37"/>
        <v>34 Culture, media and sports occupations</v>
      </c>
      <c r="AT17" s="69">
        <v>1.0747987937664334</v>
      </c>
      <c r="AU17" s="69">
        <v>1.0246585543366094</v>
      </c>
      <c r="AV17" s="69">
        <v>1.0728573663973122</v>
      </c>
      <c r="AW17" s="69">
        <v>0.93266715688180246</v>
      </c>
      <c r="AX17" s="69">
        <v>0.93915967893081098</v>
      </c>
      <c r="AY17" s="69"/>
      <c r="AZ17" s="69">
        <f t="shared" si="38"/>
        <v>-0.13369768746650124</v>
      </c>
      <c r="BA17" s="69">
        <f>'RD T1'!E161</f>
        <v>0.44968764056132465</v>
      </c>
      <c r="BB17" s="69">
        <f t="shared" si="39"/>
        <v>0.31598995309482342</v>
      </c>
      <c r="BD17" t="str">
        <f t="shared" si="40"/>
        <v>34 Culture, media and sports occupations</v>
      </c>
      <c r="BE17" s="69">
        <v>2.6575964373424457</v>
      </c>
      <c r="BF17" s="69">
        <v>2.8839051504979101</v>
      </c>
      <c r="BG17" s="69">
        <v>2.9765284753578807</v>
      </c>
      <c r="BH17" s="69">
        <v>2.7624965594972495</v>
      </c>
      <c r="BI17" s="69">
        <v>3.0019248960986178</v>
      </c>
      <c r="BJ17" s="69"/>
      <c r="BK17" s="69">
        <f t="shared" si="41"/>
        <v>2.5396420740737113E-2</v>
      </c>
      <c r="BL17" s="69">
        <f>'RD T1'!E190</f>
        <v>1.1325830674767023</v>
      </c>
      <c r="BM17" s="69">
        <f t="shared" si="42"/>
        <v>1.1579794882174395</v>
      </c>
      <c r="BO17" t="str">
        <f t="shared" si="43"/>
        <v>34 Culture, media and sports occupations</v>
      </c>
      <c r="BP17" s="69">
        <v>1.5619230444393239</v>
      </c>
      <c r="BQ17" s="69">
        <v>1.5239497194787286</v>
      </c>
      <c r="BR17" s="69">
        <v>1.3866756953721993</v>
      </c>
      <c r="BS17" s="69">
        <v>1.2115021214819823</v>
      </c>
      <c r="BT17" s="69">
        <v>0.9526551225354799</v>
      </c>
      <c r="BU17" s="69"/>
      <c r="BV17" s="69">
        <f t="shared" si="44"/>
        <v>-0.43402057283671935</v>
      </c>
      <c r="BW17" s="69">
        <f>'RD T1'!E219</f>
        <v>0.43220707999895036</v>
      </c>
      <c r="BX17" s="69">
        <f t="shared" si="45"/>
        <v>-1.8134928377689929E-3</v>
      </c>
      <c r="BZ17" t="str">
        <f t="shared" si="46"/>
        <v>34 Culture, media and sports occupations</v>
      </c>
      <c r="CA17" s="69">
        <v>1.1783938243042726</v>
      </c>
      <c r="CB17" s="69">
        <v>1.1052731063720376</v>
      </c>
      <c r="CC17" s="69">
        <v>1.0911338559551031</v>
      </c>
      <c r="CD17" s="69">
        <v>0.78677643817433529</v>
      </c>
      <c r="CE17" s="69">
        <v>0.45264364351087794</v>
      </c>
      <c r="CF17" s="69"/>
      <c r="CG17" s="69">
        <f t="shared" si="47"/>
        <v>-0.63849021244422521</v>
      </c>
      <c r="CH17" s="69">
        <f>'RD T1'!E248</f>
        <v>0.24999515855087417</v>
      </c>
      <c r="CI17" s="69">
        <f t="shared" si="48"/>
        <v>-0.38849505389335104</v>
      </c>
      <c r="CK17" t="str">
        <f t="shared" si="49"/>
        <v>34 Culture, media and sports occupations</v>
      </c>
      <c r="CL17" s="69">
        <v>0.59764765738187287</v>
      </c>
      <c r="CM17" s="69">
        <v>0.65635202672164084</v>
      </c>
      <c r="CN17" s="69">
        <v>0.70199635446877529</v>
      </c>
      <c r="CO17" s="69">
        <v>0.44406953443264935</v>
      </c>
      <c r="CP17" s="69">
        <v>0.32671064903124014</v>
      </c>
      <c r="CQ17" s="69"/>
      <c r="CR17" s="69">
        <f t="shared" si="50"/>
        <v>-0.37528570543753514</v>
      </c>
      <c r="CS17" s="69">
        <f>'RD T1'!E277</f>
        <v>0.15520650335317254</v>
      </c>
      <c r="CT17" s="69">
        <f t="shared" si="51"/>
        <v>-0.2200792020843626</v>
      </c>
    </row>
    <row r="18" spans="1:98" x14ac:dyDescent="0.2">
      <c r="A18" s="10" t="str">
        <f>name!D14</f>
        <v>35 Business and public service associate professionals</v>
      </c>
      <c r="B18" s="69">
        <v>0.60939990727860061</v>
      </c>
      <c r="C18" s="69">
        <v>0.90374707754661465</v>
      </c>
      <c r="D18" s="69">
        <v>0.85422083488619538</v>
      </c>
      <c r="E18" s="69">
        <v>1.0878723675374231</v>
      </c>
      <c r="F18" s="69">
        <v>1.7304558116115005</v>
      </c>
      <c r="G18" s="11"/>
      <c r="H18" s="69">
        <f t="shared" si="26"/>
        <v>0.87623497672530515</v>
      </c>
      <c r="I18" s="69">
        <f>'RD T1'!E46</f>
        <v>0.57877250405234593</v>
      </c>
      <c r="J18" s="69">
        <f t="shared" si="27"/>
        <v>1.4550074807776512</v>
      </c>
      <c r="L18" t="str">
        <f t="shared" si="28"/>
        <v>35 Business and public service associate professionals</v>
      </c>
      <c r="M18" s="69">
        <v>6.1299577798330613</v>
      </c>
      <c r="N18" s="69">
        <v>9.0480018302143908</v>
      </c>
      <c r="O18" s="69">
        <v>8.7681033078687189</v>
      </c>
      <c r="P18" s="69">
        <v>10.652253252101689</v>
      </c>
      <c r="Q18" s="69">
        <v>15.737187286068092</v>
      </c>
      <c r="R18" s="11"/>
      <c r="S18" s="69">
        <f t="shared" si="29"/>
        <v>6.9690839781993734</v>
      </c>
      <c r="T18" s="69">
        <f>'RD T1'!E75</f>
        <v>5.7038820583887464</v>
      </c>
      <c r="U18" s="69">
        <f t="shared" si="30"/>
        <v>12.67296603658812</v>
      </c>
      <c r="W18" t="str">
        <f t="shared" si="31"/>
        <v>35 Business and public service associate professionals</v>
      </c>
      <c r="X18" s="69">
        <v>15.405563038432421</v>
      </c>
      <c r="Y18" s="69">
        <v>15.871836057081385</v>
      </c>
      <c r="Z18" s="69">
        <v>17.46672813340701</v>
      </c>
      <c r="AA18" s="69">
        <v>16.821604788212177</v>
      </c>
      <c r="AB18" s="69">
        <v>17.550411166317513</v>
      </c>
      <c r="AC18" s="69"/>
      <c r="AD18" s="69">
        <f t="shared" si="32"/>
        <v>8.3683032910503385E-2</v>
      </c>
      <c r="AE18" s="69">
        <f>'RD T1'!E104</f>
        <v>8.7967616682274308</v>
      </c>
      <c r="AF18" s="69">
        <f t="shared" si="33"/>
        <v>8.8804447011379342</v>
      </c>
      <c r="AH18" t="str">
        <f t="shared" si="34"/>
        <v>35 Business and public service associate professionals</v>
      </c>
      <c r="AI18" s="69">
        <v>3.9896575972708122</v>
      </c>
      <c r="AJ18" s="69">
        <v>4.2586580570114503</v>
      </c>
      <c r="AK18" s="69">
        <v>4.9142925062960678</v>
      </c>
      <c r="AL18" s="69">
        <v>4.8045277257234842</v>
      </c>
      <c r="AM18" s="69">
        <v>5.2840357187522544</v>
      </c>
      <c r="AN18" s="69"/>
      <c r="AO18" s="69">
        <f t="shared" si="35"/>
        <v>0.36974321245618658</v>
      </c>
      <c r="AP18" s="69">
        <f>'RD T1'!E133</f>
        <v>2.4591076091663555</v>
      </c>
      <c r="AQ18" s="69">
        <f t="shared" si="36"/>
        <v>2.8288508216225421</v>
      </c>
      <c r="AS18" t="str">
        <f t="shared" si="37"/>
        <v>35 Business and public service associate professionals</v>
      </c>
      <c r="AT18" s="69">
        <v>3.7175824293009927</v>
      </c>
      <c r="AU18" s="69">
        <v>3.8199611005525078</v>
      </c>
      <c r="AV18" s="69">
        <v>4.2523927108476975</v>
      </c>
      <c r="AW18" s="69">
        <v>4.0775208105521727</v>
      </c>
      <c r="AX18" s="69">
        <v>4.4266793906166795</v>
      </c>
      <c r="AY18" s="69"/>
      <c r="AZ18" s="69">
        <f t="shared" si="38"/>
        <v>0.17428667976898193</v>
      </c>
      <c r="BA18" s="69">
        <f>'RD T1'!E162</f>
        <v>2.0274907448604269</v>
      </c>
      <c r="BB18" s="69">
        <f t="shared" si="39"/>
        <v>2.2017774246294088</v>
      </c>
      <c r="BD18" t="str">
        <f t="shared" si="40"/>
        <v>35 Business and public service associate professionals</v>
      </c>
      <c r="BE18" s="69">
        <v>10.590081726713565</v>
      </c>
      <c r="BF18" s="69">
        <v>12.352606182816709</v>
      </c>
      <c r="BG18" s="69">
        <v>12.403547056540564</v>
      </c>
      <c r="BH18" s="69">
        <v>11.458187008399541</v>
      </c>
      <c r="BI18" s="69">
        <v>10.841851274999906</v>
      </c>
      <c r="BJ18" s="69"/>
      <c r="BK18" s="69">
        <f t="shared" si="41"/>
        <v>-1.5616957815406582</v>
      </c>
      <c r="BL18" s="69">
        <f>'RD T1'!E191</f>
        <v>4.7619907914587234</v>
      </c>
      <c r="BM18" s="69">
        <f t="shared" si="42"/>
        <v>3.2002950099180651</v>
      </c>
      <c r="BO18" t="str">
        <f t="shared" si="43"/>
        <v>35 Business and public service associate professionals</v>
      </c>
      <c r="BP18" s="69">
        <v>9.6889192333659864</v>
      </c>
      <c r="BQ18" s="69">
        <v>10.740100744116614</v>
      </c>
      <c r="BR18" s="69">
        <v>9.7640569034203804</v>
      </c>
      <c r="BS18" s="69">
        <v>8.9614561081455371</v>
      </c>
      <c r="BT18" s="69">
        <v>7.2870632941640574</v>
      </c>
      <c r="BU18" s="69"/>
      <c r="BV18" s="69">
        <f t="shared" si="44"/>
        <v>-2.4769936092563229</v>
      </c>
      <c r="BW18" s="69">
        <f>'RD T1'!E220</f>
        <v>3.5735097271891192</v>
      </c>
      <c r="BX18" s="69">
        <f t="shared" si="45"/>
        <v>1.0965161179327962</v>
      </c>
      <c r="BZ18" t="str">
        <f t="shared" si="46"/>
        <v>35 Business and public service associate professionals</v>
      </c>
      <c r="CA18" s="69">
        <v>5.8231836157223116</v>
      </c>
      <c r="CB18" s="69">
        <v>6.2850171574055622</v>
      </c>
      <c r="CC18" s="69">
        <v>6.1751844773172229</v>
      </c>
      <c r="CD18" s="69">
        <v>4.8608328830343259</v>
      </c>
      <c r="CE18" s="69">
        <v>3.1268369609372297</v>
      </c>
      <c r="CF18" s="69"/>
      <c r="CG18" s="69">
        <f t="shared" si="47"/>
        <v>-3.0483475163799931</v>
      </c>
      <c r="CH18" s="69">
        <f>'RD T1'!E249</f>
        <v>1.62427590293948</v>
      </c>
      <c r="CI18" s="69">
        <f t="shared" si="48"/>
        <v>-1.4240716134405131</v>
      </c>
      <c r="CK18" t="str">
        <f t="shared" si="49"/>
        <v>35 Business and public service associate professionals</v>
      </c>
      <c r="CL18" s="69">
        <v>1.8038487144766238</v>
      </c>
      <c r="CM18" s="69">
        <v>1.8914686522956199</v>
      </c>
      <c r="CN18" s="69">
        <v>2.1672835736369067</v>
      </c>
      <c r="CO18" s="69">
        <v>1.4257776802572113</v>
      </c>
      <c r="CP18" s="69">
        <v>1.3000887943589778</v>
      </c>
      <c r="CQ18" s="69"/>
      <c r="CR18" s="69">
        <f t="shared" si="50"/>
        <v>-0.86719477927792887</v>
      </c>
      <c r="CS18" s="69">
        <f>'RD T1'!E278</f>
        <v>0.48972645138884274</v>
      </c>
      <c r="CT18" s="69">
        <f t="shared" si="51"/>
        <v>-0.37746832788908613</v>
      </c>
    </row>
    <row r="19" spans="1:98" x14ac:dyDescent="0.2">
      <c r="A19" s="10" t="str">
        <f>name!D15</f>
        <v>41 Administrative occupations</v>
      </c>
      <c r="B19" s="69">
        <v>0.48188532971638831</v>
      </c>
      <c r="C19" s="69">
        <v>0.67533344447735877</v>
      </c>
      <c r="D19" s="69">
        <v>0.70841580870105914</v>
      </c>
      <c r="E19" s="69">
        <v>0.91255493584325054</v>
      </c>
      <c r="F19" s="69">
        <v>1.5153171772378196</v>
      </c>
      <c r="G19" s="11"/>
      <c r="H19" s="69">
        <f t="shared" si="26"/>
        <v>0.80690136853676042</v>
      </c>
      <c r="I19" s="69">
        <f>'RD T1'!E47</f>
        <v>0.52907504044742726</v>
      </c>
      <c r="J19" s="69">
        <f t="shared" si="27"/>
        <v>1.3359764089841877</v>
      </c>
      <c r="L19" t="str">
        <f t="shared" si="28"/>
        <v>41 Administrative occupations</v>
      </c>
      <c r="M19" s="69">
        <v>4.7147132229449147</v>
      </c>
      <c r="N19" s="69">
        <v>6.7268568950635155</v>
      </c>
      <c r="O19" s="69">
        <v>7.2769490962488579</v>
      </c>
      <c r="P19" s="69">
        <v>8.9201144730818811</v>
      </c>
      <c r="Q19" s="69">
        <v>13.140949816736601</v>
      </c>
      <c r="R19" s="11"/>
      <c r="S19" s="69">
        <f t="shared" si="29"/>
        <v>5.8640007204877431</v>
      </c>
      <c r="T19" s="69">
        <f>'RD T1'!E76</f>
        <v>5.1220608158862166</v>
      </c>
      <c r="U19" s="69">
        <f t="shared" si="30"/>
        <v>10.98606153637396</v>
      </c>
      <c r="W19" t="str">
        <f t="shared" si="31"/>
        <v>41 Administrative occupations</v>
      </c>
      <c r="X19" s="69">
        <v>18.64978969658053</v>
      </c>
      <c r="Y19" s="69">
        <v>18.398753025130915</v>
      </c>
      <c r="Z19" s="69">
        <v>22.058556390934747</v>
      </c>
      <c r="AA19" s="69">
        <v>22.47506539124074</v>
      </c>
      <c r="AB19" s="69">
        <v>25.837781906599734</v>
      </c>
      <c r="AC19" s="69"/>
      <c r="AD19" s="69">
        <f t="shared" si="32"/>
        <v>3.7792255156649865</v>
      </c>
      <c r="AE19" s="69">
        <f>'RD T1'!E105</f>
        <v>13.241008817611155</v>
      </c>
      <c r="AF19" s="69">
        <f t="shared" si="33"/>
        <v>17.020234333276143</v>
      </c>
      <c r="AH19" t="str">
        <f t="shared" si="34"/>
        <v>41 Administrative occupations</v>
      </c>
      <c r="AI19" s="69">
        <v>6.2384173448228619</v>
      </c>
      <c r="AJ19" s="69">
        <v>6.2699910558562291</v>
      </c>
      <c r="AK19" s="69">
        <v>7.6577009089005124</v>
      </c>
      <c r="AL19" s="69">
        <v>7.6465281331251083</v>
      </c>
      <c r="AM19" s="69">
        <v>8.76683917220649</v>
      </c>
      <c r="AN19" s="69"/>
      <c r="AO19" s="69">
        <f t="shared" si="35"/>
        <v>1.1091382633059776</v>
      </c>
      <c r="AP19" s="69">
        <f>'RD T1'!E134</f>
        <v>4.8155249301538801</v>
      </c>
      <c r="AQ19" s="69">
        <f t="shared" si="36"/>
        <v>5.9246631934598577</v>
      </c>
      <c r="AS19" t="str">
        <f t="shared" si="37"/>
        <v>41 Administrative occupations</v>
      </c>
      <c r="AT19" s="69">
        <v>6.4967706091335042</v>
      </c>
      <c r="AU19" s="69">
        <v>6.3288324341355402</v>
      </c>
      <c r="AV19" s="69">
        <v>7.7087399952587639</v>
      </c>
      <c r="AW19" s="69">
        <v>7.5464138879842499</v>
      </c>
      <c r="AX19" s="69">
        <v>8.6027065960582867</v>
      </c>
      <c r="AY19" s="69"/>
      <c r="AZ19" s="69">
        <f t="shared" si="38"/>
        <v>0.89396660079952284</v>
      </c>
      <c r="BA19" s="69">
        <f>'RD T1'!E163</f>
        <v>4.4269610739046641</v>
      </c>
      <c r="BB19" s="69">
        <f t="shared" si="39"/>
        <v>5.3209276747041869</v>
      </c>
      <c r="BD19" t="str">
        <f t="shared" si="40"/>
        <v>41 Administrative occupations</v>
      </c>
      <c r="BE19" s="69">
        <v>20.924018091203649</v>
      </c>
      <c r="BF19" s="69">
        <v>22.280816925325304</v>
      </c>
      <c r="BG19" s="69">
        <v>22.576539025127389</v>
      </c>
      <c r="BH19" s="69">
        <v>20.354613324361271</v>
      </c>
      <c r="BI19" s="69">
        <v>17.706359934498039</v>
      </c>
      <c r="BJ19" s="69"/>
      <c r="BK19" s="69">
        <f t="shared" si="41"/>
        <v>-4.8701790906293496</v>
      </c>
      <c r="BL19" s="69">
        <f>'RD T1'!E192</f>
        <v>9.1132913273187377</v>
      </c>
      <c r="BM19" s="69">
        <f t="shared" si="42"/>
        <v>4.2431122366893881</v>
      </c>
      <c r="BO19" t="str">
        <f t="shared" si="43"/>
        <v>41 Administrative occupations</v>
      </c>
      <c r="BP19" s="69">
        <v>27.371434986514128</v>
      </c>
      <c r="BQ19" s="69">
        <v>28.513284361958483</v>
      </c>
      <c r="BR19" s="69">
        <v>26.026327301557494</v>
      </c>
      <c r="BS19" s="69">
        <v>23.935314973938841</v>
      </c>
      <c r="BT19" s="69">
        <v>17.884739912471222</v>
      </c>
      <c r="BU19" s="69"/>
      <c r="BV19" s="69">
        <f t="shared" si="44"/>
        <v>-8.141587389086272</v>
      </c>
      <c r="BW19" s="69">
        <f>'RD T1'!E221</f>
        <v>10.021949579519761</v>
      </c>
      <c r="BX19" s="69">
        <f t="shared" si="45"/>
        <v>1.8803621904334893</v>
      </c>
      <c r="BZ19" t="str">
        <f t="shared" si="46"/>
        <v>41 Administrative occupations</v>
      </c>
      <c r="CA19" s="69">
        <v>14.212131510792959</v>
      </c>
      <c r="CB19" s="69">
        <v>12.317749073419719</v>
      </c>
      <c r="CC19" s="69">
        <v>11.198922350344077</v>
      </c>
      <c r="CD19" s="69">
        <v>7.8456008259625225</v>
      </c>
      <c r="CE19" s="69">
        <v>2.8265201252699175</v>
      </c>
      <c r="CF19" s="69"/>
      <c r="CG19" s="69">
        <f t="shared" si="47"/>
        <v>-8.3724022250741594</v>
      </c>
      <c r="CH19" s="69">
        <f>'RD T1'!E250</f>
        <v>2.4180289116338529</v>
      </c>
      <c r="CI19" s="69">
        <f t="shared" si="48"/>
        <v>-5.954373313440307</v>
      </c>
      <c r="CK19" t="str">
        <f t="shared" si="49"/>
        <v>41 Administrative occupations</v>
      </c>
      <c r="CL19" s="69">
        <v>5.0456084432083088</v>
      </c>
      <c r="CM19" s="69">
        <v>4.3008589894758975</v>
      </c>
      <c r="CN19" s="69">
        <v>4.9314899518443784</v>
      </c>
      <c r="CO19" s="69">
        <v>3.2840280970774609</v>
      </c>
      <c r="CP19" s="69">
        <v>2.5857225627601186</v>
      </c>
      <c r="CQ19" s="69"/>
      <c r="CR19" s="69">
        <f t="shared" si="50"/>
        <v>-2.3457673890842599</v>
      </c>
      <c r="CS19" s="69">
        <f>'RD T1'!E279</f>
        <v>1.0759379231737392</v>
      </c>
      <c r="CT19" s="69">
        <f t="shared" si="51"/>
        <v>-1.2698294659105207</v>
      </c>
    </row>
    <row r="20" spans="1:98" x14ac:dyDescent="0.2">
      <c r="A20" s="10" t="str">
        <f>name!D16</f>
        <v>42 Secretarial and related occupations</v>
      </c>
      <c r="B20" s="69">
        <v>3.8176740514465728E-2</v>
      </c>
      <c r="C20" s="69">
        <v>4.6280292437914934E-2</v>
      </c>
      <c r="D20" s="69">
        <v>5.4663174727642726E-2</v>
      </c>
      <c r="E20" s="69">
        <v>8.3700741889955993E-2</v>
      </c>
      <c r="F20" s="69">
        <v>0.14442443563790011</v>
      </c>
      <c r="G20" s="11"/>
      <c r="H20" s="69">
        <f t="shared" si="26"/>
        <v>8.9761260910257379E-2</v>
      </c>
      <c r="I20" s="69">
        <f>'RD T1'!E48</f>
        <v>5.7154906004191521E-2</v>
      </c>
      <c r="J20" s="69">
        <f t="shared" si="27"/>
        <v>0.14691616691444889</v>
      </c>
      <c r="L20" t="str">
        <f t="shared" si="28"/>
        <v>42 Secretarial and related occupations</v>
      </c>
      <c r="M20" s="69">
        <v>0.74193736484357331</v>
      </c>
      <c r="N20" s="69">
        <v>0.96931941227567175</v>
      </c>
      <c r="O20" s="69">
        <v>1.1028034491049947</v>
      </c>
      <c r="P20" s="69">
        <v>1.5654684693440331</v>
      </c>
      <c r="Q20" s="69">
        <v>1.4731439868349578</v>
      </c>
      <c r="R20" s="11"/>
      <c r="S20" s="69">
        <f t="shared" si="29"/>
        <v>0.37034053772996312</v>
      </c>
      <c r="T20" s="69">
        <f>'RD T1'!E77</f>
        <v>0.79839792187512648</v>
      </c>
      <c r="U20" s="69">
        <f t="shared" si="30"/>
        <v>1.1687384596050896</v>
      </c>
      <c r="W20" t="str">
        <f t="shared" si="31"/>
        <v>42 Secretarial and related occupations</v>
      </c>
      <c r="X20" s="69">
        <v>2.9376306756490069</v>
      </c>
      <c r="Y20" s="69">
        <v>2.805654820068936</v>
      </c>
      <c r="Z20" s="69">
        <v>3.351624505589732</v>
      </c>
      <c r="AA20" s="69">
        <v>4.6477378513090679</v>
      </c>
      <c r="AB20" s="69">
        <v>6.1692048954932686</v>
      </c>
      <c r="AC20" s="69"/>
      <c r="AD20" s="69">
        <f t="shared" si="32"/>
        <v>2.8175803899035365</v>
      </c>
      <c r="AE20" s="69">
        <f>'RD T1'!E106</f>
        <v>3.1731525476687503</v>
      </c>
      <c r="AF20" s="69">
        <f t="shared" si="33"/>
        <v>5.9907329375722869</v>
      </c>
      <c r="AH20" t="str">
        <f t="shared" si="34"/>
        <v>42 Secretarial and related occupations</v>
      </c>
      <c r="AI20" s="69">
        <v>1.3437999504599443</v>
      </c>
      <c r="AJ20" s="69">
        <v>1.2286148556277847</v>
      </c>
      <c r="AK20" s="69">
        <v>1.53302670281253</v>
      </c>
      <c r="AL20" s="69">
        <v>1.9006383677922158</v>
      </c>
      <c r="AM20" s="69">
        <v>2.034757190073198</v>
      </c>
      <c r="AN20" s="69"/>
      <c r="AO20" s="69">
        <f t="shared" si="35"/>
        <v>0.50173048726066805</v>
      </c>
      <c r="AP20" s="69">
        <f>'RD T1'!E135</f>
        <v>1.1670068738041148</v>
      </c>
      <c r="AQ20" s="69">
        <f t="shared" si="36"/>
        <v>1.6687373610647829</v>
      </c>
      <c r="AS20" t="str">
        <f t="shared" si="37"/>
        <v>42 Secretarial and related occupations</v>
      </c>
      <c r="AT20" s="69">
        <v>1.1680281038062832</v>
      </c>
      <c r="AU20" s="69">
        <v>0.96290832077842814</v>
      </c>
      <c r="AV20" s="69">
        <v>1.2011097882583088</v>
      </c>
      <c r="AW20" s="69">
        <v>1.4129044763505252</v>
      </c>
      <c r="AX20" s="69">
        <v>1.4525066879410995</v>
      </c>
      <c r="AY20" s="69"/>
      <c r="AZ20" s="69">
        <f t="shared" si="38"/>
        <v>0.25139689968279066</v>
      </c>
      <c r="BA20" s="69">
        <f>'RD T1'!E164</f>
        <v>0.80149683213267697</v>
      </c>
      <c r="BB20" s="69">
        <f t="shared" si="39"/>
        <v>1.0528937318154676</v>
      </c>
      <c r="BD20" t="str">
        <f t="shared" si="40"/>
        <v>42 Secretarial and related occupations</v>
      </c>
      <c r="BE20" s="69">
        <v>4.3003707671141367</v>
      </c>
      <c r="BF20" s="69">
        <v>4.1653479544217795</v>
      </c>
      <c r="BG20" s="69">
        <v>3.9047896151359307</v>
      </c>
      <c r="BH20" s="69">
        <v>4.2663195053020004</v>
      </c>
      <c r="BI20" s="69">
        <v>1.4013395169319196</v>
      </c>
      <c r="BJ20" s="69"/>
      <c r="BK20" s="69">
        <f t="shared" si="41"/>
        <v>-2.5034500982040111</v>
      </c>
      <c r="BL20" s="69">
        <f>'RD T1'!E193</f>
        <v>1.5626588549309037</v>
      </c>
      <c r="BM20" s="69">
        <f t="shared" si="42"/>
        <v>-0.94079124327310737</v>
      </c>
      <c r="BO20" t="str">
        <f t="shared" si="43"/>
        <v>42 Secretarial and related occupations</v>
      </c>
      <c r="BP20" s="69">
        <v>6.3943102569559827</v>
      </c>
      <c r="BQ20" s="69">
        <v>5.3426008498129178</v>
      </c>
      <c r="BR20" s="69">
        <v>4.4623279389358297</v>
      </c>
      <c r="BS20" s="69">
        <v>3.8105045941166318</v>
      </c>
      <c r="BT20" s="69">
        <v>1.0985430195269463</v>
      </c>
      <c r="BU20" s="69"/>
      <c r="BV20" s="69">
        <f t="shared" si="44"/>
        <v>-3.3637849194088831</v>
      </c>
      <c r="BW20" s="69">
        <f>'RD T1'!E222</f>
        <v>1.3648865342761252</v>
      </c>
      <c r="BX20" s="69">
        <f t="shared" si="45"/>
        <v>-1.998898385132758</v>
      </c>
      <c r="BZ20" t="str">
        <f t="shared" si="46"/>
        <v>42 Secretarial and related occupations</v>
      </c>
      <c r="CA20" s="69">
        <v>5.2351018483082123</v>
      </c>
      <c r="CB20" s="69">
        <v>4.9253001835835626</v>
      </c>
      <c r="CC20" s="69">
        <v>4.0248804367680506</v>
      </c>
      <c r="CD20" s="69">
        <v>3.2747915898528159</v>
      </c>
      <c r="CE20" s="69">
        <v>0.63492423105693296</v>
      </c>
      <c r="CF20" s="69"/>
      <c r="CG20" s="69">
        <f t="shared" si="47"/>
        <v>-3.3899562057111177</v>
      </c>
      <c r="CH20" s="69">
        <f>'RD T1'!E251</f>
        <v>1.0337390559673429</v>
      </c>
      <c r="CI20" s="69">
        <f t="shared" si="48"/>
        <v>-2.3562171497437747</v>
      </c>
      <c r="CK20" t="str">
        <f t="shared" si="49"/>
        <v>42 Secretarial and related occupations</v>
      </c>
      <c r="CL20" s="69">
        <v>1.705660094860953</v>
      </c>
      <c r="CM20" s="69">
        <v>1.5219408954357161</v>
      </c>
      <c r="CN20" s="69">
        <v>1.7652903067939281</v>
      </c>
      <c r="CO20" s="69">
        <v>1.6327983983853516</v>
      </c>
      <c r="CP20" s="69">
        <v>1.2715252391399199</v>
      </c>
      <c r="CQ20" s="69"/>
      <c r="CR20" s="69">
        <f t="shared" si="50"/>
        <v>-0.49376506765400818</v>
      </c>
      <c r="CS20" s="69">
        <f>'RD T1'!E280</f>
        <v>0.63970791706376973</v>
      </c>
      <c r="CT20" s="69">
        <f t="shared" si="51"/>
        <v>0.14594284940976154</v>
      </c>
    </row>
    <row r="21" spans="1:98" x14ac:dyDescent="0.2">
      <c r="A21" s="10" t="str">
        <f>name!D17</f>
        <v>51 Skilled agricultural and related trades</v>
      </c>
      <c r="B21" s="69">
        <v>1.5207927273291703E-2</v>
      </c>
      <c r="C21" s="69">
        <v>2.2144612190316045E-2</v>
      </c>
      <c r="D21" s="69">
        <v>1.7063577913217092E-2</v>
      </c>
      <c r="E21" s="69">
        <v>2.1885488466776914E-2</v>
      </c>
      <c r="F21" s="69">
        <v>3.925978450908333E-2</v>
      </c>
      <c r="G21" s="11"/>
      <c r="H21" s="69">
        <f t="shared" si="26"/>
        <v>2.2196206595866238E-2</v>
      </c>
      <c r="I21" s="69">
        <f>'RD T1'!E49</f>
        <v>1.65553399046834E-2</v>
      </c>
      <c r="J21" s="69">
        <f t="shared" si="27"/>
        <v>3.8751546500549641E-2</v>
      </c>
      <c r="L21" t="str">
        <f t="shared" si="28"/>
        <v>51 Skilled agricultural and related trades</v>
      </c>
      <c r="M21" s="69">
        <v>0.13739311295381532</v>
      </c>
      <c r="N21" s="69">
        <v>0.14533321213166162</v>
      </c>
      <c r="O21" s="69">
        <v>0.12121974841358725</v>
      </c>
      <c r="P21" s="69">
        <v>0.15288231678000064</v>
      </c>
      <c r="Q21" s="69">
        <v>0.22264745224912841</v>
      </c>
      <c r="R21" s="11"/>
      <c r="S21" s="69">
        <f t="shared" si="29"/>
        <v>0.10142770383554116</v>
      </c>
      <c r="T21" s="69">
        <f>'RD T1'!E78</f>
        <v>8.9657601729718164E-2</v>
      </c>
      <c r="U21" s="69">
        <f t="shared" si="30"/>
        <v>0.19108530556525932</v>
      </c>
      <c r="W21" t="str">
        <f t="shared" si="31"/>
        <v>51 Skilled agricultural and related trades</v>
      </c>
      <c r="X21" s="69">
        <v>1.0607956276160195</v>
      </c>
      <c r="Y21" s="69">
        <v>0.83830283085953672</v>
      </c>
      <c r="Z21" s="69">
        <v>0.79249547310977497</v>
      </c>
      <c r="AA21" s="69">
        <v>0.91234300521544276</v>
      </c>
      <c r="AB21" s="69">
        <v>1.2394802141598751</v>
      </c>
      <c r="AC21" s="69"/>
      <c r="AD21" s="69">
        <f t="shared" si="32"/>
        <v>0.44698474105010011</v>
      </c>
      <c r="AE21" s="69">
        <f>'RD T1'!E107</f>
        <v>0.67951297614618889</v>
      </c>
      <c r="AF21" s="69">
        <f t="shared" si="33"/>
        <v>1.1264977171962891</v>
      </c>
      <c r="AH21" t="str">
        <f t="shared" si="34"/>
        <v>51 Skilled agricultural and related trades</v>
      </c>
      <c r="AI21" s="69">
        <v>0.42256294395312005</v>
      </c>
      <c r="AJ21" s="69">
        <v>0.38381352164622429</v>
      </c>
      <c r="AK21" s="69">
        <v>0.34581865474763929</v>
      </c>
      <c r="AL21" s="69">
        <v>0.42596128713732323</v>
      </c>
      <c r="AM21" s="69">
        <v>0.5855459358190096</v>
      </c>
      <c r="AN21" s="69"/>
      <c r="AO21" s="69">
        <f t="shared" si="35"/>
        <v>0.23972728107137031</v>
      </c>
      <c r="AP21" s="69">
        <f>'RD T1'!E136</f>
        <v>0.32845236751454449</v>
      </c>
      <c r="AQ21" s="69">
        <f t="shared" si="36"/>
        <v>0.56817964858591474</v>
      </c>
      <c r="AS21" t="str">
        <f t="shared" si="37"/>
        <v>51 Skilled agricultural and related trades</v>
      </c>
      <c r="AT21" s="69">
        <v>0.76064096218731569</v>
      </c>
      <c r="AU21" s="69">
        <v>0.65369656458996328</v>
      </c>
      <c r="AV21" s="69">
        <v>0.58286254393875614</v>
      </c>
      <c r="AW21" s="69">
        <v>0.69717712534828058</v>
      </c>
      <c r="AX21" s="69">
        <v>1.0626349208423964</v>
      </c>
      <c r="AY21" s="69"/>
      <c r="AZ21" s="69">
        <f t="shared" si="38"/>
        <v>0.47977237690364027</v>
      </c>
      <c r="BA21" s="69">
        <f>'RD T1'!E165</f>
        <v>0.49993555614755691</v>
      </c>
      <c r="BB21" s="69">
        <f t="shared" si="39"/>
        <v>0.97970793305119719</v>
      </c>
      <c r="BD21" t="str">
        <f t="shared" si="40"/>
        <v>51 Skilled agricultural and related trades</v>
      </c>
      <c r="BE21" s="69">
        <v>1.2317558484488271</v>
      </c>
      <c r="BF21" s="69">
        <v>1.1826637246225102</v>
      </c>
      <c r="BG21" s="69">
        <v>0.91119247300709993</v>
      </c>
      <c r="BH21" s="69">
        <v>0.95708069876757085</v>
      </c>
      <c r="BI21" s="69">
        <v>1.040473714570018</v>
      </c>
      <c r="BJ21" s="69"/>
      <c r="BK21" s="69">
        <f t="shared" si="41"/>
        <v>0.12928124156291809</v>
      </c>
      <c r="BL21" s="69">
        <f>'RD T1'!E194</f>
        <v>0.51977406971887308</v>
      </c>
      <c r="BM21" s="69">
        <f t="shared" si="42"/>
        <v>0.64905531128179117</v>
      </c>
      <c r="BO21" t="str">
        <f t="shared" si="43"/>
        <v>51 Skilled agricultural and related trades</v>
      </c>
      <c r="BP21" s="69">
        <v>2.1979265020422729</v>
      </c>
      <c r="BQ21" s="69">
        <v>2.0739583513168083</v>
      </c>
      <c r="BR21" s="69">
        <v>1.5333559119883029</v>
      </c>
      <c r="BS21" s="69">
        <v>1.6145447190146887</v>
      </c>
      <c r="BT21" s="69">
        <v>1.5322635939589726</v>
      </c>
      <c r="BU21" s="69"/>
      <c r="BV21" s="69">
        <f t="shared" si="44"/>
        <v>-1.092318029330297E-3</v>
      </c>
      <c r="BW21" s="69">
        <f>'RD T1'!E223</f>
        <v>0.89796941556058474</v>
      </c>
      <c r="BX21" s="69">
        <f t="shared" si="45"/>
        <v>0.89687709753125444</v>
      </c>
      <c r="BZ21" t="str">
        <f t="shared" si="46"/>
        <v>51 Skilled agricultural and related trades</v>
      </c>
      <c r="CA21" s="69">
        <v>1.7482385111547494</v>
      </c>
      <c r="CB21" s="69">
        <v>1.5122127085837913</v>
      </c>
      <c r="CC21" s="69">
        <v>1.4806500381737693</v>
      </c>
      <c r="CD21" s="69">
        <v>1.4853202293237517</v>
      </c>
      <c r="CE21" s="69">
        <v>1.7448712494155176</v>
      </c>
      <c r="CF21" s="69"/>
      <c r="CG21" s="69">
        <f t="shared" si="47"/>
        <v>0.26422121124174835</v>
      </c>
      <c r="CH21" s="69">
        <f>'RD T1'!E252</f>
        <v>0.73054583075713497</v>
      </c>
      <c r="CI21" s="69">
        <f t="shared" si="48"/>
        <v>0.99476704199888333</v>
      </c>
      <c r="CK21" t="str">
        <f t="shared" si="49"/>
        <v>51 Skilled agricultural and related trades</v>
      </c>
      <c r="CL21" s="69">
        <v>1.6961152339827039</v>
      </c>
      <c r="CM21" s="69">
        <v>1.3862891324664712</v>
      </c>
      <c r="CN21" s="69">
        <v>1.1066791628866646</v>
      </c>
      <c r="CO21" s="69">
        <v>0.90510100126643889</v>
      </c>
      <c r="CP21" s="69">
        <v>0.52425198802947803</v>
      </c>
      <c r="CQ21" s="69"/>
      <c r="CR21" s="69">
        <f t="shared" si="50"/>
        <v>-0.58242717485718654</v>
      </c>
      <c r="CS21" s="69">
        <f>'RD T1'!E281</f>
        <v>0.30277513025163422</v>
      </c>
      <c r="CT21" s="69">
        <f t="shared" si="51"/>
        <v>-0.27965204460555232</v>
      </c>
    </row>
    <row r="22" spans="1:98" x14ac:dyDescent="0.2">
      <c r="A22" s="10" t="str">
        <f>name!D18</f>
        <v>52 Skilled metal, electrical and electronic trades</v>
      </c>
      <c r="B22" s="69">
        <v>2.4950803812368576E-2</v>
      </c>
      <c r="C22" s="69">
        <v>2.9957934755496414E-2</v>
      </c>
      <c r="D22" s="69">
        <v>2.1777983519727772E-2</v>
      </c>
      <c r="E22" s="69">
        <v>2.7713396867671422E-2</v>
      </c>
      <c r="F22" s="69">
        <v>4.0278466566438624E-2</v>
      </c>
      <c r="G22" s="11"/>
      <c r="H22" s="69">
        <f t="shared" si="26"/>
        <v>1.8500483046710852E-2</v>
      </c>
      <c r="I22" s="69">
        <f>'RD T1'!E50</f>
        <v>1.2702302643991357E-2</v>
      </c>
      <c r="J22" s="69">
        <f t="shared" si="27"/>
        <v>3.1202785690702207E-2</v>
      </c>
      <c r="L22" t="str">
        <f t="shared" si="28"/>
        <v>52 Skilled metal, electrical and electronic trades</v>
      </c>
      <c r="M22" s="69">
        <v>0.70013401201271308</v>
      </c>
      <c r="N22" s="69">
        <v>0.95545164147735195</v>
      </c>
      <c r="O22" s="69">
        <v>0.70056184670409027</v>
      </c>
      <c r="P22" s="69">
        <v>1.1963003221702708</v>
      </c>
      <c r="Q22" s="69">
        <v>1.9712568596218407</v>
      </c>
      <c r="R22" s="11"/>
      <c r="S22" s="69">
        <f t="shared" si="29"/>
        <v>1.2706950129177503</v>
      </c>
      <c r="T22" s="69">
        <f>'RD T1'!E79</f>
        <v>0.62998351488172266</v>
      </c>
      <c r="U22" s="69">
        <f t="shared" si="30"/>
        <v>1.9006785277994731</v>
      </c>
      <c r="W22" t="str">
        <f t="shared" si="31"/>
        <v>52 Skilled metal, electrical and electronic trades</v>
      </c>
      <c r="X22" s="69">
        <v>2.2653397024290887</v>
      </c>
      <c r="Y22" s="69">
        <v>2.2664327172414178</v>
      </c>
      <c r="Z22" s="69">
        <v>1.8381435937658299</v>
      </c>
      <c r="AA22" s="69">
        <v>2.313349410730428</v>
      </c>
      <c r="AB22" s="69">
        <v>2.8571885364029885</v>
      </c>
      <c r="AC22" s="69"/>
      <c r="AD22" s="69">
        <f t="shared" si="32"/>
        <v>1.0190449426371586</v>
      </c>
      <c r="AE22" s="69">
        <f>'RD T1'!E108</f>
        <v>1.1924238394141531</v>
      </c>
      <c r="AF22" s="69">
        <f t="shared" si="33"/>
        <v>2.2114687820513117</v>
      </c>
      <c r="AH22" t="str">
        <f t="shared" si="34"/>
        <v>52 Skilled metal, electrical and electronic trades</v>
      </c>
      <c r="AI22" s="69">
        <v>0.87989771929072802</v>
      </c>
      <c r="AJ22" s="69">
        <v>0.82779461913729002</v>
      </c>
      <c r="AK22" s="69">
        <v>0.69963884067891835</v>
      </c>
      <c r="AL22" s="69">
        <v>0.76721021068063089</v>
      </c>
      <c r="AM22" s="69">
        <v>0.94159538649473307</v>
      </c>
      <c r="AN22" s="69"/>
      <c r="AO22" s="69">
        <f t="shared" si="35"/>
        <v>0.24195654581581472</v>
      </c>
      <c r="AP22" s="69">
        <f>'RD T1'!E137</f>
        <v>0.35140461094658315</v>
      </c>
      <c r="AQ22" s="69">
        <f t="shared" si="36"/>
        <v>0.59336115676239787</v>
      </c>
      <c r="AS22" t="str">
        <f t="shared" si="37"/>
        <v>52 Skilled metal, electrical and electronic trades</v>
      </c>
      <c r="AT22" s="69">
        <v>3.7711864314364028</v>
      </c>
      <c r="AU22" s="69">
        <v>3.5050594762795053</v>
      </c>
      <c r="AV22" s="69">
        <v>3.0775337584110192</v>
      </c>
      <c r="AW22" s="69">
        <v>3.2471181406158793</v>
      </c>
      <c r="AX22" s="69">
        <v>3.6248130788418167</v>
      </c>
      <c r="AY22" s="69"/>
      <c r="AZ22" s="69">
        <f t="shared" si="38"/>
        <v>0.54727932043079752</v>
      </c>
      <c r="BA22" s="69">
        <f>'RD T1'!E166</f>
        <v>1.4452095876688984</v>
      </c>
      <c r="BB22" s="69">
        <f t="shared" si="39"/>
        <v>1.9924889080996959</v>
      </c>
      <c r="BD22" t="str">
        <f t="shared" si="40"/>
        <v>52 Skilled metal, electrical and electronic trades</v>
      </c>
      <c r="BE22" s="69">
        <v>17.947527525709884</v>
      </c>
      <c r="BF22" s="69">
        <v>20.09579347588954</v>
      </c>
      <c r="BG22" s="69">
        <v>16.835513727390172</v>
      </c>
      <c r="BH22" s="69">
        <v>16.895563367287551</v>
      </c>
      <c r="BI22" s="69">
        <v>16.301372857616148</v>
      </c>
      <c r="BJ22" s="69"/>
      <c r="BK22" s="69">
        <f t="shared" si="41"/>
        <v>-0.5341408697740242</v>
      </c>
      <c r="BL22" s="69">
        <f>'RD T1'!E195</f>
        <v>5.8497479083551278</v>
      </c>
      <c r="BM22" s="69">
        <f t="shared" si="42"/>
        <v>5.3156070385811036</v>
      </c>
      <c r="BO22" t="str">
        <f t="shared" si="43"/>
        <v>52 Skilled metal, electrical and electronic trades</v>
      </c>
      <c r="BP22" s="69">
        <v>11.565292767728062</v>
      </c>
      <c r="BQ22" s="69">
        <v>12.361587903144079</v>
      </c>
      <c r="BR22" s="69">
        <v>9.9779607609215013</v>
      </c>
      <c r="BS22" s="69">
        <v>9.8916052081279719</v>
      </c>
      <c r="BT22" s="69">
        <v>8.57398880496185</v>
      </c>
      <c r="BU22" s="69"/>
      <c r="BV22" s="69">
        <f t="shared" si="44"/>
        <v>-1.4039719559596513</v>
      </c>
      <c r="BW22" s="69">
        <f>'RD T1'!E224</f>
        <v>3.5886276469012071</v>
      </c>
      <c r="BX22" s="69">
        <f t="shared" si="45"/>
        <v>2.1846556909415558</v>
      </c>
      <c r="BZ22" t="str">
        <f t="shared" si="46"/>
        <v>52 Skilled metal, electrical and electronic trades</v>
      </c>
      <c r="CA22" s="69">
        <v>6.0314387388291291</v>
      </c>
      <c r="CB22" s="69">
        <v>5.5704245509194781</v>
      </c>
      <c r="CC22" s="69">
        <v>4.921659302769795</v>
      </c>
      <c r="CD22" s="69">
        <v>4.0633253713429562</v>
      </c>
      <c r="CE22" s="69">
        <v>2.2128740977259422</v>
      </c>
      <c r="CF22" s="69"/>
      <c r="CG22" s="69">
        <f t="shared" si="47"/>
        <v>-2.7087852050438528</v>
      </c>
      <c r="CH22" s="69">
        <f>'RD T1'!E253</f>
        <v>1.2610540223720508</v>
      </c>
      <c r="CI22" s="69">
        <f t="shared" si="48"/>
        <v>-1.447731182671802</v>
      </c>
      <c r="CK22" t="str">
        <f t="shared" si="49"/>
        <v>52 Skilled metal, electrical and electronic trades</v>
      </c>
      <c r="CL22" s="69">
        <v>3.601574367871232</v>
      </c>
      <c r="CM22" s="69">
        <v>3.1868455501322939</v>
      </c>
      <c r="CN22" s="69">
        <v>2.5324703851718477</v>
      </c>
      <c r="CO22" s="69">
        <v>1.5931420449416125</v>
      </c>
      <c r="CP22" s="69">
        <v>1.0395801237399487</v>
      </c>
      <c r="CQ22" s="69"/>
      <c r="CR22" s="69">
        <f t="shared" si="50"/>
        <v>-1.4928902614318991</v>
      </c>
      <c r="CS22" s="69">
        <f>'RD T1'!E282</f>
        <v>0.5358682042903864</v>
      </c>
      <c r="CT22" s="69">
        <f t="shared" si="51"/>
        <v>-0.95702205714151267</v>
      </c>
    </row>
    <row r="23" spans="1:98" x14ac:dyDescent="0.2">
      <c r="A23" s="10" t="str">
        <f>name!D19</f>
        <v>53 Skilled construction and building trades</v>
      </c>
      <c r="B23" s="69">
        <v>1.4974662897115243E-2</v>
      </c>
      <c r="C23" s="69">
        <v>1.2649336231888251E-2</v>
      </c>
      <c r="D23" s="69">
        <v>7.7870050058635541E-3</v>
      </c>
      <c r="E23" s="69">
        <v>1.2399337524265502E-2</v>
      </c>
      <c r="F23" s="69">
        <v>1.3745026502234482E-2</v>
      </c>
      <c r="G23" s="11"/>
      <c r="H23" s="69">
        <f t="shared" si="26"/>
        <v>5.9580214963709278E-3</v>
      </c>
      <c r="I23" s="69">
        <f>'RD T1'!E51</f>
        <v>4.9541560130290999E-3</v>
      </c>
      <c r="J23" s="69">
        <f t="shared" si="27"/>
        <v>1.0912177509400028E-2</v>
      </c>
      <c r="L23" t="str">
        <f t="shared" si="28"/>
        <v>53 Skilled construction and building trades</v>
      </c>
      <c r="M23" s="69">
        <v>0.28622217370922642</v>
      </c>
      <c r="N23" s="69">
        <v>0.38907359062051561</v>
      </c>
      <c r="O23" s="69">
        <v>0.27516608674748499</v>
      </c>
      <c r="P23" s="69">
        <v>0.3952584794911097</v>
      </c>
      <c r="Q23" s="69">
        <v>0.57737203548548621</v>
      </c>
      <c r="R23" s="11"/>
      <c r="S23" s="69">
        <f t="shared" si="29"/>
        <v>0.30220594873800122</v>
      </c>
      <c r="T23" s="69">
        <f>'RD T1'!E80</f>
        <v>0.19792379368035648</v>
      </c>
      <c r="U23" s="69">
        <f t="shared" si="30"/>
        <v>0.50012974241835773</v>
      </c>
      <c r="W23" t="str">
        <f t="shared" si="31"/>
        <v>53 Skilled construction and building trades</v>
      </c>
      <c r="X23" s="69">
        <v>1.2058209217126727</v>
      </c>
      <c r="Y23" s="69">
        <v>1.1415282591306699</v>
      </c>
      <c r="Z23" s="69">
        <v>0.92450274669174948</v>
      </c>
      <c r="AA23" s="69">
        <v>1.1658264095478363</v>
      </c>
      <c r="AB23" s="69">
        <v>1.3372832755148629</v>
      </c>
      <c r="AC23" s="69"/>
      <c r="AD23" s="69">
        <f t="shared" si="32"/>
        <v>0.41278052882311345</v>
      </c>
      <c r="AE23" s="69">
        <f>'RD T1'!E109</f>
        <v>0.59531291849417556</v>
      </c>
      <c r="AF23" s="69">
        <f t="shared" si="33"/>
        <v>1.0080934473172891</v>
      </c>
      <c r="AH23" t="str">
        <f t="shared" si="34"/>
        <v>53 Skilled construction and building trades</v>
      </c>
      <c r="AI23" s="69">
        <v>0.70970960103505687</v>
      </c>
      <c r="AJ23" s="69">
        <v>0.80886612701637373</v>
      </c>
      <c r="AK23" s="69">
        <v>0.71238591901594484</v>
      </c>
      <c r="AL23" s="69">
        <v>0.85695137166933477</v>
      </c>
      <c r="AM23" s="69">
        <v>1.0083035134434255</v>
      </c>
      <c r="AN23" s="69"/>
      <c r="AO23" s="69">
        <f t="shared" si="35"/>
        <v>0.29591759442748067</v>
      </c>
      <c r="AP23" s="69">
        <f>'RD T1'!E138</f>
        <v>0.47185524207604446</v>
      </c>
      <c r="AQ23" s="69">
        <f t="shared" si="36"/>
        <v>0.76777283650352512</v>
      </c>
      <c r="AS23" t="str">
        <f t="shared" si="37"/>
        <v>53 Skilled construction and building trades</v>
      </c>
      <c r="AT23" s="69">
        <v>1.0877939685712616</v>
      </c>
      <c r="AU23" s="69">
        <v>1.1648296885921232</v>
      </c>
      <c r="AV23" s="69">
        <v>1.002084779289633</v>
      </c>
      <c r="AW23" s="69">
        <v>1.2401962816927905</v>
      </c>
      <c r="AX23" s="69">
        <v>1.3373754723126969</v>
      </c>
      <c r="AY23" s="69"/>
      <c r="AZ23" s="69">
        <f t="shared" si="38"/>
        <v>0.33529069302306391</v>
      </c>
      <c r="BA23" s="69">
        <f>'RD T1'!E167</f>
        <v>0.63167406898836209</v>
      </c>
      <c r="BB23" s="69">
        <f t="shared" si="39"/>
        <v>0.966964762011426</v>
      </c>
      <c r="BD23" t="str">
        <f t="shared" si="40"/>
        <v>53 Skilled construction and building trades</v>
      </c>
      <c r="BE23" s="69">
        <v>11.02542900539718</v>
      </c>
      <c r="BF23" s="69">
        <v>12.913169958175121</v>
      </c>
      <c r="BG23" s="69">
        <v>10.725928164081779</v>
      </c>
      <c r="BH23" s="69">
        <v>11.193416317121523</v>
      </c>
      <c r="BI23" s="69">
        <v>10.174600249641182</v>
      </c>
      <c r="BJ23" s="69"/>
      <c r="BK23" s="69">
        <f t="shared" si="41"/>
        <v>-0.5513279144405967</v>
      </c>
      <c r="BL23" s="69">
        <f>'RD T1'!E196</f>
        <v>4.1418336550682318</v>
      </c>
      <c r="BM23" s="69">
        <f t="shared" si="42"/>
        <v>3.5905057406276351</v>
      </c>
      <c r="BO23" t="str">
        <f t="shared" si="43"/>
        <v>53 Skilled construction and building trades</v>
      </c>
      <c r="BP23" s="69">
        <v>10.5025522083005</v>
      </c>
      <c r="BQ23" s="69">
        <v>13.140351482959542</v>
      </c>
      <c r="BR23" s="69">
        <v>10.509332865155448</v>
      </c>
      <c r="BS23" s="69">
        <v>12.111286706413139</v>
      </c>
      <c r="BT23" s="69">
        <v>11.54354527901007</v>
      </c>
      <c r="BU23" s="69"/>
      <c r="BV23" s="69">
        <f t="shared" si="44"/>
        <v>1.0342124138546218</v>
      </c>
      <c r="BW23" s="69">
        <f>'RD T1'!E225</f>
        <v>5.4280607844351483</v>
      </c>
      <c r="BX23" s="69">
        <f t="shared" si="45"/>
        <v>6.4622731982897701</v>
      </c>
      <c r="BZ23" t="str">
        <f t="shared" si="46"/>
        <v>53 Skilled construction and building trades</v>
      </c>
      <c r="CA23" s="69">
        <v>5.745363123302015</v>
      </c>
      <c r="CB23" s="69">
        <v>5.6970428677978671</v>
      </c>
      <c r="CC23" s="69">
        <v>4.9807575794862426</v>
      </c>
      <c r="CD23" s="69">
        <v>4.4530583583420258</v>
      </c>
      <c r="CE23" s="69">
        <v>3.1501281142494388</v>
      </c>
      <c r="CF23" s="69"/>
      <c r="CG23" s="69">
        <f t="shared" si="47"/>
        <v>-1.8306294652368038</v>
      </c>
      <c r="CH23" s="69">
        <f>'RD T1'!E254</f>
        <v>1.6098185669777667</v>
      </c>
      <c r="CI23" s="69">
        <f t="shared" si="48"/>
        <v>-0.2208108982590371</v>
      </c>
      <c r="CK23" t="str">
        <f t="shared" si="49"/>
        <v>53 Skilled construction and building trades</v>
      </c>
      <c r="CL23" s="69">
        <v>4.5116036901138008</v>
      </c>
      <c r="CM23" s="69">
        <v>4.5534584224172603</v>
      </c>
      <c r="CN23" s="69">
        <v>3.7357288003978364</v>
      </c>
      <c r="CO23" s="69">
        <v>1.9734900842597294</v>
      </c>
      <c r="CP23" s="69">
        <v>0.37742919036389144</v>
      </c>
      <c r="CQ23" s="69"/>
      <c r="CR23" s="69">
        <f t="shared" si="50"/>
        <v>-3.3582996100339448</v>
      </c>
      <c r="CS23" s="69">
        <f>'RD T1'!E283</f>
        <v>0.47066290524185855</v>
      </c>
      <c r="CT23" s="69">
        <f t="shared" si="51"/>
        <v>-2.8876367047920861</v>
      </c>
    </row>
    <row r="24" spans="1:98" x14ac:dyDescent="0.2">
      <c r="A24" s="10" t="str">
        <f>name!D20</f>
        <v>54 Textiles, printing and other skilled trades</v>
      </c>
      <c r="B24" s="69">
        <v>6.1212442764174688E-2</v>
      </c>
      <c r="C24" s="69">
        <v>6.4989956557654979E-2</v>
      </c>
      <c r="D24" s="69">
        <v>5.9637742486094915E-2</v>
      </c>
      <c r="E24" s="69">
        <v>7.661070745244071E-2</v>
      </c>
      <c r="F24" s="69">
        <v>0.10137409521144505</v>
      </c>
      <c r="G24" s="11"/>
      <c r="H24" s="69">
        <f t="shared" si="26"/>
        <v>4.1736352725350138E-2</v>
      </c>
      <c r="I24" s="69">
        <f>'RD T1'!E52</f>
        <v>3.8970255967610584E-2</v>
      </c>
      <c r="J24" s="69">
        <f t="shared" si="27"/>
        <v>8.070660869296073E-2</v>
      </c>
      <c r="L24" t="str">
        <f t="shared" si="28"/>
        <v>54 Textiles, printing and other skilled trades</v>
      </c>
      <c r="M24" s="69">
        <v>0.41487505756071619</v>
      </c>
      <c r="N24" s="69">
        <v>0.53942920307154274</v>
      </c>
      <c r="O24" s="69">
        <v>0.58335234546575654</v>
      </c>
      <c r="P24" s="69">
        <v>0.77560325924781548</v>
      </c>
      <c r="Q24" s="69">
        <v>1.2554431487575328</v>
      </c>
      <c r="R24" s="11"/>
      <c r="S24" s="69">
        <f t="shared" si="29"/>
        <v>0.67209080329177628</v>
      </c>
      <c r="T24" s="69">
        <f>'RD T1'!E81</f>
        <v>0.47771244801575263</v>
      </c>
      <c r="U24" s="69">
        <f t="shared" si="30"/>
        <v>1.1498032513075289</v>
      </c>
      <c r="W24" t="str">
        <f t="shared" si="31"/>
        <v>54 Textiles, printing and other skilled trades</v>
      </c>
      <c r="X24" s="69">
        <v>1.3855035895443626</v>
      </c>
      <c r="Y24" s="69">
        <v>1.2101606648808259</v>
      </c>
      <c r="Z24" s="69">
        <v>1.3629899078361549</v>
      </c>
      <c r="AA24" s="69">
        <v>1.6261260108728526</v>
      </c>
      <c r="AB24" s="69">
        <v>2.1135412492546317</v>
      </c>
      <c r="AC24" s="69"/>
      <c r="AD24" s="69">
        <f t="shared" si="32"/>
        <v>0.75055134141847679</v>
      </c>
      <c r="AE24" s="69">
        <f>'RD T1'!E110</f>
        <v>1.0066629583676985</v>
      </c>
      <c r="AF24" s="69">
        <f t="shared" si="33"/>
        <v>1.7572142997861753</v>
      </c>
      <c r="AH24" t="str">
        <f t="shared" si="34"/>
        <v>54 Textiles, printing and other skilled trades</v>
      </c>
      <c r="AI24" s="69">
        <v>0.54424760283370399</v>
      </c>
      <c r="AJ24" s="69">
        <v>0.41773171140990095</v>
      </c>
      <c r="AK24" s="69">
        <v>0.53414653197352735</v>
      </c>
      <c r="AL24" s="69">
        <v>0.55311442481694029</v>
      </c>
      <c r="AM24" s="69">
        <v>0.6828283607252098</v>
      </c>
      <c r="AN24" s="69"/>
      <c r="AO24" s="69">
        <f t="shared" si="35"/>
        <v>0.14868182875168245</v>
      </c>
      <c r="AP24" s="69">
        <f>'RD T1'!E139</f>
        <v>0.35377125437738288</v>
      </c>
      <c r="AQ24" s="69">
        <f t="shared" si="36"/>
        <v>0.50245308312906534</v>
      </c>
      <c r="AS24" t="str">
        <f t="shared" si="37"/>
        <v>54 Textiles, printing and other skilled trades</v>
      </c>
      <c r="AT24" s="69">
        <v>0.62221761584939694</v>
      </c>
      <c r="AU24" s="69">
        <v>0.49880930503177484</v>
      </c>
      <c r="AV24" s="69">
        <v>0.59200785637835485</v>
      </c>
      <c r="AW24" s="69">
        <v>0.64257807691550384</v>
      </c>
      <c r="AX24" s="69">
        <v>0.76312770639919358</v>
      </c>
      <c r="AY24" s="69"/>
      <c r="AZ24" s="69">
        <f t="shared" si="38"/>
        <v>0.17111985002083874</v>
      </c>
      <c r="BA24" s="69">
        <f>'RD T1'!E168</f>
        <v>0.37076161493800397</v>
      </c>
      <c r="BB24" s="69">
        <f t="shared" si="39"/>
        <v>0.54188146495884271</v>
      </c>
      <c r="BD24" t="str">
        <f t="shared" si="40"/>
        <v>54 Textiles, printing and other skilled trades</v>
      </c>
      <c r="BE24" s="69">
        <v>4.1266363969192916</v>
      </c>
      <c r="BF24" s="69">
        <v>4.1152753985315629</v>
      </c>
      <c r="BG24" s="69">
        <v>3.9551830957281444</v>
      </c>
      <c r="BH24" s="69">
        <v>4.2862639585449767</v>
      </c>
      <c r="BI24" s="69">
        <v>4.2623568173985324</v>
      </c>
      <c r="BJ24" s="69"/>
      <c r="BK24" s="69">
        <f t="shared" si="41"/>
        <v>0.30717372167038803</v>
      </c>
      <c r="BL24" s="69">
        <f>'RD T1'!E197</f>
        <v>1.7381563494422079</v>
      </c>
      <c r="BM24" s="69">
        <f t="shared" si="42"/>
        <v>2.0453300711125957</v>
      </c>
      <c r="BO24" t="str">
        <f t="shared" si="43"/>
        <v>54 Textiles, printing and other skilled trades</v>
      </c>
      <c r="BP24" s="69">
        <v>5.3382788529351082</v>
      </c>
      <c r="BQ24" s="69">
        <v>4.5980201927693702</v>
      </c>
      <c r="BR24" s="69">
        <v>4.3864283515244198</v>
      </c>
      <c r="BS24" s="69">
        <v>4.2958284446903123</v>
      </c>
      <c r="BT24" s="69">
        <v>4.2196660483890147</v>
      </c>
      <c r="BU24" s="69"/>
      <c r="BV24" s="69">
        <f t="shared" si="44"/>
        <v>-0.16676230313540508</v>
      </c>
      <c r="BW24" s="69">
        <f>'RD T1'!E226</f>
        <v>1.7416198564359189</v>
      </c>
      <c r="BX24" s="69">
        <f t="shared" si="45"/>
        <v>1.5748575533005138</v>
      </c>
      <c r="BZ24" t="str">
        <f t="shared" si="46"/>
        <v>54 Textiles, printing and other skilled trades</v>
      </c>
      <c r="CA24" s="69">
        <v>4.2292946925356096</v>
      </c>
      <c r="CB24" s="69">
        <v>3.4019134070793466</v>
      </c>
      <c r="CC24" s="69">
        <v>3.3604679491420115</v>
      </c>
      <c r="CD24" s="69">
        <v>2.9412989776265741</v>
      </c>
      <c r="CE24" s="69">
        <v>1.8073398168247157</v>
      </c>
      <c r="CF24" s="69"/>
      <c r="CG24" s="69">
        <f t="shared" si="47"/>
        <v>-1.5531281323172959</v>
      </c>
      <c r="CH24" s="69">
        <f>'RD T1'!E255</f>
        <v>0.97038706534871233</v>
      </c>
      <c r="CI24" s="69">
        <f t="shared" si="48"/>
        <v>-0.58274106696858352</v>
      </c>
      <c r="CK24" t="str">
        <f t="shared" si="49"/>
        <v>54 Textiles, printing and other skilled trades</v>
      </c>
      <c r="CL24" s="69">
        <v>2.9892029789833434</v>
      </c>
      <c r="CM24" s="69">
        <v>2.1968988923149335</v>
      </c>
      <c r="CN24" s="69">
        <v>2.366813632999671</v>
      </c>
      <c r="CO24" s="69">
        <v>1.30087575915141</v>
      </c>
      <c r="CP24" s="69">
        <v>0.92951656467073396</v>
      </c>
      <c r="CQ24" s="69"/>
      <c r="CR24" s="69">
        <f t="shared" si="50"/>
        <v>-1.437297068328937</v>
      </c>
      <c r="CS24" s="69">
        <f>'RD T1'!E284</f>
        <v>0.42643666692817761</v>
      </c>
      <c r="CT24" s="69">
        <f t="shared" si="51"/>
        <v>-1.0108604014007594</v>
      </c>
    </row>
    <row r="25" spans="1:98" x14ac:dyDescent="0.2">
      <c r="A25" s="10" t="str">
        <f>name!D21</f>
        <v>61 Caring personal service occupations</v>
      </c>
      <c r="B25" s="69">
        <v>3.6711586820151514E-2</v>
      </c>
      <c r="C25" s="69">
        <v>5.2766465995118923E-2</v>
      </c>
      <c r="D25" s="69">
        <v>5.3009211136608447E-2</v>
      </c>
      <c r="E25" s="69">
        <v>7.4041306956477509E-2</v>
      </c>
      <c r="F25" s="69">
        <v>0.13405195307644246</v>
      </c>
      <c r="G25" s="11"/>
      <c r="H25" s="69">
        <f t="shared" si="26"/>
        <v>8.1042741939834018E-2</v>
      </c>
      <c r="I25" s="69">
        <f>'RD T1'!E53</f>
        <v>4.7457592827733992E-2</v>
      </c>
      <c r="J25" s="69">
        <f t="shared" si="27"/>
        <v>0.128500334767568</v>
      </c>
      <c r="L25" t="str">
        <f t="shared" si="28"/>
        <v>61 Caring personal service occupations</v>
      </c>
      <c r="M25" s="69">
        <v>2.1935739654741417</v>
      </c>
      <c r="N25" s="69">
        <v>3.4315393238025114</v>
      </c>
      <c r="O25" s="69">
        <v>3.5541272244299389</v>
      </c>
      <c r="P25" s="69">
        <v>5.1145554746066795</v>
      </c>
      <c r="Q25" s="69">
        <v>9.8637391298468664</v>
      </c>
      <c r="R25" s="11"/>
      <c r="S25" s="69">
        <f t="shared" si="29"/>
        <v>6.3096119054169275</v>
      </c>
      <c r="T25" s="69">
        <f>'RD T1'!E82</f>
        <v>3.5732341470367213</v>
      </c>
      <c r="U25" s="69">
        <f t="shared" si="30"/>
        <v>9.8828460524536492</v>
      </c>
      <c r="W25" t="str">
        <f t="shared" si="31"/>
        <v>61 Caring personal service occupations</v>
      </c>
      <c r="X25" s="69">
        <v>8.4927022259986611</v>
      </c>
      <c r="Y25" s="69">
        <v>8.8961212968345951</v>
      </c>
      <c r="Z25" s="69">
        <v>10.372868465713889</v>
      </c>
      <c r="AA25" s="69">
        <v>12.168573798872051</v>
      </c>
      <c r="AB25" s="69">
        <v>15.961555104962112</v>
      </c>
      <c r="AC25" s="69"/>
      <c r="AD25" s="69">
        <f t="shared" si="32"/>
        <v>5.5886866392482233</v>
      </c>
      <c r="AE25" s="69">
        <f>'RD T1'!E111</f>
        <v>8.8727231216522373</v>
      </c>
      <c r="AF25" s="69">
        <f t="shared" si="33"/>
        <v>14.461409760900461</v>
      </c>
      <c r="AH25" t="str">
        <f t="shared" si="34"/>
        <v>61 Caring personal service occupations</v>
      </c>
      <c r="AI25" s="69">
        <v>7.6265798526735589</v>
      </c>
      <c r="AJ25" s="69">
        <v>7.2245468753573121</v>
      </c>
      <c r="AK25" s="69">
        <v>8.6115314822349749</v>
      </c>
      <c r="AL25" s="69">
        <v>8.8620864635947587</v>
      </c>
      <c r="AM25" s="69">
        <v>9.9506888525329291</v>
      </c>
      <c r="AN25" s="69"/>
      <c r="AO25" s="69">
        <f t="shared" si="35"/>
        <v>1.3391573702979542</v>
      </c>
      <c r="AP25" s="69">
        <f>'RD T1'!E140</f>
        <v>5.5161348134468797</v>
      </c>
      <c r="AQ25" s="69">
        <f t="shared" si="36"/>
        <v>6.855292183744834</v>
      </c>
      <c r="AS25" t="str">
        <f t="shared" si="37"/>
        <v>61 Caring personal service occupations</v>
      </c>
      <c r="AT25" s="69">
        <v>3.8852929665184974</v>
      </c>
      <c r="AU25" s="69">
        <v>3.8495507805508455</v>
      </c>
      <c r="AV25" s="69">
        <v>4.5106849397797717</v>
      </c>
      <c r="AW25" s="69">
        <v>4.6698709812957713</v>
      </c>
      <c r="AX25" s="69">
        <v>5.4414013803536063</v>
      </c>
      <c r="AY25" s="69"/>
      <c r="AZ25" s="69">
        <f t="shared" si="38"/>
        <v>0.93071644057383462</v>
      </c>
      <c r="BA25" s="69">
        <f>'RD T1'!E169</f>
        <v>3.0014097397857542</v>
      </c>
      <c r="BB25" s="69">
        <f t="shared" si="39"/>
        <v>3.9321261803595888</v>
      </c>
      <c r="BD25" t="str">
        <f t="shared" si="40"/>
        <v>61 Caring personal service occupations</v>
      </c>
      <c r="BE25" s="69">
        <v>25.000331248857851</v>
      </c>
      <c r="BF25" s="69">
        <v>29.644801358470414</v>
      </c>
      <c r="BG25" s="69">
        <v>28.148646710709031</v>
      </c>
      <c r="BH25" s="69">
        <v>31.301987595893145</v>
      </c>
      <c r="BI25" s="69">
        <v>34.300268780323805</v>
      </c>
      <c r="BJ25" s="69"/>
      <c r="BK25" s="69">
        <f t="shared" si="41"/>
        <v>6.1516220696147741</v>
      </c>
      <c r="BL25" s="69">
        <f>'RD T1'!E198</f>
        <v>17.963891539158013</v>
      </c>
      <c r="BM25" s="69">
        <f t="shared" si="42"/>
        <v>24.115513608772787</v>
      </c>
      <c r="BO25" t="str">
        <f t="shared" si="43"/>
        <v>61 Caring personal service occupations</v>
      </c>
      <c r="BP25" s="69">
        <v>21.973133437434306</v>
      </c>
      <c r="BQ25" s="69">
        <v>23.548042177208458</v>
      </c>
      <c r="BR25" s="69">
        <v>19.409706464950254</v>
      </c>
      <c r="BS25" s="69">
        <v>20.443224159084657</v>
      </c>
      <c r="BT25" s="69">
        <v>16.768702708672951</v>
      </c>
      <c r="BU25" s="69"/>
      <c r="BV25" s="69">
        <f t="shared" si="44"/>
        <v>-2.6410037562773034</v>
      </c>
      <c r="BW25" s="69">
        <f>'RD T1'!E227</f>
        <v>10.016830046232787</v>
      </c>
      <c r="BX25" s="69">
        <f t="shared" si="45"/>
        <v>7.3758262899554836</v>
      </c>
      <c r="BZ25" t="str">
        <f t="shared" si="46"/>
        <v>61 Caring personal service occupations</v>
      </c>
      <c r="CA25" s="69">
        <v>6.3721105269366829</v>
      </c>
      <c r="CB25" s="69">
        <v>3.8772150746563931</v>
      </c>
      <c r="CC25" s="69">
        <v>3.1577823806880398</v>
      </c>
      <c r="CD25" s="69">
        <v>2.1867957333626658</v>
      </c>
      <c r="CE25" s="69">
        <v>1.5446291630804698</v>
      </c>
      <c r="CF25" s="69"/>
      <c r="CG25" s="69">
        <f t="shared" si="47"/>
        <v>-1.61315321760757</v>
      </c>
      <c r="CH25" s="69">
        <f>'RD T1'!E256</f>
        <v>0.69087999407907663</v>
      </c>
      <c r="CI25" s="69">
        <f t="shared" si="48"/>
        <v>-0.92227322352849339</v>
      </c>
      <c r="CK25" t="str">
        <f t="shared" si="49"/>
        <v>61 Caring personal service occupations</v>
      </c>
      <c r="CL25" s="69">
        <v>1.2806171699681603</v>
      </c>
      <c r="CM25" s="69">
        <v>1.0567868290430142</v>
      </c>
      <c r="CN25" s="69">
        <v>1.12931766770015</v>
      </c>
      <c r="CO25" s="69">
        <v>0.88584841173551665</v>
      </c>
      <c r="CP25" s="69">
        <v>0.64048038285971542</v>
      </c>
      <c r="CQ25" s="69"/>
      <c r="CR25" s="69">
        <f t="shared" si="50"/>
        <v>-0.48883728484043454</v>
      </c>
      <c r="CS25" s="69">
        <f>'RD T1'!E285</f>
        <v>0.25282703476204971</v>
      </c>
      <c r="CT25" s="69">
        <f t="shared" si="51"/>
        <v>-0.23601025007838483</v>
      </c>
    </row>
    <row r="26" spans="1:98" x14ac:dyDescent="0.2">
      <c r="A26" s="10" t="str">
        <f>name!D22</f>
        <v>62 Leisure, travel and related personal service occupations</v>
      </c>
      <c r="B26" s="69">
        <v>1.6538699280134954E-2</v>
      </c>
      <c r="C26" s="69">
        <v>3.0458641153652266E-2</v>
      </c>
      <c r="D26" s="69">
        <v>3.2333495071041711E-2</v>
      </c>
      <c r="E26" s="69">
        <v>4.7728086133600023E-2</v>
      </c>
      <c r="F26" s="69">
        <v>8.6763262530517804E-2</v>
      </c>
      <c r="G26" s="11"/>
      <c r="H26" s="69">
        <f t="shared" si="26"/>
        <v>5.4429767459476093E-2</v>
      </c>
      <c r="I26" s="69">
        <f>'RD T1'!E54</f>
        <v>3.1454080111065749E-2</v>
      </c>
      <c r="J26" s="69">
        <f t="shared" si="27"/>
        <v>8.5883847570541849E-2</v>
      </c>
      <c r="L26" t="str">
        <f t="shared" si="28"/>
        <v>62 Leisure, travel and related personal service occupations</v>
      </c>
      <c r="M26" s="69">
        <v>0.3900007073575818</v>
      </c>
      <c r="N26" s="69">
        <v>0.52537169953056084</v>
      </c>
      <c r="O26" s="69">
        <v>0.51714451600003919</v>
      </c>
      <c r="P26" s="69">
        <v>0.6846073208292679</v>
      </c>
      <c r="Q26" s="69">
        <v>1.261232370595297</v>
      </c>
      <c r="R26" s="11"/>
      <c r="S26" s="69">
        <f t="shared" si="29"/>
        <v>0.74408785459525784</v>
      </c>
      <c r="T26" s="69">
        <f>'RD T1'!E83</f>
        <v>0.44813123662623483</v>
      </c>
      <c r="U26" s="69">
        <f t="shared" si="30"/>
        <v>1.1922190912214927</v>
      </c>
      <c r="W26" t="str">
        <f t="shared" si="31"/>
        <v>62 Leisure, travel and related personal service occupations</v>
      </c>
      <c r="X26" s="69">
        <v>1.8073587703978629</v>
      </c>
      <c r="Y26" s="69">
        <v>2.0350982245554055</v>
      </c>
      <c r="Z26" s="69">
        <v>2.1274948137150429</v>
      </c>
      <c r="AA26" s="69">
        <v>2.6244219246960516</v>
      </c>
      <c r="AB26" s="69">
        <v>3.7436647363724429</v>
      </c>
      <c r="AC26" s="69"/>
      <c r="AD26" s="69">
        <f t="shared" si="32"/>
        <v>1.6161699226574</v>
      </c>
      <c r="AE26" s="69">
        <f>'RD T1'!E112</f>
        <v>1.8344092684893609</v>
      </c>
      <c r="AF26" s="69">
        <f t="shared" si="33"/>
        <v>3.4505791911467609</v>
      </c>
      <c r="AH26" t="str">
        <f t="shared" si="34"/>
        <v>62 Leisure, travel and related personal service occupations</v>
      </c>
      <c r="AI26" s="69">
        <v>1.1809599100669581</v>
      </c>
      <c r="AJ26" s="69">
        <v>1.2648552594476523</v>
      </c>
      <c r="AK26" s="69">
        <v>1.3752792283381563</v>
      </c>
      <c r="AL26" s="69">
        <v>1.5782020693041137</v>
      </c>
      <c r="AM26" s="69">
        <v>2.1897173709791495</v>
      </c>
      <c r="AN26" s="69"/>
      <c r="AO26" s="69">
        <f t="shared" si="35"/>
        <v>0.81443814264099323</v>
      </c>
      <c r="AP26" s="69">
        <f>'RD T1'!E141</f>
        <v>1.1169721093557596</v>
      </c>
      <c r="AQ26" s="69">
        <f t="shared" si="36"/>
        <v>1.9314102519967529</v>
      </c>
      <c r="AS26" t="str">
        <f t="shared" si="37"/>
        <v>62 Leisure, travel and related personal service occupations</v>
      </c>
      <c r="AT26" s="69">
        <v>1.3111111798816046</v>
      </c>
      <c r="AU26" s="69">
        <v>1.3878040554094668</v>
      </c>
      <c r="AV26" s="69">
        <v>1.5652528408697808</v>
      </c>
      <c r="AW26" s="69">
        <v>1.8776919747020711</v>
      </c>
      <c r="AX26" s="69">
        <v>2.6762564637956667</v>
      </c>
      <c r="AY26" s="69"/>
      <c r="AZ26" s="69">
        <f t="shared" si="38"/>
        <v>1.1110036229258859</v>
      </c>
      <c r="BA26" s="69">
        <f>'RD T1'!E170</f>
        <v>1.3276933973756091</v>
      </c>
      <c r="BB26" s="69">
        <f t="shared" si="39"/>
        <v>2.438697020301495</v>
      </c>
      <c r="BD26" t="str">
        <f t="shared" si="40"/>
        <v>62 Leisure, travel and related personal service occupations</v>
      </c>
      <c r="BE26" s="69">
        <v>5.2962877593085977</v>
      </c>
      <c r="BF26" s="69">
        <v>5.2388756666790632</v>
      </c>
      <c r="BG26" s="69">
        <v>4.6730114761391999</v>
      </c>
      <c r="BH26" s="69">
        <v>4.6732296607396027</v>
      </c>
      <c r="BI26" s="69">
        <v>4.3827717502975556</v>
      </c>
      <c r="BJ26" s="69"/>
      <c r="BK26" s="69">
        <f t="shared" si="41"/>
        <v>-0.29023972584164426</v>
      </c>
      <c r="BL26" s="69">
        <f>'RD T1'!E199</f>
        <v>2.0593901072099046</v>
      </c>
      <c r="BM26" s="69">
        <f t="shared" si="42"/>
        <v>1.7691503813682603</v>
      </c>
      <c r="BO26" t="str">
        <f t="shared" si="43"/>
        <v>62 Leisure, travel and related personal service occupations</v>
      </c>
      <c r="BP26" s="69">
        <v>6.3786383368485282</v>
      </c>
      <c r="BQ26" s="69">
        <v>6.2793177324026148</v>
      </c>
      <c r="BR26" s="69">
        <v>5.0555480716600991</v>
      </c>
      <c r="BS26" s="69">
        <v>5.0775924818833227</v>
      </c>
      <c r="BT26" s="69">
        <v>4.2791424038490211</v>
      </c>
      <c r="BU26" s="69"/>
      <c r="BV26" s="69">
        <f t="shared" si="44"/>
        <v>-0.776405667811078</v>
      </c>
      <c r="BW26" s="69">
        <f>'RD T1'!E228</f>
        <v>2.3642834142261608</v>
      </c>
      <c r="BX26" s="69">
        <f t="shared" si="45"/>
        <v>1.5878777464150828</v>
      </c>
      <c r="BZ26" t="str">
        <f t="shared" si="46"/>
        <v>62 Leisure, travel and related personal service occupations</v>
      </c>
      <c r="CA26" s="69">
        <v>3.8060880788848022</v>
      </c>
      <c r="CB26" s="69">
        <v>3.7754764307550355</v>
      </c>
      <c r="CC26" s="69">
        <v>3.1963697020938322</v>
      </c>
      <c r="CD26" s="69">
        <v>2.9984266506966404</v>
      </c>
      <c r="CE26" s="69">
        <v>2.0623188266536445</v>
      </c>
      <c r="CF26" s="69"/>
      <c r="CG26" s="69">
        <f t="shared" si="47"/>
        <v>-1.1340508754401877</v>
      </c>
      <c r="CH26" s="69">
        <f>'RD T1'!E257</f>
        <v>1.1591588035380622</v>
      </c>
      <c r="CI26" s="69">
        <f t="shared" si="48"/>
        <v>2.5107928097874543E-2</v>
      </c>
      <c r="CK26" t="str">
        <f t="shared" si="49"/>
        <v>62 Leisure, travel and related personal service occupations</v>
      </c>
      <c r="CL26" s="69">
        <v>2.0973484036961461</v>
      </c>
      <c r="CM26" s="69">
        <v>1.709933094384521</v>
      </c>
      <c r="CN26" s="69">
        <v>1.7336324797125804</v>
      </c>
      <c r="CO26" s="69">
        <v>1.1285207320462762</v>
      </c>
      <c r="CP26" s="69">
        <v>0.78177079278879014</v>
      </c>
      <c r="CQ26" s="69"/>
      <c r="CR26" s="69">
        <f t="shared" si="50"/>
        <v>-0.95186168692379025</v>
      </c>
      <c r="CS26" s="69">
        <f>'RD T1'!E286</f>
        <v>0.34656535279976841</v>
      </c>
      <c r="CT26" s="69">
        <f t="shared" si="51"/>
        <v>-0.60529633412402184</v>
      </c>
    </row>
    <row r="27" spans="1:98" x14ac:dyDescent="0.2">
      <c r="A27" s="10" t="str">
        <f>name!D23</f>
        <v>63 Community and civil enforcement occupations</v>
      </c>
      <c r="B27" s="69">
        <v>2.0450067938104491E-3</v>
      </c>
      <c r="C27" s="69">
        <v>3.0110790321509571E-3</v>
      </c>
      <c r="D27" s="69">
        <v>2.6408982180230398E-3</v>
      </c>
      <c r="E27" s="69">
        <v>3.7137492956039963E-3</v>
      </c>
      <c r="F27" s="69">
        <v>6.271711751478979E-3</v>
      </c>
      <c r="G27" s="11"/>
      <c r="H27" s="69">
        <f t="shared" si="26"/>
        <v>3.6308135334559392E-3</v>
      </c>
      <c r="I27" s="69">
        <f>'RD T1'!E55</f>
        <v>2.2893061809140043E-3</v>
      </c>
      <c r="J27" s="69">
        <f t="shared" si="27"/>
        <v>5.9201197143699431E-3</v>
      </c>
      <c r="L27" t="str">
        <f t="shared" si="28"/>
        <v>63 Community and civil enforcement occupations</v>
      </c>
      <c r="M27" s="69">
        <v>3.030146254737074E-2</v>
      </c>
      <c r="N27" s="69">
        <v>3.5989307621445935E-2</v>
      </c>
      <c r="O27" s="69">
        <v>3.9115670660559924E-2</v>
      </c>
      <c r="P27" s="69">
        <v>4.4115218779641897E-2</v>
      </c>
      <c r="Q27" s="69">
        <v>7.5577906878164028E-2</v>
      </c>
      <c r="R27" s="11"/>
      <c r="S27" s="69">
        <f t="shared" si="29"/>
        <v>3.6462236217604103E-2</v>
      </c>
      <c r="T27" s="69">
        <f>'RD T1'!E84</f>
        <v>2.7422801221554438E-2</v>
      </c>
      <c r="U27" s="69">
        <f t="shared" si="30"/>
        <v>6.3885037439158548E-2</v>
      </c>
      <c r="W27" t="str">
        <f t="shared" si="31"/>
        <v>63 Community and civil enforcement occupations</v>
      </c>
      <c r="X27" s="69">
        <v>0.15113156157127675</v>
      </c>
      <c r="Y27" s="69">
        <v>0.15080401321188555</v>
      </c>
      <c r="Z27" s="69">
        <v>0.17736220315958273</v>
      </c>
      <c r="AA27" s="69">
        <v>0.20281615667809808</v>
      </c>
      <c r="AB27" s="69">
        <v>0.26330454352338534</v>
      </c>
      <c r="AC27" s="69"/>
      <c r="AD27" s="69">
        <f t="shared" si="32"/>
        <v>8.5942340363802605E-2</v>
      </c>
      <c r="AE27" s="69">
        <f>'RD T1'!E113</f>
        <v>0.14681965081682172</v>
      </c>
      <c r="AF27" s="69">
        <f t="shared" si="33"/>
        <v>0.23276199118062432</v>
      </c>
      <c r="AH27" t="str">
        <f t="shared" si="34"/>
        <v>63 Community and civil enforcement occupations</v>
      </c>
      <c r="AI27" s="69">
        <v>4.3731237688090362E-2</v>
      </c>
      <c r="AJ27" s="69">
        <v>4.0502278085444154E-2</v>
      </c>
      <c r="AK27" s="69">
        <v>5.4007723324704791E-2</v>
      </c>
      <c r="AL27" s="69">
        <v>5.1064238952806783E-2</v>
      </c>
      <c r="AM27" s="69">
        <v>6.7078833731459925E-2</v>
      </c>
      <c r="AN27" s="69"/>
      <c r="AO27" s="69">
        <f t="shared" si="35"/>
        <v>1.3071110406755133E-2</v>
      </c>
      <c r="AP27" s="69">
        <f>'RD T1'!E142</f>
        <v>3.3334613375639678E-2</v>
      </c>
      <c r="AQ27" s="69">
        <f t="shared" si="36"/>
        <v>4.6405723782394812E-2</v>
      </c>
      <c r="AS27" t="str">
        <f t="shared" si="37"/>
        <v>63 Community and civil enforcement occupations</v>
      </c>
      <c r="AT27" s="69">
        <v>4.4006147455001213E-2</v>
      </c>
      <c r="AU27" s="69">
        <v>3.6327032530176245E-2</v>
      </c>
      <c r="AV27" s="69">
        <v>4.710419136628842E-2</v>
      </c>
      <c r="AW27" s="69">
        <v>3.9620781048048004E-2</v>
      </c>
      <c r="AX27" s="69">
        <v>4.3980169724177988E-2</v>
      </c>
      <c r="AY27" s="69"/>
      <c r="AZ27" s="69">
        <f t="shared" si="38"/>
        <v>-3.1240216421104319E-3</v>
      </c>
      <c r="BA27" s="69">
        <f>'RD T1'!E171</f>
        <v>2.6651960848531015E-2</v>
      </c>
      <c r="BB27" s="69">
        <f t="shared" si="39"/>
        <v>2.3527939206420583E-2</v>
      </c>
      <c r="BD27" t="str">
        <f t="shared" si="40"/>
        <v>63 Community and civil enforcement occupations</v>
      </c>
      <c r="BE27" s="69">
        <v>0.15754122612148028</v>
      </c>
      <c r="BF27" s="69">
        <v>0.12797254505620667</v>
      </c>
      <c r="BG27" s="69">
        <v>0.17707176342853034</v>
      </c>
      <c r="BH27" s="69">
        <v>0.12576502896524547</v>
      </c>
      <c r="BI27" s="69">
        <v>0.14183697962237055</v>
      </c>
      <c r="BJ27" s="69"/>
      <c r="BK27" s="69">
        <f t="shared" si="41"/>
        <v>-3.5234783806159797E-2</v>
      </c>
      <c r="BL27" s="69">
        <f>'RD T1'!E200</f>
        <v>4.9964215823073248E-2</v>
      </c>
      <c r="BM27" s="69">
        <f t="shared" si="42"/>
        <v>1.472943201691345E-2</v>
      </c>
      <c r="BO27" t="str">
        <f t="shared" si="43"/>
        <v>63 Community and civil enforcement occupations</v>
      </c>
      <c r="BP27" s="69">
        <v>0.24464693427605297</v>
      </c>
      <c r="BQ27" s="69">
        <v>0.24420956038003333</v>
      </c>
      <c r="BR27" s="69">
        <v>0.28622892308609793</v>
      </c>
      <c r="BS27" s="69">
        <v>0.24229916228694576</v>
      </c>
      <c r="BT27" s="69">
        <v>0.26283677064377958</v>
      </c>
      <c r="BU27" s="69"/>
      <c r="BV27" s="69">
        <f t="shared" si="44"/>
        <v>-2.3392152442318348E-2</v>
      </c>
      <c r="BW27" s="69">
        <f>'RD T1'!E229</f>
        <v>0.11343664227719598</v>
      </c>
      <c r="BX27" s="69">
        <f t="shared" si="45"/>
        <v>9.0044489834877631E-2</v>
      </c>
      <c r="BZ27" t="str">
        <f t="shared" si="46"/>
        <v>63 Community and civil enforcement occupations</v>
      </c>
      <c r="CA27" s="69">
        <v>0.20291982655668236</v>
      </c>
      <c r="CB27" s="69">
        <v>0.19735060317694886</v>
      </c>
      <c r="CC27" s="69">
        <v>0.24497116026482221</v>
      </c>
      <c r="CD27" s="69">
        <v>0.18718588187834884</v>
      </c>
      <c r="CE27" s="69">
        <v>0.15759757739219776</v>
      </c>
      <c r="CF27" s="69"/>
      <c r="CG27" s="69">
        <f t="shared" si="47"/>
        <v>-8.737358287262445E-2</v>
      </c>
      <c r="CH27" s="69">
        <f>'RD T1'!E258</f>
        <v>7.3831900706221448E-2</v>
      </c>
      <c r="CI27" s="69">
        <f t="shared" si="48"/>
        <v>-1.3541682166403002E-2</v>
      </c>
      <c r="CK27" t="str">
        <f t="shared" si="49"/>
        <v>63 Community and civil enforcement occupations</v>
      </c>
      <c r="CL27" s="69">
        <v>0.10420504420144798</v>
      </c>
      <c r="CM27" s="69">
        <v>6.5513286764606118E-2</v>
      </c>
      <c r="CN27" s="69">
        <v>9.6946983233199654E-2</v>
      </c>
      <c r="CO27" s="69">
        <v>3.6356366863829495E-2</v>
      </c>
      <c r="CP27" s="69">
        <v>2.0236299555669295E-2</v>
      </c>
      <c r="CQ27" s="69"/>
      <c r="CR27" s="69">
        <f t="shared" si="50"/>
        <v>-7.6710683677530367E-2</v>
      </c>
      <c r="CS27" s="69">
        <f>'RD T1'!E287</f>
        <v>9.9645778927542408E-3</v>
      </c>
      <c r="CT27" s="69">
        <f t="shared" si="51"/>
        <v>-6.6746105784776133E-2</v>
      </c>
    </row>
    <row r="28" spans="1:98" x14ac:dyDescent="0.2">
      <c r="A28" s="10" t="str">
        <f>name!D24</f>
        <v>71 Sales occupations</v>
      </c>
      <c r="B28" s="69">
        <v>0.11408257416475648</v>
      </c>
      <c r="C28" s="69">
        <v>0.14001206354304971</v>
      </c>
      <c r="D28" s="69">
        <v>0.12427823546130722</v>
      </c>
      <c r="E28" s="69">
        <v>0.14842374746024117</v>
      </c>
      <c r="F28" s="69">
        <v>0.21806655775157466</v>
      </c>
      <c r="G28" s="11"/>
      <c r="H28" s="69">
        <f t="shared" si="26"/>
        <v>9.3788322290267442E-2</v>
      </c>
      <c r="I28" s="69">
        <f>'RD T1'!E56</f>
        <v>7.5449195800643881E-2</v>
      </c>
      <c r="J28" s="69">
        <f t="shared" si="27"/>
        <v>0.16923751809091131</v>
      </c>
      <c r="L28" t="str">
        <f t="shared" si="28"/>
        <v>71 Sales occupations</v>
      </c>
      <c r="M28" s="69">
        <v>1.5765158109420443</v>
      </c>
      <c r="N28" s="69">
        <v>2.1033803316542858</v>
      </c>
      <c r="O28" s="69">
        <v>2.0502019800351641</v>
      </c>
      <c r="P28" s="69">
        <v>2.6570125108293015</v>
      </c>
      <c r="Q28" s="69">
        <v>4.5094530871305105</v>
      </c>
      <c r="R28" s="11"/>
      <c r="S28" s="69">
        <f t="shared" si="29"/>
        <v>2.4592511070953464</v>
      </c>
      <c r="T28" s="69">
        <f>'RD T1'!E85</f>
        <v>1.4201039335751049</v>
      </c>
      <c r="U28" s="69">
        <f t="shared" si="30"/>
        <v>3.8793550406704513</v>
      </c>
      <c r="W28" t="str">
        <f t="shared" si="31"/>
        <v>71 Sales occupations</v>
      </c>
      <c r="X28" s="69">
        <v>7.2536512137217688</v>
      </c>
      <c r="Y28" s="69">
        <v>7.122859952601484</v>
      </c>
      <c r="Z28" s="69">
        <v>7.9778131519460231</v>
      </c>
      <c r="AA28" s="69">
        <v>8.6018521027183201</v>
      </c>
      <c r="AB28" s="69">
        <v>11.140334933598856</v>
      </c>
      <c r="AC28" s="69"/>
      <c r="AD28" s="69">
        <f t="shared" si="32"/>
        <v>3.162521781652833</v>
      </c>
      <c r="AE28" s="69">
        <f>'RD T1'!E114</f>
        <v>4.9745630627290227</v>
      </c>
      <c r="AF28" s="69">
        <f t="shared" si="33"/>
        <v>8.1370848443818566</v>
      </c>
      <c r="AH28" t="str">
        <f t="shared" si="34"/>
        <v>71 Sales occupations</v>
      </c>
      <c r="AI28" s="69">
        <v>2.3672152853541504</v>
      </c>
      <c r="AJ28" s="69">
        <v>2.3026029125459617</v>
      </c>
      <c r="AK28" s="69">
        <v>2.6737091442048428</v>
      </c>
      <c r="AL28" s="69">
        <v>2.739823051386908</v>
      </c>
      <c r="AM28" s="69">
        <v>3.4678241971380084</v>
      </c>
      <c r="AN28" s="69"/>
      <c r="AO28" s="69">
        <f t="shared" si="35"/>
        <v>0.79411505293316553</v>
      </c>
      <c r="AP28" s="69">
        <f>'RD T1'!E143</f>
        <v>1.5820969667542306</v>
      </c>
      <c r="AQ28" s="69">
        <f t="shared" si="36"/>
        <v>2.3762120196873964</v>
      </c>
      <c r="AS28" t="str">
        <f t="shared" si="37"/>
        <v>71 Sales occupations</v>
      </c>
      <c r="AT28" s="69">
        <v>2.1348160645468832</v>
      </c>
      <c r="AU28" s="69">
        <v>1.9863953889399866</v>
      </c>
      <c r="AV28" s="69">
        <v>2.2020833789101633</v>
      </c>
      <c r="AW28" s="69">
        <v>2.1586050997636534</v>
      </c>
      <c r="AX28" s="69">
        <v>2.6244206598235298</v>
      </c>
      <c r="AY28" s="69"/>
      <c r="AZ28" s="69">
        <f t="shared" si="38"/>
        <v>0.42233728091336653</v>
      </c>
      <c r="BA28" s="69">
        <f>'RD T1'!E172</f>
        <v>1.0867411717291913</v>
      </c>
      <c r="BB28" s="69">
        <f t="shared" si="39"/>
        <v>1.5090784526425578</v>
      </c>
      <c r="BD28" t="str">
        <f t="shared" si="40"/>
        <v>71 Sales occupations</v>
      </c>
      <c r="BE28" s="69">
        <v>14.445806858650434</v>
      </c>
      <c r="BF28" s="69">
        <v>14.987774766550492</v>
      </c>
      <c r="BG28" s="69">
        <v>14.895797618152308</v>
      </c>
      <c r="BH28" s="69">
        <v>14.587968894538347</v>
      </c>
      <c r="BI28" s="69">
        <v>14.439641591511572</v>
      </c>
      <c r="BJ28" s="69"/>
      <c r="BK28" s="69">
        <f t="shared" si="41"/>
        <v>-0.45615602664073585</v>
      </c>
      <c r="BL28" s="69">
        <f>'RD T1'!E201</f>
        <v>6.3829320902715043</v>
      </c>
      <c r="BM28" s="69">
        <f t="shared" si="42"/>
        <v>5.9267760636307685</v>
      </c>
      <c r="BO28" t="str">
        <f t="shared" si="43"/>
        <v>71 Sales occupations</v>
      </c>
      <c r="BP28" s="69">
        <v>17.049009116693316</v>
      </c>
      <c r="BQ28" s="69">
        <v>16.351961258445382</v>
      </c>
      <c r="BR28" s="69">
        <v>14.345466196347768</v>
      </c>
      <c r="BS28" s="69">
        <v>13.623430529383615</v>
      </c>
      <c r="BT28" s="69">
        <v>11.077064125389821</v>
      </c>
      <c r="BU28" s="69"/>
      <c r="BV28" s="69">
        <f t="shared" si="44"/>
        <v>-3.2684020709579471</v>
      </c>
      <c r="BW28" s="69">
        <f>'RD T1'!E230</f>
        <v>6.1381505809108399</v>
      </c>
      <c r="BX28" s="69">
        <f t="shared" si="45"/>
        <v>2.8697485099528928</v>
      </c>
      <c r="BZ28" t="str">
        <f t="shared" si="46"/>
        <v>71 Sales occupations</v>
      </c>
      <c r="CA28" s="69">
        <v>11.017174284998518</v>
      </c>
      <c r="CB28" s="69">
        <v>10.017144781603326</v>
      </c>
      <c r="CC28" s="69">
        <v>9.1482992799368272</v>
      </c>
      <c r="CD28" s="69">
        <v>7.0206304207089687</v>
      </c>
      <c r="CE28" s="69">
        <v>2.9119784997713278</v>
      </c>
      <c r="CF28" s="69"/>
      <c r="CG28" s="69">
        <f t="shared" si="47"/>
        <v>-6.2363207801654994</v>
      </c>
      <c r="CH28" s="69">
        <f>'RD T1'!E259</f>
        <v>2.1432230337466045</v>
      </c>
      <c r="CI28" s="69">
        <f t="shared" si="48"/>
        <v>-4.0930977464188949</v>
      </c>
      <c r="CK28" t="str">
        <f t="shared" si="49"/>
        <v>71 Sales occupations</v>
      </c>
      <c r="CL28" s="69">
        <v>7.1497425322379895</v>
      </c>
      <c r="CM28" s="69">
        <v>5.4828382520635799</v>
      </c>
      <c r="CN28" s="69">
        <v>5.5865175016308264</v>
      </c>
      <c r="CO28" s="69">
        <v>2.9950952142438765</v>
      </c>
      <c r="CP28" s="69">
        <v>1.4816959402258283</v>
      </c>
      <c r="CQ28" s="69"/>
      <c r="CR28" s="69">
        <f t="shared" si="50"/>
        <v>-4.1048215614049983</v>
      </c>
      <c r="CS28" s="69">
        <f>'RD T1'!E288</f>
        <v>0.74590238788897767</v>
      </c>
      <c r="CT28" s="69">
        <f t="shared" si="51"/>
        <v>-3.3589191735160204</v>
      </c>
    </row>
    <row r="29" spans="1:98" x14ac:dyDescent="0.2">
      <c r="A29" s="10" t="str">
        <f>name!D25</f>
        <v>72 Customer service occupations</v>
      </c>
      <c r="B29" s="69">
        <v>5.819217371315568E-2</v>
      </c>
      <c r="C29" s="69">
        <v>8.3324530319166229E-2</v>
      </c>
      <c r="D29" s="69">
        <v>8.9192805337838368E-2</v>
      </c>
      <c r="E29" s="69">
        <v>0.16255458178160254</v>
      </c>
      <c r="F29" s="69">
        <v>0.3101631533666363</v>
      </c>
      <c r="G29" s="11"/>
      <c r="H29" s="69">
        <f>F29-D29</f>
        <v>0.22097034802879795</v>
      </c>
      <c r="I29" s="69">
        <f>'RD T1'!E57</f>
        <v>8.7774171268431483E-2</v>
      </c>
      <c r="J29" s="69">
        <f t="shared" si="27"/>
        <v>0.30874451929722946</v>
      </c>
      <c r="L29" t="str">
        <f t="shared" si="28"/>
        <v>72 Customer service occupations</v>
      </c>
      <c r="M29" s="69">
        <v>0.53749467860010647</v>
      </c>
      <c r="N29" s="69">
        <v>0.84325767137730268</v>
      </c>
      <c r="O29" s="69">
        <v>0.90391236870065506</v>
      </c>
      <c r="P29" s="69">
        <v>1.5219523631397314</v>
      </c>
      <c r="Q29" s="69">
        <v>2.8004057436418757</v>
      </c>
      <c r="R29" s="11"/>
      <c r="S29" s="69">
        <f t="shared" si="29"/>
        <v>1.8964933749412207</v>
      </c>
      <c r="T29" s="69">
        <f>'RD T1'!E86</f>
        <v>0.86579844768723624</v>
      </c>
      <c r="U29" s="69">
        <f t="shared" si="30"/>
        <v>2.7622918226284572</v>
      </c>
      <c r="W29" t="str">
        <f t="shared" si="31"/>
        <v>72 Customer service occupations</v>
      </c>
      <c r="X29" s="69">
        <v>2.7646724957471474</v>
      </c>
      <c r="Y29" s="69">
        <v>3.084316630671776</v>
      </c>
      <c r="Z29" s="69">
        <v>3.7084563595528177</v>
      </c>
      <c r="AA29" s="69">
        <v>5.1644406602954422</v>
      </c>
      <c r="AB29" s="69">
        <v>7.081903494964755</v>
      </c>
      <c r="AC29" s="69"/>
      <c r="AD29" s="69">
        <f t="shared" si="32"/>
        <v>3.3734471354119373</v>
      </c>
      <c r="AE29" s="69">
        <f>'RD T1'!E115</f>
        <v>2.9292476785351593</v>
      </c>
      <c r="AF29" s="69">
        <f t="shared" si="33"/>
        <v>6.3026948139470971</v>
      </c>
      <c r="AH29" t="str">
        <f t="shared" si="34"/>
        <v>72 Customer service occupations</v>
      </c>
      <c r="AI29" s="69">
        <v>0.73220736096487127</v>
      </c>
      <c r="AJ29" s="69">
        <v>0.80456870334499442</v>
      </c>
      <c r="AK29" s="69">
        <v>1.0184855568912834</v>
      </c>
      <c r="AL29" s="69">
        <v>1.421451132400926</v>
      </c>
      <c r="AM29" s="69">
        <v>2.0127192226956669</v>
      </c>
      <c r="AN29" s="69"/>
      <c r="AO29" s="69">
        <f t="shared" si="35"/>
        <v>0.99423366580438355</v>
      </c>
      <c r="AP29" s="69">
        <f>'RD T1'!E144</f>
        <v>0.84681175482847959</v>
      </c>
      <c r="AQ29" s="69">
        <f t="shared" si="36"/>
        <v>1.841045420632863</v>
      </c>
      <c r="AS29" t="str">
        <f t="shared" si="37"/>
        <v>72 Customer service occupations</v>
      </c>
      <c r="AT29" s="69">
        <v>1.5911121805393162</v>
      </c>
      <c r="AU29" s="69">
        <v>1.7837880741789149</v>
      </c>
      <c r="AV29" s="69">
        <v>1.9094213970225233</v>
      </c>
      <c r="AW29" s="69">
        <v>2.5801908830698443</v>
      </c>
      <c r="AX29" s="69">
        <v>3.0714627890577049</v>
      </c>
      <c r="AY29" s="69"/>
      <c r="AZ29" s="69">
        <f t="shared" si="38"/>
        <v>1.1620413920351815</v>
      </c>
      <c r="BA29" s="69">
        <f>'RD T1'!E173</f>
        <v>1.2101870368904499</v>
      </c>
      <c r="BB29" s="69">
        <f t="shared" si="39"/>
        <v>2.3722284289256317</v>
      </c>
      <c r="BD29" t="str">
        <f t="shared" si="40"/>
        <v>72 Customer service occupations</v>
      </c>
      <c r="BE29" s="69">
        <v>4.3886129535495551</v>
      </c>
      <c r="BF29" s="69">
        <v>5.4001142654473693</v>
      </c>
      <c r="BG29" s="69">
        <v>5.3467424924997005</v>
      </c>
      <c r="BH29" s="69">
        <v>7.0660988719604676</v>
      </c>
      <c r="BI29" s="69">
        <v>8.0082333462944888</v>
      </c>
      <c r="BJ29" s="69"/>
      <c r="BK29" s="69">
        <f t="shared" si="41"/>
        <v>2.6614908537947883</v>
      </c>
      <c r="BL29" s="69">
        <f>'RD T1'!E202</f>
        <v>2.9684706385547717</v>
      </c>
      <c r="BM29" s="69">
        <f t="shared" si="42"/>
        <v>5.62996149234956</v>
      </c>
      <c r="BO29" t="str">
        <f t="shared" si="43"/>
        <v>72 Customer service occupations</v>
      </c>
      <c r="BP29" s="69">
        <v>5.0297842476164032</v>
      </c>
      <c r="BQ29" s="69">
        <v>6.4022618974992138</v>
      </c>
      <c r="BR29" s="69">
        <v>5.6798972054875074</v>
      </c>
      <c r="BS29" s="69">
        <v>7.5588029025654961</v>
      </c>
      <c r="BT29" s="69">
        <v>7.4492471311556612</v>
      </c>
      <c r="BU29" s="69"/>
      <c r="BV29" s="69">
        <f t="shared" si="44"/>
        <v>1.7693499256681537</v>
      </c>
      <c r="BW29" s="69">
        <f>'RD T1'!E231</f>
        <v>3.5405381946061882</v>
      </c>
      <c r="BX29" s="69">
        <f t="shared" si="45"/>
        <v>5.3098881202743424</v>
      </c>
      <c r="BZ29" t="str">
        <f t="shared" si="46"/>
        <v>72 Customer service occupations</v>
      </c>
      <c r="CA29" s="69">
        <v>2.6314963720206257</v>
      </c>
      <c r="CB29" s="69">
        <v>2.7360127570853705</v>
      </c>
      <c r="CC29" s="69">
        <v>2.7426511789704824</v>
      </c>
      <c r="CD29" s="69">
        <v>3.016300802557438</v>
      </c>
      <c r="CE29" s="69">
        <v>2.6622512571315431</v>
      </c>
      <c r="CF29" s="69"/>
      <c r="CG29" s="69">
        <f t="shared" si="47"/>
        <v>-8.0399921838939292E-2</v>
      </c>
      <c r="CH29" s="69">
        <f>'RD T1'!E260</f>
        <v>0.96353034114257263</v>
      </c>
      <c r="CI29" s="69">
        <f t="shared" si="48"/>
        <v>0.88313041930363334</v>
      </c>
      <c r="CK29" t="str">
        <f t="shared" si="49"/>
        <v>72 Customer service occupations</v>
      </c>
      <c r="CL29" s="69">
        <v>0.98461642931251747</v>
      </c>
      <c r="CM29" s="69">
        <v>1.0369271249785486</v>
      </c>
      <c r="CN29" s="69">
        <v>1.2381016127861686</v>
      </c>
      <c r="CO29" s="69">
        <v>1.2706899640469573</v>
      </c>
      <c r="CP29" s="69">
        <v>1.2165471338971299</v>
      </c>
      <c r="CQ29" s="69"/>
      <c r="CR29" s="69">
        <f t="shared" si="50"/>
        <v>-2.155447888903872E-2</v>
      </c>
      <c r="CS29" s="69">
        <f>'RD T1'!E289</f>
        <v>0.42889838499658023</v>
      </c>
      <c r="CT29" s="69">
        <f t="shared" si="51"/>
        <v>0.40734390610754151</v>
      </c>
    </row>
    <row r="30" spans="1:98" x14ac:dyDescent="0.2">
      <c r="A30" s="10" t="str">
        <f>name!D26</f>
        <v>81 Process, plant and machine operatives</v>
      </c>
      <c r="B30" s="69">
        <v>4.8672443354428122E-2</v>
      </c>
      <c r="C30" s="69">
        <v>6.5403967576230973E-2</v>
      </c>
      <c r="D30" s="69">
        <v>5.7267645114035974E-2</v>
      </c>
      <c r="E30" s="69">
        <v>9.613671646169164E-2</v>
      </c>
      <c r="F30" s="69">
        <v>0.21334014770468904</v>
      </c>
      <c r="G30" s="11"/>
      <c r="H30" s="69">
        <f t="shared" si="26"/>
        <v>0.15607250259065306</v>
      </c>
      <c r="I30" s="69">
        <f>'RD T1'!E58</f>
        <v>6.8506344982534398E-2</v>
      </c>
      <c r="J30" s="69">
        <f t="shared" si="27"/>
        <v>0.22457884757318747</v>
      </c>
      <c r="L30" t="str">
        <f t="shared" si="28"/>
        <v>81 Process, plant and machine operatives</v>
      </c>
      <c r="M30" s="69">
        <v>0.31576731251281626</v>
      </c>
      <c r="N30" s="69">
        <v>0.44090355585566532</v>
      </c>
      <c r="O30" s="69">
        <v>0.36713044720515631</v>
      </c>
      <c r="P30" s="69">
        <v>0.65847715793803696</v>
      </c>
      <c r="Q30" s="69">
        <v>1.2395449550068232</v>
      </c>
      <c r="R30" s="11"/>
      <c r="S30" s="69">
        <f t="shared" si="29"/>
        <v>0.87241450780166685</v>
      </c>
      <c r="T30" s="69">
        <f>'RD T1'!E87</f>
        <v>0.37139246734573522</v>
      </c>
      <c r="U30" s="69">
        <f t="shared" si="30"/>
        <v>1.2438069751474021</v>
      </c>
      <c r="W30" t="str">
        <f t="shared" si="31"/>
        <v>81 Process, plant and machine operatives</v>
      </c>
      <c r="X30" s="69">
        <v>1.0877722995990915</v>
      </c>
      <c r="Y30" s="69">
        <v>1.0799626070677777</v>
      </c>
      <c r="Z30" s="69">
        <v>1.032202901816704</v>
      </c>
      <c r="AA30" s="69">
        <v>1.7193174107812585</v>
      </c>
      <c r="AB30" s="69">
        <v>2.9674765667198035</v>
      </c>
      <c r="AC30" s="69"/>
      <c r="AD30" s="69">
        <f t="shared" si="32"/>
        <v>1.9352736649030995</v>
      </c>
      <c r="AE30" s="69">
        <f>'RD T1'!E116</f>
        <v>1.1173203623341863</v>
      </c>
      <c r="AF30" s="69">
        <f t="shared" si="33"/>
        <v>3.0525940272372858</v>
      </c>
      <c r="AH30" t="str">
        <f t="shared" si="34"/>
        <v>81 Process, plant and machine operatives</v>
      </c>
      <c r="AI30" s="69">
        <v>0.49937338994590169</v>
      </c>
      <c r="AJ30" s="69">
        <v>0.49477220231823882</v>
      </c>
      <c r="AK30" s="69">
        <v>0.47234953718957384</v>
      </c>
      <c r="AL30" s="69">
        <v>0.72302221128490762</v>
      </c>
      <c r="AM30" s="69">
        <v>1.019497083020259</v>
      </c>
      <c r="AN30" s="69"/>
      <c r="AO30" s="69">
        <f t="shared" si="35"/>
        <v>0.54714754583068514</v>
      </c>
      <c r="AP30" s="69">
        <f>'RD T1'!E145</f>
        <v>0.3715940707953167</v>
      </c>
      <c r="AQ30" s="69">
        <f t="shared" si="36"/>
        <v>0.91874161662600184</v>
      </c>
      <c r="AS30" t="str">
        <f t="shared" si="37"/>
        <v>81 Process, plant and machine operatives</v>
      </c>
      <c r="AT30" s="69">
        <v>1.2450598169182381</v>
      </c>
      <c r="AU30" s="69">
        <v>1.1350603436478812</v>
      </c>
      <c r="AV30" s="69">
        <v>1.0486283117945359</v>
      </c>
      <c r="AW30" s="69">
        <v>1.5545583491620694</v>
      </c>
      <c r="AX30" s="69">
        <v>2.1582323910778691</v>
      </c>
      <c r="AY30" s="69"/>
      <c r="AZ30" s="69">
        <f t="shared" si="38"/>
        <v>1.1096040792833333</v>
      </c>
      <c r="BA30" s="69">
        <f>'RD T1'!E174</f>
        <v>0.81533469983963747</v>
      </c>
      <c r="BB30" s="69">
        <f t="shared" si="39"/>
        <v>1.9249387791229706</v>
      </c>
      <c r="BD30" t="str">
        <f t="shared" si="40"/>
        <v>81 Process, plant and machine operatives</v>
      </c>
      <c r="BE30" s="69">
        <v>7.4536387513829121</v>
      </c>
      <c r="BF30" s="69">
        <v>8.1590241362450939</v>
      </c>
      <c r="BG30" s="69">
        <v>7.0112614922509451</v>
      </c>
      <c r="BH30" s="69">
        <v>9.8626571810504693</v>
      </c>
      <c r="BI30" s="69">
        <v>11.522297086791276</v>
      </c>
      <c r="BJ30" s="69"/>
      <c r="BK30" s="69">
        <f t="shared" si="41"/>
        <v>4.5110355945403313</v>
      </c>
      <c r="BL30" s="69">
        <f>'RD T1'!E203</f>
        <v>3.7799446470237799</v>
      </c>
      <c r="BM30" s="69">
        <f t="shared" si="42"/>
        <v>8.2909802415641103</v>
      </c>
      <c r="BO30" t="str">
        <f t="shared" si="43"/>
        <v>81 Process, plant and machine operatives</v>
      </c>
      <c r="BP30" s="69">
        <v>10.415194904053786</v>
      </c>
      <c r="BQ30" s="69">
        <v>11.015976768967203</v>
      </c>
      <c r="BR30" s="69">
        <v>8.8758685455452007</v>
      </c>
      <c r="BS30" s="69">
        <v>12.456412716639285</v>
      </c>
      <c r="BT30" s="69">
        <v>12.509382929590465</v>
      </c>
      <c r="BU30" s="69"/>
      <c r="BV30" s="69">
        <f t="shared" si="44"/>
        <v>3.6335143840452648</v>
      </c>
      <c r="BW30" s="69">
        <f>'RD T1'!E232</f>
        <v>5.0543966874366451</v>
      </c>
      <c r="BX30" s="69">
        <f t="shared" si="45"/>
        <v>8.6879110714819099</v>
      </c>
      <c r="BZ30" t="str">
        <f t="shared" si="46"/>
        <v>81 Process, plant and machine operatives</v>
      </c>
      <c r="CA30" s="69">
        <v>9.1173339642545965</v>
      </c>
      <c r="CB30" s="69">
        <v>8.3829055966829813</v>
      </c>
      <c r="CC30" s="69">
        <v>7.1860510895445682</v>
      </c>
      <c r="CD30" s="69">
        <v>7.84017555043022</v>
      </c>
      <c r="CE30" s="69">
        <v>4.1043682403172177</v>
      </c>
      <c r="CF30" s="69"/>
      <c r="CG30" s="69">
        <f t="shared" si="47"/>
        <v>-3.0816828492273505</v>
      </c>
      <c r="CH30" s="69">
        <f>'RD T1'!E261</f>
        <v>2.4333726466312737</v>
      </c>
      <c r="CI30" s="69">
        <f t="shared" si="48"/>
        <v>-0.64831020259607675</v>
      </c>
      <c r="CK30" t="str">
        <f t="shared" si="49"/>
        <v>81 Process, plant and machine operatives</v>
      </c>
      <c r="CL30" s="69">
        <v>6.7093215789042988</v>
      </c>
      <c r="CM30" s="69">
        <v>4.7643431184979574</v>
      </c>
      <c r="CN30" s="69">
        <v>4.1498776660090195</v>
      </c>
      <c r="CO30" s="69">
        <v>1.9252064354739282</v>
      </c>
      <c r="CP30" s="69">
        <v>0.80939132986516071</v>
      </c>
      <c r="CQ30" s="69"/>
      <c r="CR30" s="69">
        <f t="shared" si="50"/>
        <v>-3.3404863361438588</v>
      </c>
      <c r="CS30" s="69">
        <f>'RD T1'!E290</f>
        <v>0.46352194244030565</v>
      </c>
      <c r="CT30" s="69">
        <f t="shared" si="51"/>
        <v>-2.8769643937035534</v>
      </c>
    </row>
    <row r="31" spans="1:98" x14ac:dyDescent="0.2">
      <c r="A31" s="10" t="str">
        <f>name!D27</f>
        <v>82 Transport and mobile machine drivers and operatives</v>
      </c>
      <c r="B31" s="69">
        <v>7.0381140338160397E-2</v>
      </c>
      <c r="C31" s="69">
        <v>0.12627043538311808</v>
      </c>
      <c r="D31" s="69">
        <v>9.5922365543235924E-2</v>
      </c>
      <c r="E31" s="69">
        <v>0.16941042401799886</v>
      </c>
      <c r="F31" s="69">
        <v>0.31549690126029856</v>
      </c>
      <c r="G31" s="11"/>
      <c r="H31" s="69">
        <f t="shared" si="26"/>
        <v>0.21957453571706265</v>
      </c>
      <c r="I31" s="69">
        <f>'RD T1'!E59</f>
        <v>0.12379337815887595</v>
      </c>
      <c r="J31" s="69">
        <f t="shared" si="27"/>
        <v>0.34336791387593857</v>
      </c>
      <c r="L31" t="str">
        <f t="shared" si="28"/>
        <v>82 Transport and mobile machine drivers and operatives</v>
      </c>
      <c r="M31" s="69">
        <v>0.4430175073387963</v>
      </c>
      <c r="N31" s="69">
        <v>0.69922801038651694</v>
      </c>
      <c r="O31" s="69">
        <v>0.55775880568452096</v>
      </c>
      <c r="P31" s="69">
        <v>0.90635455937586229</v>
      </c>
      <c r="Q31" s="69">
        <v>1.650809018533822</v>
      </c>
      <c r="R31" s="11"/>
      <c r="S31" s="69">
        <f t="shared" si="29"/>
        <v>1.0930502128493012</v>
      </c>
      <c r="T31" s="69">
        <f>'RD T1'!E88</f>
        <v>0.64569628756109132</v>
      </c>
      <c r="U31" s="69">
        <f t="shared" si="30"/>
        <v>1.7387465004103926</v>
      </c>
      <c r="W31" t="str">
        <f t="shared" si="31"/>
        <v>82 Transport and mobile machine drivers and operatives</v>
      </c>
      <c r="X31" s="69">
        <v>1.6023279675736812</v>
      </c>
      <c r="Y31" s="69">
        <v>2.0083288804427522</v>
      </c>
      <c r="Z31" s="69">
        <v>1.986356178461202</v>
      </c>
      <c r="AA31" s="69">
        <v>2.6675415570636978</v>
      </c>
      <c r="AB31" s="69">
        <v>3.9335022196448368</v>
      </c>
      <c r="AC31" s="69"/>
      <c r="AD31" s="69">
        <f t="shared" si="32"/>
        <v>1.9471460411836348</v>
      </c>
      <c r="AE31" s="69">
        <f>'RD T1'!E117</f>
        <v>1.9641590989304674</v>
      </c>
      <c r="AF31" s="69">
        <f t="shared" si="33"/>
        <v>3.9113051401141021</v>
      </c>
      <c r="AH31" t="str">
        <f t="shared" si="34"/>
        <v>82 Transport and mobile machine drivers and operatives</v>
      </c>
      <c r="AI31" s="69">
        <v>0.79597233307932524</v>
      </c>
      <c r="AJ31" s="69">
        <v>0.95808199575762276</v>
      </c>
      <c r="AK31" s="69">
        <v>0.89467852905706191</v>
      </c>
      <c r="AL31" s="69">
        <v>1.1709345286967099</v>
      </c>
      <c r="AM31" s="69">
        <v>1.5243443865538062</v>
      </c>
      <c r="AN31" s="69"/>
      <c r="AO31" s="69">
        <f t="shared" si="35"/>
        <v>0.62966585749674431</v>
      </c>
      <c r="AP31" s="69">
        <f>'RD T1'!E146</f>
        <v>0.79142882758312372</v>
      </c>
      <c r="AQ31" s="69">
        <f t="shared" si="36"/>
        <v>1.421094685079868</v>
      </c>
      <c r="AS31" t="str">
        <f t="shared" si="37"/>
        <v>82 Transport and mobile machine drivers and operatives</v>
      </c>
      <c r="AT31" s="69">
        <v>1.3555509078877712</v>
      </c>
      <c r="AU31" s="69">
        <v>1.4973826821963108</v>
      </c>
      <c r="AV31" s="69">
        <v>1.4165868500457168</v>
      </c>
      <c r="AW31" s="69">
        <v>1.7722758173160287</v>
      </c>
      <c r="AX31" s="69">
        <v>2.2342999761562568</v>
      </c>
      <c r="AY31" s="69"/>
      <c r="AZ31" s="69">
        <f t="shared" si="38"/>
        <v>0.81771312611053992</v>
      </c>
      <c r="BA31" s="69">
        <f>'RD T1'!E175</f>
        <v>1.2161146224379866</v>
      </c>
      <c r="BB31" s="69">
        <f t="shared" si="39"/>
        <v>2.0338277485485268</v>
      </c>
      <c r="BD31" t="str">
        <f t="shared" si="40"/>
        <v>82 Transport and mobile machine drivers and operatives</v>
      </c>
      <c r="BE31" s="69">
        <v>6.9154020630560051</v>
      </c>
      <c r="BF31" s="69">
        <v>8.9854154675552103</v>
      </c>
      <c r="BG31" s="69">
        <v>8.1938880133919465</v>
      </c>
      <c r="BH31" s="69">
        <v>10.224661444308799</v>
      </c>
      <c r="BI31" s="69">
        <v>12.264632618827937</v>
      </c>
      <c r="BJ31" s="69"/>
      <c r="BK31" s="69">
        <f t="shared" si="41"/>
        <v>4.0707446054359906</v>
      </c>
      <c r="BL31" s="69">
        <f>'RD T1'!E204</f>
        <v>5.4515180299955404</v>
      </c>
      <c r="BM31" s="69">
        <f t="shared" si="42"/>
        <v>9.522262635431531</v>
      </c>
      <c r="BO31" t="str">
        <f t="shared" si="43"/>
        <v>82 Transport and mobile machine drivers and operatives</v>
      </c>
      <c r="BP31" s="69">
        <v>12.163903820852601</v>
      </c>
      <c r="BQ31" s="69">
        <v>15.392359199961575</v>
      </c>
      <c r="BR31" s="69">
        <v>12.780254932621721</v>
      </c>
      <c r="BS31" s="69">
        <v>16.223463976500518</v>
      </c>
      <c r="BT31" s="69">
        <v>17.280023121485662</v>
      </c>
      <c r="BU31" s="69"/>
      <c r="BV31" s="69">
        <f t="shared" si="44"/>
        <v>4.4997681888639409</v>
      </c>
      <c r="BW31" s="69">
        <f>'RD T1'!E233</f>
        <v>9.2553142036796761</v>
      </c>
      <c r="BX31" s="69">
        <f t="shared" si="45"/>
        <v>13.755082392543617</v>
      </c>
      <c r="BZ31" t="str">
        <f t="shared" si="46"/>
        <v>82 Transport and mobile machine drivers and operatives</v>
      </c>
      <c r="CA31" s="69">
        <v>11.416514097251259</v>
      </c>
      <c r="CB31" s="69">
        <v>11.714399937670857</v>
      </c>
      <c r="CC31" s="69">
        <v>10.529443314711301</v>
      </c>
      <c r="CD31" s="69">
        <v>9.8749662456353295</v>
      </c>
      <c r="CE31" s="69">
        <v>7.437961096847701</v>
      </c>
      <c r="CF31" s="69"/>
      <c r="CG31" s="69">
        <f t="shared" si="47"/>
        <v>-3.0914822178636001</v>
      </c>
      <c r="CH31" s="69">
        <f>'RD T1'!E262</f>
        <v>4.2513041459827248</v>
      </c>
      <c r="CI31" s="69">
        <f t="shared" si="48"/>
        <v>1.1598219281191247</v>
      </c>
      <c r="CK31" t="str">
        <f t="shared" si="49"/>
        <v>82 Transport and mobile machine drivers and operatives</v>
      </c>
      <c r="CL31" s="69">
        <v>7.352535544593386</v>
      </c>
      <c r="CM31" s="69">
        <v>8.1587541099279193</v>
      </c>
      <c r="CN31" s="69">
        <v>7.4459880199534654</v>
      </c>
      <c r="CO31" s="69">
        <v>4.8981723029115898</v>
      </c>
      <c r="CP31" s="69">
        <v>2.2062612789376574</v>
      </c>
      <c r="CQ31" s="69"/>
      <c r="CR31" s="69">
        <f t="shared" si="50"/>
        <v>-5.2397267410158079</v>
      </c>
      <c r="CS31" s="69">
        <f>'RD T1'!E291</f>
        <v>1.7469910697463751</v>
      </c>
      <c r="CT31" s="69">
        <f t="shared" si="51"/>
        <v>-3.4927356712694326</v>
      </c>
    </row>
    <row r="32" spans="1:98" x14ac:dyDescent="0.2">
      <c r="A32" s="10" t="str">
        <f>name!D28</f>
        <v>91 Elementary trades and related occupations</v>
      </c>
      <c r="B32" s="69">
        <v>7.2513535543787056E-4</v>
      </c>
      <c r="C32" s="69">
        <v>7.8552149457350646E-4</v>
      </c>
      <c r="D32" s="69">
        <v>6.0885526555119317E-4</v>
      </c>
      <c r="E32" s="69">
        <v>7.462113050863017E-4</v>
      </c>
      <c r="F32" s="69">
        <v>1.2366974057399951E-3</v>
      </c>
      <c r="G32" s="11"/>
      <c r="H32" s="69">
        <f t="shared" si="26"/>
        <v>6.2784214018880196E-4</v>
      </c>
      <c r="I32" s="69">
        <f>'RD T1'!E60</f>
        <v>4.943614392880723E-4</v>
      </c>
      <c r="J32" s="69">
        <f t="shared" si="27"/>
        <v>1.1222035794768743E-3</v>
      </c>
      <c r="L32" t="str">
        <f t="shared" si="28"/>
        <v>91 Elementary trades and related occupations</v>
      </c>
      <c r="M32" s="69">
        <v>0.1915722696083873</v>
      </c>
      <c r="N32" s="69">
        <v>0.24420344634781127</v>
      </c>
      <c r="O32" s="69">
        <v>0.16912453265117933</v>
      </c>
      <c r="P32" s="69">
        <v>0.23435333403522143</v>
      </c>
      <c r="Q32" s="69">
        <v>0.45024865525896623</v>
      </c>
      <c r="R32" s="11"/>
      <c r="S32" s="69">
        <f t="shared" si="29"/>
        <v>0.28112412260778691</v>
      </c>
      <c r="T32" s="69">
        <f>'RD T1'!E89</f>
        <v>0.15598419206505248</v>
      </c>
      <c r="U32" s="69">
        <f t="shared" si="30"/>
        <v>0.43710831467283939</v>
      </c>
      <c r="W32" t="str">
        <f t="shared" si="31"/>
        <v>91 Elementary trades and related occupations</v>
      </c>
      <c r="X32" s="69">
        <v>0.70879485829574607</v>
      </c>
      <c r="Y32" s="69">
        <v>0.62083309586568614</v>
      </c>
      <c r="Z32" s="69">
        <v>0.56386202981402544</v>
      </c>
      <c r="AA32" s="69">
        <v>0.58277389647436162</v>
      </c>
      <c r="AB32" s="69">
        <v>0.70772703955375349</v>
      </c>
      <c r="AC32" s="69"/>
      <c r="AD32" s="69">
        <f t="shared" si="32"/>
        <v>0.14386500973972804</v>
      </c>
      <c r="AE32" s="69">
        <f>'RD T1'!E118</f>
        <v>0.39143787352803966</v>
      </c>
      <c r="AF32" s="69">
        <f t="shared" si="33"/>
        <v>0.53530288326776776</v>
      </c>
      <c r="AH32" t="str">
        <f t="shared" si="34"/>
        <v>91 Elementary trades and related occupations</v>
      </c>
      <c r="AI32" s="69">
        <v>0.49744311523989554</v>
      </c>
      <c r="AJ32" s="69">
        <v>0.45646694129670884</v>
      </c>
      <c r="AK32" s="69">
        <v>0.39892352960708033</v>
      </c>
      <c r="AL32" s="69">
        <v>0.43267995981298307</v>
      </c>
      <c r="AM32" s="69">
        <v>0.56943399077454226</v>
      </c>
      <c r="AN32" s="69"/>
      <c r="AO32" s="69">
        <f t="shared" si="35"/>
        <v>0.17051046116746194</v>
      </c>
      <c r="AP32" s="69">
        <f>'RD T1'!E147</f>
        <v>0.28765026632354956</v>
      </c>
      <c r="AQ32" s="69">
        <f t="shared" si="36"/>
        <v>0.4581607274910115</v>
      </c>
      <c r="AS32" t="str">
        <f t="shared" si="37"/>
        <v>91 Elementary trades and related occupations</v>
      </c>
      <c r="AT32" s="69">
        <v>0.54679580410685102</v>
      </c>
      <c r="AU32" s="69">
        <v>0.47554902974530372</v>
      </c>
      <c r="AV32" s="69">
        <v>0.46345599961140832</v>
      </c>
      <c r="AW32" s="69">
        <v>0.48554955765058144</v>
      </c>
      <c r="AX32" s="69">
        <v>0.57472695001692387</v>
      </c>
      <c r="AY32" s="69"/>
      <c r="AZ32" s="69">
        <f t="shared" si="38"/>
        <v>0.11127095040551555</v>
      </c>
      <c r="BA32" s="69">
        <f>'RD T1'!E176</f>
        <v>0.28636279137501819</v>
      </c>
      <c r="BB32" s="69">
        <f t="shared" si="39"/>
        <v>0.39763374178053373</v>
      </c>
      <c r="BD32" t="str">
        <f t="shared" si="40"/>
        <v>91 Elementary trades and related occupations</v>
      </c>
      <c r="BE32" s="69">
        <v>2.546993223351639</v>
      </c>
      <c r="BF32" s="69">
        <v>2.6142708995571251</v>
      </c>
      <c r="BG32" s="69">
        <v>2.2349378668765216</v>
      </c>
      <c r="BH32" s="69">
        <v>2.3119042641742102</v>
      </c>
      <c r="BI32" s="69">
        <v>2.7992189878977629</v>
      </c>
      <c r="BJ32" s="69"/>
      <c r="BK32" s="69">
        <f t="shared" si="41"/>
        <v>0.56428112102124128</v>
      </c>
      <c r="BL32" s="69">
        <f>'RD T1'!E205</f>
        <v>0.86559997138371447</v>
      </c>
      <c r="BM32" s="69">
        <f t="shared" si="42"/>
        <v>1.4298810924049556</v>
      </c>
      <c r="BO32" t="str">
        <f t="shared" si="43"/>
        <v>91 Elementary trades and related occupations</v>
      </c>
      <c r="BP32" s="69">
        <v>4.8329020884111413</v>
      </c>
      <c r="BQ32" s="69">
        <v>4.8623380577443402</v>
      </c>
      <c r="BR32" s="69">
        <v>4.0527371533502663</v>
      </c>
      <c r="BS32" s="69">
        <v>4.0037992624013796</v>
      </c>
      <c r="BT32" s="69">
        <v>4.1094616531909463</v>
      </c>
      <c r="BU32" s="69"/>
      <c r="BV32" s="69">
        <f t="shared" si="44"/>
        <v>5.6724499840679954E-2</v>
      </c>
      <c r="BW32" s="69">
        <f>'RD T1'!E234</f>
        <v>1.5717947840535864</v>
      </c>
      <c r="BX32" s="69">
        <f t="shared" si="45"/>
        <v>1.6285192838942664</v>
      </c>
      <c r="BZ32" t="str">
        <f t="shared" si="46"/>
        <v>91 Elementary trades and related occupations</v>
      </c>
      <c r="CA32" s="69">
        <v>6.4305681944155682</v>
      </c>
      <c r="CB32" s="69">
        <v>6.0563143207802597</v>
      </c>
      <c r="CC32" s="69">
        <v>5.1955986511874066</v>
      </c>
      <c r="CD32" s="69">
        <v>4.1344249987095285</v>
      </c>
      <c r="CE32" s="69">
        <v>3.220117724510509</v>
      </c>
      <c r="CF32" s="69"/>
      <c r="CG32" s="69">
        <f t="shared" si="47"/>
        <v>-1.9754809266768976</v>
      </c>
      <c r="CH32" s="69">
        <f>'RD T1'!E263</f>
        <v>1.567748728584462</v>
      </c>
      <c r="CI32" s="69">
        <f t="shared" si="48"/>
        <v>-0.40773219809243555</v>
      </c>
      <c r="CK32" t="str">
        <f t="shared" si="49"/>
        <v>91 Elementary trades and related occupations</v>
      </c>
      <c r="CL32" s="69">
        <v>4.8304038337134454</v>
      </c>
      <c r="CM32" s="69">
        <v>3.8595790086366852</v>
      </c>
      <c r="CN32" s="69">
        <v>3.6823224997143069</v>
      </c>
      <c r="CO32" s="69">
        <v>2.2071542090843113</v>
      </c>
      <c r="CP32" s="69">
        <v>1.4267605925963671</v>
      </c>
      <c r="CQ32" s="69"/>
      <c r="CR32" s="69">
        <f t="shared" si="50"/>
        <v>-2.25556190711794</v>
      </c>
      <c r="CS32" s="69">
        <f>'RD T1'!E292</f>
        <v>0.67584333169369992</v>
      </c>
      <c r="CT32" s="69">
        <f t="shared" si="51"/>
        <v>-1.57971857542424</v>
      </c>
    </row>
    <row r="33" spans="1:98" x14ac:dyDescent="0.2">
      <c r="A33" s="10" t="str">
        <f>name!D29</f>
        <v>92 Elementary administration and service occupations</v>
      </c>
      <c r="B33" s="69">
        <v>5.2624565822353975E-2</v>
      </c>
      <c r="C33" s="69">
        <v>9.1607062084973948E-2</v>
      </c>
      <c r="D33" s="69">
        <v>7.6346560723782209E-2</v>
      </c>
      <c r="E33" s="69">
        <v>0.11921028392728045</v>
      </c>
      <c r="F33" s="69">
        <v>0.20254931242377353</v>
      </c>
      <c r="G33" s="11"/>
      <c r="H33" s="69">
        <f t="shared" ref="H33" si="52">F33-D33</f>
        <v>0.12620275169999132</v>
      </c>
      <c r="I33" s="69">
        <f>'RD T1'!E61</f>
        <v>7.2232536444335319E-2</v>
      </c>
      <c r="J33" s="69">
        <f t="shared" ref="J33" si="53">SUM(H33:I33)</f>
        <v>0.19843528814432665</v>
      </c>
      <c r="L33" t="str">
        <f t="shared" ref="L33" si="54">A33</f>
        <v>92 Elementary administration and service occupations</v>
      </c>
      <c r="M33" s="69">
        <v>1.3626901033648819</v>
      </c>
      <c r="N33" s="69">
        <v>2.1982193863119397</v>
      </c>
      <c r="O33" s="69">
        <v>2.0452691576630349</v>
      </c>
      <c r="P33" s="69">
        <v>3.1674586573554571</v>
      </c>
      <c r="Q33" s="69">
        <v>6.4439126759116343</v>
      </c>
      <c r="R33" s="11"/>
      <c r="S33" s="69">
        <f t="shared" ref="S33" si="55">Q33-O33</f>
        <v>4.3986435182485994</v>
      </c>
      <c r="T33" s="69">
        <f>'RD T1'!E90</f>
        <v>2.2044459301371937</v>
      </c>
      <c r="U33" s="69">
        <f t="shared" ref="U33" si="56">SUM(S33:T33)</f>
        <v>6.6030894483857931</v>
      </c>
      <c r="W33" t="str">
        <f t="shared" ref="W33" si="57">A33</f>
        <v>92 Elementary administration and service occupations</v>
      </c>
      <c r="X33" s="69">
        <v>5.7584227003045179</v>
      </c>
      <c r="Y33" s="69">
        <v>6.3630096660336841</v>
      </c>
      <c r="Z33" s="69">
        <v>6.9447401969808977</v>
      </c>
      <c r="AA33" s="69">
        <v>8.6538048324401764</v>
      </c>
      <c r="AB33" s="69">
        <v>11.796364733045804</v>
      </c>
      <c r="AC33" s="69"/>
      <c r="AD33" s="69">
        <f t="shared" ref="AD33" si="58">AB33-Z33</f>
        <v>4.8516245360649064</v>
      </c>
      <c r="AE33" s="69">
        <f>'RD T1'!E119</f>
        <v>6.2081520073307868</v>
      </c>
      <c r="AF33" s="69">
        <f t="shared" ref="AF33" si="59">SUM(AD33:AE33)</f>
        <v>11.059776543395692</v>
      </c>
      <c r="AH33" t="str">
        <f t="shared" ref="AH33" si="60">L33</f>
        <v>92 Elementary administration and service occupations</v>
      </c>
      <c r="AI33" s="69">
        <v>2.7056239172741137</v>
      </c>
      <c r="AJ33" s="69">
        <v>3.046318954066106</v>
      </c>
      <c r="AK33" s="69">
        <v>3.3111409523785849</v>
      </c>
      <c r="AL33" s="69">
        <v>4.0734652701071443</v>
      </c>
      <c r="AM33" s="69">
        <v>5.7913484669108994</v>
      </c>
      <c r="AN33" s="69"/>
      <c r="AO33" s="69">
        <f t="shared" ref="AO33" si="61">AM33-AK33</f>
        <v>2.4802075145323146</v>
      </c>
      <c r="AP33" s="69">
        <f>'RD T1'!E148</f>
        <v>2.7674049195059558</v>
      </c>
      <c r="AQ33" s="69">
        <f t="shared" ref="AQ33" si="62">SUM(AO33:AP33)</f>
        <v>5.2476124340382704</v>
      </c>
      <c r="AS33" t="str">
        <f t="shared" ref="AS33" si="63">W33</f>
        <v>92 Elementary administration and service occupations</v>
      </c>
      <c r="AT33" s="69">
        <v>2.591377239687251</v>
      </c>
      <c r="AU33" s="69">
        <v>2.6476166032490651</v>
      </c>
      <c r="AV33" s="69">
        <v>2.9335615497129974</v>
      </c>
      <c r="AW33" s="69">
        <v>3.5691662341201202</v>
      </c>
      <c r="AX33" s="69">
        <v>5.0648553616099425</v>
      </c>
      <c r="AY33" s="69"/>
      <c r="AZ33" s="69">
        <f t="shared" ref="AZ33" si="64">AX33-AV33</f>
        <v>2.1312938118969451</v>
      </c>
      <c r="BA33" s="69">
        <f>'RD T1'!E177</f>
        <v>2.4961331618679163</v>
      </c>
      <c r="BB33" s="69">
        <f t="shared" ref="BB33" si="65">SUM(AZ33:BA33)</f>
        <v>4.6274269737648615</v>
      </c>
      <c r="BD33" t="str">
        <f t="shared" ref="BD33" si="66">AH33</f>
        <v>92 Elementary administration and service occupations</v>
      </c>
      <c r="BE33" s="69">
        <v>15.213780985740053</v>
      </c>
      <c r="BF33" s="69">
        <v>16.063279304441998</v>
      </c>
      <c r="BG33" s="69">
        <v>14.722920715453869</v>
      </c>
      <c r="BH33" s="69">
        <v>15.19306059443095</v>
      </c>
      <c r="BI33" s="69">
        <v>14.387229876349309</v>
      </c>
      <c r="BJ33" s="69"/>
      <c r="BK33" s="69">
        <f t="shared" ref="BK33" si="67">BI33-BG33</f>
        <v>-0.33569083910455966</v>
      </c>
      <c r="BL33" s="69">
        <f>'RD T1'!E206</f>
        <v>7.3891909801302154</v>
      </c>
      <c r="BM33" s="69">
        <f t="shared" ref="BM33" si="68">SUM(BK33:BL33)</f>
        <v>7.0535001410256557</v>
      </c>
      <c r="BO33" t="str">
        <f t="shared" ref="BO33" si="69">AS33</f>
        <v>92 Elementary administration and service occupations</v>
      </c>
      <c r="BP33" s="69">
        <v>28.016492297494263</v>
      </c>
      <c r="BQ33" s="69">
        <v>33.600056375524268</v>
      </c>
      <c r="BR33" s="69">
        <v>27.329397167416243</v>
      </c>
      <c r="BS33" s="69">
        <v>31.736098599329182</v>
      </c>
      <c r="BT33" s="69">
        <v>30.598201169732466</v>
      </c>
      <c r="BU33" s="69"/>
      <c r="BV33" s="69">
        <f t="shared" ref="BV33" si="70">BT33-BR33</f>
        <v>3.268804002316223</v>
      </c>
      <c r="BW33" s="69">
        <f>'RD T1'!E235</f>
        <v>15.615809160565879</v>
      </c>
      <c r="BX33" s="69">
        <f t="shared" ref="BX33" si="71">SUM(BV33:BW33)</f>
        <v>18.884613162882104</v>
      </c>
      <c r="BZ33" t="str">
        <f t="shared" ref="BZ33" si="72">BD33</f>
        <v>92 Elementary administration and service occupations</v>
      </c>
      <c r="CA33" s="69">
        <v>24.847885443708652</v>
      </c>
      <c r="CB33" s="69">
        <v>27.678406642607417</v>
      </c>
      <c r="CC33" s="69">
        <v>23.678887454893907</v>
      </c>
      <c r="CD33" s="69">
        <v>22.431931422042439</v>
      </c>
      <c r="CE33" s="69">
        <v>15.442889673368002</v>
      </c>
      <c r="CF33" s="69"/>
      <c r="CG33" s="69">
        <f t="shared" ref="CG33" si="73">CE33-CC33</f>
        <v>-8.2359977815259047</v>
      </c>
      <c r="CH33" s="69">
        <f>'RD T1'!E264</f>
        <v>8.3335951044287935</v>
      </c>
      <c r="CI33" s="69">
        <f t="shared" ref="CI33" si="74">SUM(CG33:CH33)</f>
        <v>9.7597322902888806E-2</v>
      </c>
      <c r="CK33" t="str">
        <f t="shared" ref="CK33" si="75">BO33</f>
        <v>92 Elementary administration and service occupations</v>
      </c>
      <c r="CL33" s="69">
        <v>18.450979148991372</v>
      </c>
      <c r="CM33" s="69">
        <v>14.300187539721312</v>
      </c>
      <c r="CN33" s="69">
        <v>13.805837930176482</v>
      </c>
      <c r="CO33" s="69">
        <v>8.6147224490984211</v>
      </c>
      <c r="CP33" s="69">
        <v>4.7088483365628475</v>
      </c>
      <c r="CQ33" s="69"/>
      <c r="CR33" s="69">
        <f t="shared" ref="CR33" si="76">CP33-CN33</f>
        <v>-9.0969895936136353</v>
      </c>
      <c r="CS33" s="69">
        <f>'RD T1'!E293</f>
        <v>2.4043429200149427</v>
      </c>
      <c r="CT33" s="69">
        <f t="shared" ref="CT33" si="77">SUM(CR33:CS33)</f>
        <v>-6.6926466735986931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11.099201586458134</v>
      </c>
      <c r="C35" s="67">
        <f t="shared" ref="C35:F35" si="78">SUM(C8:C33)</f>
        <v>15.837243749595755</v>
      </c>
      <c r="D35" s="67">
        <f t="shared" si="78"/>
        <v>15.417327345678922</v>
      </c>
      <c r="E35" s="67">
        <f t="shared" si="78"/>
        <v>19.942159264561411</v>
      </c>
      <c r="F35" s="67">
        <f t="shared" si="78"/>
        <v>29.372615679037743</v>
      </c>
      <c r="G35" s="11"/>
      <c r="H35" s="67">
        <f>F35-D35</f>
        <v>13.955288333358821</v>
      </c>
      <c r="I35" s="67">
        <f>SUM(I8:I33)</f>
        <v>10.459666559342702</v>
      </c>
      <c r="J35" s="67">
        <f>SUM(H35:I35)</f>
        <v>24.414954892701523</v>
      </c>
      <c r="L35" s="24" t="str">
        <f>A35</f>
        <v>All occupations</v>
      </c>
      <c r="M35" s="67">
        <f>SUM(M8:M33)</f>
        <v>74.090323635896553</v>
      </c>
      <c r="N35" s="67">
        <f t="shared" ref="N35:Q35" si="79">SUM(N8:N33)</f>
        <v>108.59235012988169</v>
      </c>
      <c r="O35" s="67">
        <f t="shared" si="79"/>
        <v>108.37527934660463</v>
      </c>
      <c r="P35" s="67">
        <f t="shared" si="79"/>
        <v>138.2334101788106</v>
      </c>
      <c r="Q35" s="67">
        <f t="shared" si="79"/>
        <v>204.81343537752198</v>
      </c>
      <c r="R35" s="11"/>
      <c r="S35" s="67">
        <f t="shared" si="29"/>
        <v>96.438156030917355</v>
      </c>
      <c r="T35" s="67">
        <f>SUM(T8:T33)</f>
        <v>76.292873254957144</v>
      </c>
      <c r="U35" s="67">
        <f>SUM(S35:T35)</f>
        <v>172.73102928587451</v>
      </c>
      <c r="W35" s="24" t="str">
        <f>A35</f>
        <v>All occupations</v>
      </c>
      <c r="X35" s="67">
        <f>SUM(X8:X33)</f>
        <v>176.89909953467159</v>
      </c>
      <c r="Y35" s="67">
        <f t="shared" ref="Y35:AB35" si="80">SUM(Y8:Y33)</f>
        <v>185.71443764227712</v>
      </c>
      <c r="Z35" s="67">
        <f t="shared" si="80"/>
        <v>206.91892880726644</v>
      </c>
      <c r="AA35" s="67">
        <f t="shared" si="80"/>
        <v>221.04602298511688</v>
      </c>
      <c r="AB35" s="67">
        <f t="shared" si="80"/>
        <v>254.56404965501955</v>
      </c>
      <c r="AC35" s="69"/>
      <c r="AD35" s="67">
        <f t="shared" ref="AD35" si="81">AB35-Z35</f>
        <v>47.645120847753105</v>
      </c>
      <c r="AE35" s="67">
        <f>SUM(AE8:AE33)</f>
        <v>127.23652439432092</v>
      </c>
      <c r="AF35" s="67">
        <f>SUM(AD35:AE35)</f>
        <v>174.88164524207403</v>
      </c>
      <c r="AH35" s="24" t="str">
        <f>L35</f>
        <v>All occupations</v>
      </c>
      <c r="AI35" s="67">
        <f>SUM(AI8:AI33)</f>
        <v>54.436556996093231</v>
      </c>
      <c r="AJ35" s="67">
        <f t="shared" ref="AJ35:AM35" si="82">SUM(AJ8:AJ33)</f>
        <v>52.458365023556148</v>
      </c>
      <c r="AK35" s="67">
        <f t="shared" si="82"/>
        <v>58.724386827188113</v>
      </c>
      <c r="AL35" s="67">
        <f t="shared" si="82"/>
        <v>58.105942279879812</v>
      </c>
      <c r="AM35" s="67">
        <f t="shared" si="82"/>
        <v>64.918314945942967</v>
      </c>
      <c r="AN35" s="69"/>
      <c r="AO35" s="67">
        <f t="shared" ref="AO35" si="83">AM35-AK35</f>
        <v>6.1939281187548545</v>
      </c>
      <c r="AP35" s="67">
        <f>SUM(AP8:AP33)</f>
        <v>32.49663996781802</v>
      </c>
      <c r="AQ35" s="67">
        <f>SUM(AO35:AP35)</f>
        <v>38.690568086572874</v>
      </c>
      <c r="AS35" s="24" t="str">
        <f>W35</f>
        <v>All occupations</v>
      </c>
      <c r="AT35" s="67">
        <f>SUM(AT8:AT33)</f>
        <v>52.708346749234948</v>
      </c>
      <c r="AU35" s="67">
        <f t="shared" ref="AU35:AX35" si="84">SUM(AU8:AU33)</f>
        <v>52.933664696728172</v>
      </c>
      <c r="AV35" s="67">
        <f t="shared" si="84"/>
        <v>58.185005972635885</v>
      </c>
      <c r="AW35" s="67">
        <f t="shared" si="84"/>
        <v>60.606183498556469</v>
      </c>
      <c r="AX35" s="67">
        <f t="shared" si="84"/>
        <v>69.777422109958152</v>
      </c>
      <c r="AY35" s="69"/>
      <c r="AZ35" s="67">
        <f t="shared" ref="AZ35" si="85">AX35-AV35</f>
        <v>11.592416137322267</v>
      </c>
      <c r="BA35" s="67">
        <f>SUM(BA8:BA33)</f>
        <v>32.96608483590667</v>
      </c>
      <c r="BB35" s="67">
        <f>SUM(AZ35:BA35)</f>
        <v>44.558500973228938</v>
      </c>
      <c r="BD35" s="24" t="str">
        <f>AH35</f>
        <v>All occupations</v>
      </c>
      <c r="BE35" s="67">
        <f>SUM(BE8:BE33)</f>
        <v>195.63237127913595</v>
      </c>
      <c r="BF35" s="67">
        <f t="shared" ref="BF35:BI35" si="86">SUM(BF8:BF33)</f>
        <v>223.55674346177813</v>
      </c>
      <c r="BG35" s="67">
        <f t="shared" si="86"/>
        <v>213.32996765644515</v>
      </c>
      <c r="BH35" s="67">
        <f t="shared" si="86"/>
        <v>221.82885522185705</v>
      </c>
      <c r="BI35" s="67">
        <f t="shared" si="86"/>
        <v>222.94523854319669</v>
      </c>
      <c r="BJ35" s="69"/>
      <c r="BK35" s="67">
        <f t="shared" ref="BK35" si="87">BI35-BG35</f>
        <v>9.6152708867515457</v>
      </c>
      <c r="BL35" s="67">
        <f>SUM(BL8:BL33)</f>
        <v>99.339162669651827</v>
      </c>
      <c r="BM35" s="67">
        <f>SUM(BK35:BL35)</f>
        <v>108.95443355640337</v>
      </c>
      <c r="BO35" s="24" t="str">
        <f>AS35</f>
        <v>All occupations</v>
      </c>
      <c r="BP35" s="67">
        <f>SUM(BP8:BP33)</f>
        <v>218.49543531881503</v>
      </c>
      <c r="BQ35" s="67">
        <f t="shared" ref="BQ35:BT35" si="88">SUM(BQ8:BQ33)</f>
        <v>240.68338229190658</v>
      </c>
      <c r="BR35" s="67">
        <f t="shared" si="88"/>
        <v>207.90200272307914</v>
      </c>
      <c r="BS35" s="67">
        <f t="shared" si="88"/>
        <v>220.47427195200183</v>
      </c>
      <c r="BT35" s="67">
        <f t="shared" si="88"/>
        <v>195.86573919767338</v>
      </c>
      <c r="BU35" s="69"/>
      <c r="BV35" s="67">
        <f t="shared" ref="BV35" si="89">BT35-BR35</f>
        <v>-12.036263525405758</v>
      </c>
      <c r="BW35" s="67">
        <f>SUM(BW8:BW33)</f>
        <v>100.06728775482112</v>
      </c>
      <c r="BX35" s="67">
        <f>SUM(BV35:BW35)</f>
        <v>88.031024229415365</v>
      </c>
      <c r="BZ35" s="24" t="str">
        <f>BD35</f>
        <v>All occupations</v>
      </c>
      <c r="CA35" s="67">
        <f>SUM(CA8:CA33)</f>
        <v>143.7574756942912</v>
      </c>
      <c r="CB35" s="67">
        <f t="shared" ref="CB35:CE35" si="90">SUM(CB8:CB33)</f>
        <v>141.59455795759442</v>
      </c>
      <c r="CC35" s="67">
        <f t="shared" si="90"/>
        <v>128.95466161872099</v>
      </c>
      <c r="CD35" s="67">
        <f t="shared" si="90"/>
        <v>112.89159538934123</v>
      </c>
      <c r="CE35" s="67">
        <f t="shared" si="90"/>
        <v>71.64205488565257</v>
      </c>
      <c r="CF35" s="69"/>
      <c r="CG35" s="67">
        <f t="shared" ref="CG35" si="91">CE35-CC35</f>
        <v>-57.312606733068421</v>
      </c>
      <c r="CH35" s="67">
        <f>SUM(CH8:CH33)</f>
        <v>40.42006230948131</v>
      </c>
      <c r="CI35" s="67">
        <f>SUM(CG35:CH35)</f>
        <v>-16.892544423587111</v>
      </c>
      <c r="CK35" s="24" t="str">
        <f>BO35</f>
        <v>All occupations</v>
      </c>
      <c r="CL35" s="67">
        <f>SUM(CL8:CL33)</f>
        <v>78.266189205403691</v>
      </c>
      <c r="CM35" s="67">
        <f t="shared" ref="CM35:CP35" si="92">SUM(CM8:CM33)</f>
        <v>68.179255046681845</v>
      </c>
      <c r="CN35" s="67">
        <f t="shared" si="92"/>
        <v>67.415439702380567</v>
      </c>
      <c r="CO35" s="67">
        <f t="shared" si="92"/>
        <v>43.562559229874665</v>
      </c>
      <c r="CP35" s="67">
        <f t="shared" si="92"/>
        <v>27.468129605996776</v>
      </c>
      <c r="CQ35" s="69"/>
      <c r="CR35" s="67">
        <f t="shared" ref="CR35" si="93">CP35-CN35</f>
        <v>-39.947310096383788</v>
      </c>
      <c r="CS35" s="67">
        <f>SUM(CS8:CS33)</f>
        <v>13.687437012573383</v>
      </c>
      <c r="CT35" s="67">
        <f>SUM(CR35:CS35)</f>
        <v>-26.259873083810405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Greater Birmingham and Solihull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Greater Birmingham and Solihull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Greater Birmingham and Solihull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Greater Birmingham and Solihull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Greater Birmingham and Solihull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Greater Birmingham and Solihull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Greater Birmingham and Solihull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Greater Birmingham and Solihull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Greater Birmingham and Solihull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6.4722306111859513</v>
      </c>
      <c r="C45" s="18">
        <f t="shared" si="104"/>
        <v>6.6338546388587343</v>
      </c>
      <c r="D45" s="18">
        <f t="shared" si="104"/>
        <v>6.454806579209035</v>
      </c>
      <c r="E45" s="18">
        <f t="shared" si="104"/>
        <v>6.0303596710674325</v>
      </c>
      <c r="F45" s="18">
        <f t="shared" si="104"/>
        <v>6.3266702450414565</v>
      </c>
      <c r="H45" s="68">
        <f t="shared" ref="H45:H70" si="105">IF(D8&gt;0,(H8/D8)*100,0)</f>
        <v>86.73490080884423</v>
      </c>
      <c r="I45" s="69">
        <f t="shared" ref="I45:I70" si="106">IF(D8&gt;0,I8/D8*100,0)</f>
        <v>70.645729087458392</v>
      </c>
      <c r="J45" s="69">
        <f t="shared" ref="J45:J70" si="107">IF(D8&gt;0,(J8/D8)*100,0)</f>
        <v>157.38062989630265</v>
      </c>
      <c r="L45" t="str">
        <f>A45</f>
        <v>11 Corporate managers and directors</v>
      </c>
      <c r="M45" s="18">
        <f t="shared" ref="M45:Q54" si="108">M8/M$35*100</f>
        <v>7.60674524563803</v>
      </c>
      <c r="N45" s="18">
        <f t="shared" si="108"/>
        <v>8.4353354269147118</v>
      </c>
      <c r="O45" s="18">
        <f t="shared" si="108"/>
        <v>8.1977388491634642</v>
      </c>
      <c r="P45" s="18">
        <f t="shared" si="108"/>
        <v>7.5246041984497927</v>
      </c>
      <c r="Q45" s="18">
        <f t="shared" si="108"/>
        <v>7.7370688581594615</v>
      </c>
      <c r="S45" s="68">
        <f t="shared" ref="S45:S70" si="109">IF(O8&gt;0,(S8/O8)*100,0)</f>
        <v>78.365393013703184</v>
      </c>
      <c r="T45" s="69">
        <f t="shared" ref="T45:T70" si="110">IF(O8&gt;0,T8/O8*100,0)</f>
        <v>69.149867018021055</v>
      </c>
      <c r="U45" s="69">
        <f t="shared" ref="U45:U70" si="111">IF(O8&gt;0,(U8/O8)*100,0)</f>
        <v>147.51526003172421</v>
      </c>
      <c r="W45" t="str">
        <f>A45</f>
        <v>11 Corporate managers and directors</v>
      </c>
      <c r="X45" s="18">
        <f t="shared" ref="X45:AB54" si="112">X8/X$35*100</f>
        <v>9.27746173722036</v>
      </c>
      <c r="Y45" s="18">
        <f t="shared" si="112"/>
        <v>10.229166682880628</v>
      </c>
      <c r="Z45" s="18">
        <f t="shared" si="112"/>
        <v>9.8715108611301012</v>
      </c>
      <c r="AA45" s="18">
        <f t="shared" si="112"/>
        <v>8.9505872911754985</v>
      </c>
      <c r="AB45" s="18">
        <f t="shared" si="112"/>
        <v>8.9431586658804232</v>
      </c>
      <c r="AD45" s="68">
        <f t="shared" ref="AD45:AD70" si="113">IF(Z8&gt;0,(AD8/Z8)*100,0)</f>
        <v>11.456180973692295</v>
      </c>
      <c r="AE45" s="69">
        <f t="shared" ref="AE45:AE70" si="114">IF(Z8&gt;0,AE8/Z8*100,0)</f>
        <v>59.14515136463281</v>
      </c>
      <c r="AF45" s="69">
        <f t="shared" ref="AF45:AF70" si="115">IF(Z8&gt;0,(AF8/Z8)*100,0)</f>
        <v>70.601332338325093</v>
      </c>
      <c r="AH45" t="str">
        <f>L45</f>
        <v>11 Corporate managers and directors</v>
      </c>
      <c r="AI45" s="18">
        <f t="shared" ref="AI45:AM54" si="116">AI8/AI$35*100</f>
        <v>5.6991977468450221</v>
      </c>
      <c r="AJ45" s="18">
        <f t="shared" si="116"/>
        <v>6.4576030577043335</v>
      </c>
      <c r="AK45" s="18">
        <f t="shared" si="116"/>
        <v>6.39435912650187</v>
      </c>
      <c r="AL45" s="18">
        <f t="shared" si="116"/>
        <v>5.883722249585233</v>
      </c>
      <c r="AM45" s="18">
        <f t="shared" si="116"/>
        <v>5.7042051277494812</v>
      </c>
      <c r="AO45" s="68">
        <f t="shared" ref="AO45:AO70" si="117">IF(AK8&gt;0,(AO8/AK8)*100,0)</f>
        <v>-1.3841190834722301</v>
      </c>
      <c r="AP45" s="69">
        <f t="shared" ref="AP45:AP70" si="118">IF(AK8&gt;0,AP8/AK8*100,0)</f>
        <v>50.799292612686742</v>
      </c>
      <c r="AQ45" s="69">
        <f t="shared" ref="AQ45:AQ70" si="119">IF(AK8&gt;0,(AQ8/AK8)*100,0)</f>
        <v>49.415173529214513</v>
      </c>
      <c r="AS45" t="str">
        <f>W45</f>
        <v>11 Corporate managers and directors</v>
      </c>
      <c r="AT45" s="18">
        <f t="shared" ref="AT45:AX54" si="120">AT8/AT$35*100</f>
        <v>9.0292525614754826</v>
      </c>
      <c r="AU45" s="18">
        <f t="shared" si="120"/>
        <v>9.8301523485199986</v>
      </c>
      <c r="AV45" s="18">
        <f t="shared" si="120"/>
        <v>9.5397384534244907</v>
      </c>
      <c r="AW45" s="18">
        <f t="shared" si="120"/>
        <v>8.2217489492438212</v>
      </c>
      <c r="AX45" s="18">
        <f t="shared" si="120"/>
        <v>7.6912009235884522</v>
      </c>
      <c r="AZ45" s="68">
        <f t="shared" ref="AZ45:AZ70" si="121">IF(AV8&gt;0,(AZ8/AV8)*100,0)</f>
        <v>-3.3144601881830202</v>
      </c>
      <c r="BA45" s="69">
        <f t="shared" ref="BA45:BA70" si="122">IF(AV8&gt;0,BA8/AV8*100,0)</f>
        <v>50.220953898660603</v>
      </c>
      <c r="BB45" s="69">
        <f t="shared" ref="BB45:BB70" si="123">IF(AV8&gt;0,(BB8/AV8)*100,0)</f>
        <v>46.906493710477584</v>
      </c>
      <c r="BD45" t="str">
        <f>AH45</f>
        <v>11 Corporate managers and directors</v>
      </c>
      <c r="BE45" s="18">
        <f t="shared" ref="BE45:BI54" si="124">BE8/BE$35*100</f>
        <v>5.2244280071719951</v>
      </c>
      <c r="BF45" s="18">
        <f t="shared" si="124"/>
        <v>6.0550972739471982</v>
      </c>
      <c r="BG45" s="18">
        <f t="shared" si="124"/>
        <v>6.4543558579807607</v>
      </c>
      <c r="BH45" s="18">
        <f t="shared" si="124"/>
        <v>5.6335648700903826</v>
      </c>
      <c r="BI45" s="18">
        <f t="shared" si="124"/>
        <v>5.9664430942335871</v>
      </c>
      <c r="BK45" s="68">
        <f t="shared" ref="BK45:BK70" si="125">IF(BG8&gt;0,(BK8/BG8)*100,0)</f>
        <v>-3.3929255691675033</v>
      </c>
      <c r="BL45" s="69">
        <f t="shared" ref="BL45:BL70" si="126">IF(BG8&gt;0,BL8/BG8*100,0)</f>
        <v>41.777169871530731</v>
      </c>
      <c r="BM45" s="69">
        <f t="shared" ref="BM45:BM70" si="127">IF(BG8&gt;0,(BM8/BG8)*100,0)</f>
        <v>38.384244302363221</v>
      </c>
      <c r="BO45" t="str">
        <f>AS45</f>
        <v>11 Corporate managers and directors</v>
      </c>
      <c r="BP45" s="18">
        <f t="shared" ref="BP45:BT54" si="128">BP8/BP$35*100</f>
        <v>4.2962370088428354</v>
      </c>
      <c r="BQ45" s="18">
        <f t="shared" si="128"/>
        <v>4.723968076983267</v>
      </c>
      <c r="BR45" s="18">
        <f t="shared" si="128"/>
        <v>5.0611504375011496</v>
      </c>
      <c r="BS45" s="18">
        <f t="shared" si="128"/>
        <v>4.3263780716652933</v>
      </c>
      <c r="BT45" s="18">
        <f t="shared" si="128"/>
        <v>4.2226029270655321</v>
      </c>
      <c r="BV45" s="68">
        <f t="shared" ref="BV45:BV70" si="129">IF(BR8&gt;0,(BV8/BR8)*100,0)</f>
        <v>-21.398505983958156</v>
      </c>
      <c r="BW45" s="69">
        <f t="shared" ref="BW45:BW70" si="130">IF(BR8&gt;0,BW8/BR8*100,0)</f>
        <v>42.497155443517862</v>
      </c>
      <c r="BX45" s="69">
        <f t="shared" ref="BX45:BX70" si="131">IF(BR8&gt;0,(BX8/BR8)*100,0)</f>
        <v>21.098649459559702</v>
      </c>
      <c r="BZ45" t="str">
        <f>BD45</f>
        <v>11 Corporate managers and directors</v>
      </c>
      <c r="CA45" s="18">
        <f t="shared" ref="CA45:CE54" si="132">CA8/CA$35*100</f>
        <v>4.6066648285211098</v>
      </c>
      <c r="CB45" s="18">
        <f t="shared" si="132"/>
        <v>5.306515659588297</v>
      </c>
      <c r="CC45" s="18">
        <f t="shared" si="132"/>
        <v>6.0070706814855965</v>
      </c>
      <c r="CD45" s="18">
        <f t="shared" si="132"/>
        <v>5.6114310367893099</v>
      </c>
      <c r="CE45" s="18">
        <f t="shared" si="132"/>
        <v>6.4719258041182863</v>
      </c>
      <c r="CG45" s="68">
        <f t="shared" ref="CG45:CG70" si="133">IF(CC8&gt;0,(CG8/CC8)*100,0)</f>
        <v>-40.144815255249085</v>
      </c>
      <c r="CH45" s="69">
        <f t="shared" ref="CH45:CH70" si="134">IF(CC8&gt;0,CH8/CC8*100,0)</f>
        <v>34.439166816669136</v>
      </c>
      <c r="CI45" s="69">
        <f t="shared" ref="CI45:CI70" si="135">IF(CC8&gt;0,(CI8/CC8)*100,0)</f>
        <v>-5.705648438579952</v>
      </c>
      <c r="CK45" t="str">
        <f>BO45</f>
        <v>11 Corporate managers and directors</v>
      </c>
      <c r="CL45" s="18">
        <f t="shared" ref="CL45:CP54" si="136">CL8/CL$35*100</f>
        <v>2.4766356638008302</v>
      </c>
      <c r="CM45" s="18">
        <f t="shared" si="136"/>
        <v>3.2385630221996564</v>
      </c>
      <c r="CN45" s="18">
        <f t="shared" si="136"/>
        <v>3.5915052754373851</v>
      </c>
      <c r="CO45" s="18">
        <f t="shared" si="136"/>
        <v>3.3452996499652334</v>
      </c>
      <c r="CP45" s="18">
        <f t="shared" si="136"/>
        <v>4.2040787446682666</v>
      </c>
      <c r="CR45" s="68">
        <f t="shared" ref="CR45:CR70" si="137">IF(CN8&gt;0,(CR8/CN8)*100,0)</f>
        <v>-52.305966790816449</v>
      </c>
      <c r="CS45" s="69">
        <f t="shared" ref="CS45:CS70" si="138">IF(CN8&gt;0,CS8/CN8*100,0)</f>
        <v>20.826399845274086</v>
      </c>
      <c r="CT45" s="69">
        <f t="shared" ref="CT45:CT70" si="139">IF(CN8&gt;0,(CT8/CN8)*100,0)</f>
        <v>-31.479566945542359</v>
      </c>
    </row>
    <row r="46" spans="1:98" x14ac:dyDescent="0.2">
      <c r="A46" t="str">
        <f t="shared" si="103"/>
        <v>12 Other managers and proprietors</v>
      </c>
      <c r="B46" s="18">
        <f t="shared" si="104"/>
        <v>2.100847516927753</v>
      </c>
      <c r="C46" s="18">
        <f t="shared" si="104"/>
        <v>2.0494371669208413</v>
      </c>
      <c r="D46" s="18">
        <f t="shared" si="104"/>
        <v>1.9150166760751346</v>
      </c>
      <c r="E46" s="18">
        <f t="shared" si="104"/>
        <v>2.4201090316382547</v>
      </c>
      <c r="F46" s="18">
        <f t="shared" si="104"/>
        <v>2.9028933837594297</v>
      </c>
      <c r="H46" s="68">
        <f t="shared" si="105"/>
        <v>188.79658581249012</v>
      </c>
      <c r="I46" s="69">
        <f t="shared" si="106"/>
        <v>118.95919130137588</v>
      </c>
      <c r="J46" s="69">
        <f t="shared" si="107"/>
        <v>307.75577711386603</v>
      </c>
      <c r="L46" t="str">
        <f t="shared" ref="L46:L69" si="140">A46</f>
        <v>12 Other managers and proprietors</v>
      </c>
      <c r="M46" s="18">
        <f t="shared" si="108"/>
        <v>2.7987862934786016</v>
      </c>
      <c r="N46" s="18">
        <f t="shared" si="108"/>
        <v>2.7872806264835805</v>
      </c>
      <c r="O46" s="18">
        <f t="shared" si="108"/>
        <v>2.8216302230223005</v>
      </c>
      <c r="P46" s="18">
        <f t="shared" si="108"/>
        <v>3.5178143106427391</v>
      </c>
      <c r="Q46" s="18">
        <f t="shared" si="108"/>
        <v>4.1915506811905772</v>
      </c>
      <c r="S46" s="68">
        <f t="shared" si="109"/>
        <v>180.73905612269277</v>
      </c>
      <c r="T46" s="69">
        <f t="shared" si="110"/>
        <v>111.7695907233674</v>
      </c>
      <c r="U46" s="69">
        <f t="shared" si="111"/>
        <v>292.50864684606017</v>
      </c>
      <c r="W46" t="str">
        <f t="shared" ref="W46:W69" si="141">A46</f>
        <v>12 Other managers and proprietors</v>
      </c>
      <c r="X46" s="18">
        <f t="shared" si="112"/>
        <v>3.1345780500710498</v>
      </c>
      <c r="Y46" s="18">
        <f t="shared" si="112"/>
        <v>3.1121706982743924</v>
      </c>
      <c r="Z46" s="18">
        <f t="shared" si="112"/>
        <v>3.1749055009052869</v>
      </c>
      <c r="AA46" s="18">
        <f t="shared" si="112"/>
        <v>3.8568269596562983</v>
      </c>
      <c r="AB46" s="18">
        <f t="shared" si="112"/>
        <v>4.3119778202821886</v>
      </c>
      <c r="AD46" s="68">
        <f t="shared" si="113"/>
        <v>67.086962779983963</v>
      </c>
      <c r="AE46" s="69">
        <f t="shared" si="114"/>
        <v>92.774687447628125</v>
      </c>
      <c r="AF46" s="69">
        <f t="shared" si="115"/>
        <v>159.8616502276121</v>
      </c>
      <c r="AH46" t="str">
        <f t="shared" ref="AH46:AH69" si="142">L46</f>
        <v>12 Other managers and proprietors</v>
      </c>
      <c r="AI46" s="18">
        <f t="shared" si="116"/>
        <v>2.8456808433656744</v>
      </c>
      <c r="AJ46" s="18">
        <f t="shared" si="116"/>
        <v>2.9593307320843829</v>
      </c>
      <c r="AK46" s="18">
        <f t="shared" si="116"/>
        <v>3.1732529592368328</v>
      </c>
      <c r="AL46" s="18">
        <f t="shared" si="116"/>
        <v>3.8785815069159875</v>
      </c>
      <c r="AM46" s="18">
        <f t="shared" si="116"/>
        <v>4.464009667456458</v>
      </c>
      <c r="AO46" s="68">
        <f t="shared" si="117"/>
        <v>55.513888425250087</v>
      </c>
      <c r="AP46" s="69">
        <f t="shared" si="118"/>
        <v>85.488206174272648</v>
      </c>
      <c r="AQ46" s="69">
        <f t="shared" si="119"/>
        <v>141.00209459952274</v>
      </c>
      <c r="AS46" t="str">
        <f t="shared" ref="AS46:AS69" si="143">W46</f>
        <v>12 Other managers and proprietors</v>
      </c>
      <c r="AT46" s="18">
        <f t="shared" si="120"/>
        <v>3.441661135581676</v>
      </c>
      <c r="AU46" s="18">
        <f t="shared" si="120"/>
        <v>3.5242784875361073</v>
      </c>
      <c r="AV46" s="18">
        <f t="shared" si="120"/>
        <v>3.6375545225770836</v>
      </c>
      <c r="AW46" s="18">
        <f t="shared" si="120"/>
        <v>4.3800914740327013</v>
      </c>
      <c r="AX46" s="18">
        <f t="shared" si="120"/>
        <v>4.6372679318656953</v>
      </c>
      <c r="AZ46" s="68">
        <f t="shared" si="121"/>
        <v>52.882056164366233</v>
      </c>
      <c r="BA46" s="69">
        <f t="shared" si="122"/>
        <v>81.014137502545395</v>
      </c>
      <c r="BB46" s="69">
        <f t="shared" si="123"/>
        <v>133.89619366691164</v>
      </c>
      <c r="BD46" t="str">
        <f t="shared" ref="BD46:BD69" si="144">AH46</f>
        <v>12 Other managers and proprietors</v>
      </c>
      <c r="BE46" s="18">
        <f t="shared" si="124"/>
        <v>2.3718388114981277</v>
      </c>
      <c r="BF46" s="18">
        <f t="shared" si="124"/>
        <v>2.2439723067668451</v>
      </c>
      <c r="BG46" s="18">
        <f t="shared" si="124"/>
        <v>2.3360485035861545</v>
      </c>
      <c r="BH46" s="18">
        <f t="shared" si="124"/>
        <v>2.657079074589165</v>
      </c>
      <c r="BI46" s="18">
        <f t="shared" si="124"/>
        <v>2.8231619747791048</v>
      </c>
      <c r="BK46" s="68">
        <f t="shared" si="125"/>
        <v>26.29910530569629</v>
      </c>
      <c r="BL46" s="69">
        <f t="shared" si="126"/>
        <v>56.553895155789057</v>
      </c>
      <c r="BM46" s="69">
        <f t="shared" si="127"/>
        <v>82.853000461485365</v>
      </c>
      <c r="BO46" t="str">
        <f t="shared" ref="BO46:BO69" si="145">AS46</f>
        <v>12 Other managers and proprietors</v>
      </c>
      <c r="BP46" s="18">
        <f t="shared" si="128"/>
        <v>2.4308126757638644</v>
      </c>
      <c r="BQ46" s="18">
        <f t="shared" si="128"/>
        <v>2.3882232064358884</v>
      </c>
      <c r="BR46" s="18">
        <f t="shared" si="128"/>
        <v>2.6892232264013645</v>
      </c>
      <c r="BS46" s="18">
        <f t="shared" si="128"/>
        <v>3.2118021290012329</v>
      </c>
      <c r="BT46" s="18">
        <f t="shared" si="128"/>
        <v>3.5787789971655029</v>
      </c>
      <c r="BV46" s="68">
        <f t="shared" si="129"/>
        <v>25.374100273948429</v>
      </c>
      <c r="BW46" s="69">
        <f t="shared" si="130"/>
        <v>72.465104156549145</v>
      </c>
      <c r="BX46" s="69">
        <f t="shared" si="131"/>
        <v>97.839204430497574</v>
      </c>
      <c r="BZ46" t="str">
        <f t="shared" ref="BZ46:BZ69" si="146">BD46</f>
        <v>12 Other managers and proprietors</v>
      </c>
      <c r="CA46" s="18">
        <f t="shared" si="132"/>
        <v>2.5468691706352251</v>
      </c>
      <c r="CB46" s="18">
        <f t="shared" si="132"/>
        <v>2.6699628544957394</v>
      </c>
      <c r="CC46" s="18">
        <f t="shared" si="132"/>
        <v>2.9605970651910396</v>
      </c>
      <c r="CD46" s="18">
        <f t="shared" si="132"/>
        <v>3.5581555153994131</v>
      </c>
      <c r="CE46" s="18">
        <f t="shared" si="132"/>
        <v>4.2366440173229147</v>
      </c>
      <c r="CG46" s="68">
        <f t="shared" si="133"/>
        <v>-20.498804818108361</v>
      </c>
      <c r="CH46" s="69">
        <f t="shared" si="134"/>
        <v>47.571264569914597</v>
      </c>
      <c r="CI46" s="69">
        <f t="shared" si="135"/>
        <v>27.072459751806232</v>
      </c>
      <c r="CK46" t="str">
        <f t="shared" ref="CK46:CK69" si="147">BO46</f>
        <v>12 Other managers and proprietors</v>
      </c>
      <c r="CL46" s="18">
        <f t="shared" si="136"/>
        <v>2.1865698875322073</v>
      </c>
      <c r="CM46" s="18">
        <f t="shared" si="136"/>
        <v>2.286137759566413</v>
      </c>
      <c r="CN46" s="18">
        <f t="shared" si="136"/>
        <v>2.3569413926813545</v>
      </c>
      <c r="CO46" s="18">
        <f t="shared" si="136"/>
        <v>3.3019129480629599</v>
      </c>
      <c r="CP46" s="18">
        <f t="shared" si="136"/>
        <v>3.6122930205562418</v>
      </c>
      <c r="CR46" s="68">
        <f t="shared" si="137"/>
        <v>-37.554103502468763</v>
      </c>
      <c r="CS46" s="69">
        <f t="shared" si="138"/>
        <v>31.419397015880111</v>
      </c>
      <c r="CT46" s="69">
        <f t="shared" si="139"/>
        <v>-6.1347064865886551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19.526371319680372</v>
      </c>
      <c r="C47" s="18">
        <f t="shared" si="104"/>
        <v>20.002475017505176</v>
      </c>
      <c r="D47" s="18">
        <f t="shared" si="104"/>
        <v>18.760974954594502</v>
      </c>
      <c r="E47" s="18">
        <f t="shared" si="104"/>
        <v>18.376720857004369</v>
      </c>
      <c r="F47" s="18">
        <f t="shared" si="104"/>
        <v>17.326338176072284</v>
      </c>
      <c r="H47" s="68">
        <f t="shared" si="105"/>
        <v>75.948234068184803</v>
      </c>
      <c r="I47" s="69">
        <f t="shared" si="106"/>
        <v>50.733202300498135</v>
      </c>
      <c r="J47" s="69">
        <f t="shared" si="107"/>
        <v>126.68143636868294</v>
      </c>
      <c r="L47" t="str">
        <f t="shared" si="140"/>
        <v>21 Science, research, engineering and technology professionals</v>
      </c>
      <c r="M47" s="18">
        <f t="shared" si="108"/>
        <v>10.711797257513785</v>
      </c>
      <c r="N47" s="18">
        <f t="shared" si="108"/>
        <v>11.026738597652376</v>
      </c>
      <c r="O47" s="18">
        <f t="shared" si="108"/>
        <v>10.595119869571423</v>
      </c>
      <c r="P47" s="18">
        <f t="shared" si="108"/>
        <v>10.79882152953209</v>
      </c>
      <c r="Q47" s="18">
        <f t="shared" si="108"/>
        <v>10.484562414392091</v>
      </c>
      <c r="S47" s="68">
        <f t="shared" si="109"/>
        <v>87.013366019503096</v>
      </c>
      <c r="T47" s="69">
        <f t="shared" si="110"/>
        <v>55.034770215806198</v>
      </c>
      <c r="U47" s="69">
        <f t="shared" si="111"/>
        <v>142.04813623530933</v>
      </c>
      <c r="W47" t="str">
        <f t="shared" si="141"/>
        <v>21 Science, research, engineering and technology professionals</v>
      </c>
      <c r="X47" s="18">
        <f t="shared" si="112"/>
        <v>9.9047968209521837</v>
      </c>
      <c r="Y47" s="18">
        <f t="shared" si="112"/>
        <v>10.037553666330126</v>
      </c>
      <c r="Z47" s="18">
        <f t="shared" si="112"/>
        <v>10.059131844460699</v>
      </c>
      <c r="AA47" s="18">
        <f t="shared" si="112"/>
        <v>9.5003850321836598</v>
      </c>
      <c r="AB47" s="18">
        <f t="shared" si="112"/>
        <v>8.530294024680126</v>
      </c>
      <c r="AD47" s="68">
        <f t="shared" si="113"/>
        <v>4.327872248384284</v>
      </c>
      <c r="AE47" s="69">
        <f t="shared" si="114"/>
        <v>40.081396717921905</v>
      </c>
      <c r="AF47" s="69">
        <f t="shared" si="115"/>
        <v>44.409268966306179</v>
      </c>
      <c r="AH47" t="str">
        <f t="shared" si="142"/>
        <v>21 Science, research, engineering and technology professionals</v>
      </c>
      <c r="AI47" s="18">
        <f t="shared" si="116"/>
        <v>3.3063497884836877</v>
      </c>
      <c r="AJ47" s="18">
        <f t="shared" si="116"/>
        <v>3.3923360942895511</v>
      </c>
      <c r="AK47" s="18">
        <f t="shared" si="116"/>
        <v>3.5092270986167891</v>
      </c>
      <c r="AL47" s="18">
        <f t="shared" si="116"/>
        <v>3.5574861122932342</v>
      </c>
      <c r="AM47" s="18">
        <f t="shared" si="116"/>
        <v>3.421190576269975</v>
      </c>
      <c r="AO47" s="68">
        <f t="shared" si="117"/>
        <v>7.7741336596986681</v>
      </c>
      <c r="AP47" s="69">
        <f t="shared" si="118"/>
        <v>38.998564417891124</v>
      </c>
      <c r="AQ47" s="69">
        <f t="shared" si="119"/>
        <v>46.772698077589794</v>
      </c>
      <c r="AS47" t="str">
        <f t="shared" si="143"/>
        <v>21 Science, research, engineering and technology professionals</v>
      </c>
      <c r="AT47" s="18">
        <f t="shared" si="120"/>
        <v>9.3662918248004505</v>
      </c>
      <c r="AU47" s="18">
        <f t="shared" si="120"/>
        <v>9.6064138118124429</v>
      </c>
      <c r="AV47" s="18">
        <f t="shared" si="120"/>
        <v>9.7992060809077124</v>
      </c>
      <c r="AW47" s="18">
        <f t="shared" si="120"/>
        <v>8.6880794761743854</v>
      </c>
      <c r="AX47" s="18">
        <f t="shared" si="120"/>
        <v>7.4454063751969652</v>
      </c>
      <c r="AZ47" s="68">
        <f t="shared" si="121"/>
        <v>-8.88259281440709</v>
      </c>
      <c r="BA47" s="69">
        <f t="shared" si="122"/>
        <v>33.256931488582019</v>
      </c>
      <c r="BB47" s="69">
        <f t="shared" si="123"/>
        <v>24.374338674174933</v>
      </c>
      <c r="BD47" t="str">
        <f t="shared" si="144"/>
        <v>21 Science, research, engineering and technology professionals</v>
      </c>
      <c r="BE47" s="18">
        <f t="shared" si="124"/>
        <v>3.3032222113061103</v>
      </c>
      <c r="BF47" s="18">
        <f t="shared" si="124"/>
        <v>3.6617983973526989</v>
      </c>
      <c r="BG47" s="18">
        <f t="shared" si="124"/>
        <v>4.0657800900685057</v>
      </c>
      <c r="BH47" s="18">
        <f t="shared" si="124"/>
        <v>3.7133940739761555</v>
      </c>
      <c r="BI47" s="18">
        <f t="shared" si="124"/>
        <v>3.6981513727747468</v>
      </c>
      <c r="BK47" s="68">
        <f t="shared" si="125"/>
        <v>-4.9423369991281509</v>
      </c>
      <c r="BL47" s="69">
        <f t="shared" si="126"/>
        <v>28.799008656759135</v>
      </c>
      <c r="BM47" s="69">
        <f t="shared" si="127"/>
        <v>23.856671657630983</v>
      </c>
      <c r="BO47" t="str">
        <f t="shared" si="145"/>
        <v>21 Science, research, engineering and technology professionals</v>
      </c>
      <c r="BP47" s="18">
        <f t="shared" si="128"/>
        <v>2.366212344315739</v>
      </c>
      <c r="BQ47" s="18">
        <f t="shared" si="128"/>
        <v>2.5768383295925941</v>
      </c>
      <c r="BR47" s="18">
        <f t="shared" si="128"/>
        <v>3.0100330602137073</v>
      </c>
      <c r="BS47" s="18">
        <f t="shared" si="128"/>
        <v>2.8185985010362584</v>
      </c>
      <c r="BT47" s="18">
        <f t="shared" si="128"/>
        <v>2.8236296633093376</v>
      </c>
      <c r="BV47" s="68">
        <f t="shared" si="129"/>
        <v>-11.623606838693362</v>
      </c>
      <c r="BW47" s="69">
        <f t="shared" si="130"/>
        <v>33.489220013855039</v>
      </c>
      <c r="BX47" s="69">
        <f t="shared" si="131"/>
        <v>21.865613175161673</v>
      </c>
      <c r="BZ47" t="str">
        <f t="shared" si="146"/>
        <v>21 Science, research, engineering and technology professionals</v>
      </c>
      <c r="CA47" s="18">
        <f t="shared" si="132"/>
        <v>2.1290296903948751</v>
      </c>
      <c r="CB47" s="18">
        <f t="shared" si="132"/>
        <v>2.3945128086029297</v>
      </c>
      <c r="CC47" s="18">
        <f t="shared" si="132"/>
        <v>2.8571450732878834</v>
      </c>
      <c r="CD47" s="18">
        <f t="shared" si="132"/>
        <v>2.8525672284328172</v>
      </c>
      <c r="CE47" s="18">
        <f t="shared" si="132"/>
        <v>3.105837114444411</v>
      </c>
      <c r="CG47" s="68">
        <f t="shared" si="133"/>
        <v>-39.608283893756294</v>
      </c>
      <c r="CH47" s="69">
        <f t="shared" si="134"/>
        <v>24.883121753079372</v>
      </c>
      <c r="CI47" s="69">
        <f t="shared" si="135"/>
        <v>-14.725162140676924</v>
      </c>
      <c r="CK47" t="str">
        <f t="shared" si="147"/>
        <v>21 Science, research, engineering and technology professionals</v>
      </c>
      <c r="CL47" s="18">
        <f t="shared" si="136"/>
        <v>1.268904122520786</v>
      </c>
      <c r="CM47" s="18">
        <f t="shared" si="136"/>
        <v>1.7463156566889781</v>
      </c>
      <c r="CN47" s="18">
        <f t="shared" si="136"/>
        <v>2.0601176464619795</v>
      </c>
      <c r="CO47" s="18">
        <f t="shared" si="136"/>
        <v>2.5032525228332299</v>
      </c>
      <c r="CP47" s="18">
        <f t="shared" si="136"/>
        <v>3.0997747868621643</v>
      </c>
      <c r="CR47" s="68">
        <f t="shared" si="137"/>
        <v>-38.693314674893351</v>
      </c>
      <c r="CS47" s="69">
        <f t="shared" si="138"/>
        <v>23.306873696518768</v>
      </c>
      <c r="CT47" s="69">
        <f t="shared" si="139"/>
        <v>-15.386440978374589</v>
      </c>
    </row>
    <row r="48" spans="1:98" x14ac:dyDescent="0.2">
      <c r="A48" t="str">
        <f t="shared" si="103"/>
        <v>22 Health professionals</v>
      </c>
      <c r="B48" s="18">
        <f t="shared" si="104"/>
        <v>17.564393553425418</v>
      </c>
      <c r="C48" s="18">
        <f t="shared" si="104"/>
        <v>21.023754420536278</v>
      </c>
      <c r="D48" s="18">
        <f t="shared" si="104"/>
        <v>21.034097681510865</v>
      </c>
      <c r="E48" s="18">
        <f t="shared" si="104"/>
        <v>21.792773759888565</v>
      </c>
      <c r="F48" s="18">
        <f t="shared" si="104"/>
        <v>22.132479759453219</v>
      </c>
      <c r="H48" s="68">
        <f t="shared" si="105"/>
        <v>100.46553555445033</v>
      </c>
      <c r="I48" s="69">
        <f t="shared" si="106"/>
        <v>72.372576643321963</v>
      </c>
      <c r="J48" s="69">
        <f t="shared" si="107"/>
        <v>172.83811219777226</v>
      </c>
      <c r="L48" t="str">
        <f t="shared" si="140"/>
        <v>22 Health professionals</v>
      </c>
      <c r="M48" s="18">
        <f t="shared" si="108"/>
        <v>7.9175379111232065</v>
      </c>
      <c r="N48" s="18">
        <f t="shared" si="108"/>
        <v>9.2662959227953063</v>
      </c>
      <c r="O48" s="18">
        <f t="shared" si="108"/>
        <v>9.1708641396952792</v>
      </c>
      <c r="P48" s="18">
        <f t="shared" si="108"/>
        <v>9.3198161174393217</v>
      </c>
      <c r="Q48" s="18">
        <f t="shared" si="108"/>
        <v>9.1674875634539124</v>
      </c>
      <c r="S48" s="68">
        <f t="shared" si="109"/>
        <v>88.91580011680179</v>
      </c>
      <c r="T48" s="69">
        <f t="shared" si="110"/>
        <v>72.956320154831516</v>
      </c>
      <c r="U48" s="69">
        <f t="shared" si="111"/>
        <v>161.87212027163329</v>
      </c>
      <c r="W48" t="str">
        <f t="shared" si="141"/>
        <v>22 Health professionals</v>
      </c>
      <c r="X48" s="18">
        <f t="shared" si="112"/>
        <v>8.3133990718991111</v>
      </c>
      <c r="Y48" s="18">
        <f t="shared" si="112"/>
        <v>9.5002370343919118</v>
      </c>
      <c r="Z48" s="18">
        <f t="shared" si="112"/>
        <v>9.0468480510412359</v>
      </c>
      <c r="AA48" s="18">
        <f t="shared" si="112"/>
        <v>9.2728903218550087</v>
      </c>
      <c r="AB48" s="18">
        <f t="shared" si="112"/>
        <v>8.4994464280011179</v>
      </c>
      <c r="AD48" s="68">
        <f t="shared" si="113"/>
        <v>15.581997193127048</v>
      </c>
      <c r="AE48" s="69">
        <f t="shared" si="114"/>
        <v>64.66710391714804</v>
      </c>
      <c r="AF48" s="69">
        <f t="shared" si="115"/>
        <v>80.249101110275092</v>
      </c>
      <c r="AH48" t="str">
        <f t="shared" si="142"/>
        <v>22 Health professionals</v>
      </c>
      <c r="AI48" s="18">
        <f t="shared" si="116"/>
        <v>14.14402074753141</v>
      </c>
      <c r="AJ48" s="18">
        <f t="shared" si="116"/>
        <v>12.184425137146196</v>
      </c>
      <c r="AK48" s="18">
        <f t="shared" si="116"/>
        <v>10.650365754739443</v>
      </c>
      <c r="AL48" s="18">
        <f t="shared" si="116"/>
        <v>6.4847423025443334</v>
      </c>
      <c r="AM48" s="18">
        <f t="shared" si="116"/>
        <v>2.163743322547889</v>
      </c>
      <c r="AO48" s="68">
        <f t="shared" si="117"/>
        <v>-77.541023236675201</v>
      </c>
      <c r="AP48" s="69">
        <f t="shared" si="118"/>
        <v>20.326403291295119</v>
      </c>
      <c r="AQ48" s="69">
        <f t="shared" si="119"/>
        <v>-57.214619945380086</v>
      </c>
      <c r="AS48" t="str">
        <f t="shared" si="143"/>
        <v>22 Health professionals</v>
      </c>
      <c r="AT48" s="18">
        <f t="shared" si="120"/>
        <v>1.8409856528462967</v>
      </c>
      <c r="AU48" s="18">
        <f t="shared" si="120"/>
        <v>2.1135049959255028</v>
      </c>
      <c r="AV48" s="18">
        <f t="shared" si="120"/>
        <v>2.1887889444220434</v>
      </c>
      <c r="AW48" s="18">
        <f t="shared" si="120"/>
        <v>2.1895995257244403</v>
      </c>
      <c r="AX48" s="18">
        <f t="shared" si="120"/>
        <v>2.0268487230043699</v>
      </c>
      <c r="AZ48" s="68">
        <f t="shared" si="121"/>
        <v>11.050696469575851</v>
      </c>
      <c r="BA48" s="69">
        <f t="shared" si="122"/>
        <v>54.403661418301063</v>
      </c>
      <c r="BB48" s="69">
        <f t="shared" si="123"/>
        <v>65.45435788787691</v>
      </c>
      <c r="BD48" t="str">
        <f t="shared" si="144"/>
        <v>22 Health professionals</v>
      </c>
      <c r="BE48" s="18">
        <f t="shared" si="124"/>
        <v>2.1030621715727267</v>
      </c>
      <c r="BF48" s="18">
        <f t="shared" si="124"/>
        <v>2.6382972566968843</v>
      </c>
      <c r="BG48" s="18">
        <f t="shared" si="124"/>
        <v>2.5124107828110023</v>
      </c>
      <c r="BH48" s="18">
        <f t="shared" si="124"/>
        <v>2.6815760155494512</v>
      </c>
      <c r="BI48" s="18">
        <f t="shared" si="124"/>
        <v>2.5364879197005323</v>
      </c>
      <c r="BK48" s="68">
        <f t="shared" si="125"/>
        <v>5.5087514144491081</v>
      </c>
      <c r="BL48" s="69">
        <f t="shared" si="126"/>
        <v>61.176411666032081</v>
      </c>
      <c r="BM48" s="69">
        <f t="shared" si="127"/>
        <v>66.685163080481189</v>
      </c>
      <c r="BO48" t="str">
        <f t="shared" si="145"/>
        <v>22 Health professionals</v>
      </c>
      <c r="BP48" s="18">
        <f t="shared" si="128"/>
        <v>1.6502410252293775</v>
      </c>
      <c r="BQ48" s="18">
        <f t="shared" si="128"/>
        <v>1.9553718323931115</v>
      </c>
      <c r="BR48" s="18">
        <f t="shared" si="128"/>
        <v>1.8732427926563429</v>
      </c>
      <c r="BS48" s="18">
        <f t="shared" si="128"/>
        <v>1.9306724637152728</v>
      </c>
      <c r="BT48" s="18">
        <f t="shared" si="128"/>
        <v>1.7761677071884165</v>
      </c>
      <c r="BV48" s="68">
        <f t="shared" si="129"/>
        <v>-10.671569706245796</v>
      </c>
      <c r="BW48" s="69">
        <f t="shared" si="130"/>
        <v>53.771149851284086</v>
      </c>
      <c r="BX48" s="69">
        <f t="shared" si="131"/>
        <v>43.099580145038288</v>
      </c>
      <c r="BZ48" t="str">
        <f t="shared" si="146"/>
        <v>22 Health professionals</v>
      </c>
      <c r="CA48" s="18">
        <f t="shared" si="132"/>
        <v>1.3442057423400391</v>
      </c>
      <c r="CB48" s="18">
        <f t="shared" si="132"/>
        <v>1.7363167562274</v>
      </c>
      <c r="CC48" s="18">
        <f t="shared" si="132"/>
        <v>1.4600892301894455</v>
      </c>
      <c r="CD48" s="18">
        <f t="shared" si="132"/>
        <v>1.4754035403679084</v>
      </c>
      <c r="CE48" s="18">
        <f t="shared" si="132"/>
        <v>1.146117603718126</v>
      </c>
      <c r="CG48" s="68">
        <f t="shared" si="133"/>
        <v>-56.390533530304666</v>
      </c>
      <c r="CH48" s="69">
        <f t="shared" si="134"/>
        <v>32.04202719403996</v>
      </c>
      <c r="CI48" s="69">
        <f t="shared" si="135"/>
        <v>-24.348506336264705</v>
      </c>
      <c r="CK48" t="str">
        <f t="shared" si="147"/>
        <v>22 Health professionals</v>
      </c>
      <c r="CL48" s="18">
        <f t="shared" si="136"/>
        <v>0.46997174553759402</v>
      </c>
      <c r="CM48" s="18">
        <f t="shared" si="136"/>
        <v>0.70532866121015636</v>
      </c>
      <c r="CN48" s="18">
        <f t="shared" si="136"/>
        <v>0.89124583147043168</v>
      </c>
      <c r="CO48" s="18">
        <f t="shared" si="136"/>
        <v>1.2778206566941483</v>
      </c>
      <c r="CP48" s="18">
        <f t="shared" si="136"/>
        <v>2.3540735152816956</v>
      </c>
      <c r="CR48" s="68">
        <f t="shared" si="137"/>
        <v>7.6198112832086728</v>
      </c>
      <c r="CS48" s="69">
        <f t="shared" si="138"/>
        <v>44.345452729445761</v>
      </c>
      <c r="CT48" s="69">
        <f t="shared" si="139"/>
        <v>51.96526401265443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29.033768799302262</v>
      </c>
      <c r="C49" s="18">
        <f t="shared" si="104"/>
        <v>24.153241143961882</v>
      </c>
      <c r="D49" s="18">
        <f t="shared" si="104"/>
        <v>25.654407928711407</v>
      </c>
      <c r="E49" s="18">
        <f t="shared" si="104"/>
        <v>23.970911577240521</v>
      </c>
      <c r="F49" s="18">
        <f t="shared" si="104"/>
        <v>21.053030134985779</v>
      </c>
      <c r="H49" s="68">
        <f t="shared" si="105"/>
        <v>56.345773432459978</v>
      </c>
      <c r="I49" s="69">
        <f t="shared" si="106"/>
        <v>64.051053275733068</v>
      </c>
      <c r="J49" s="69">
        <f t="shared" si="107"/>
        <v>120.39682670819305</v>
      </c>
      <c r="L49" t="str">
        <f t="shared" si="140"/>
        <v>23 Teaching and other educational professionals</v>
      </c>
      <c r="M49" s="18">
        <f t="shared" si="108"/>
        <v>24.08849455852836</v>
      </c>
      <c r="N49" s="18">
        <f t="shared" si="108"/>
        <v>20.368619325241152</v>
      </c>
      <c r="O49" s="18">
        <f t="shared" si="108"/>
        <v>21.31542589053748</v>
      </c>
      <c r="P49" s="18">
        <f t="shared" si="108"/>
        <v>19.967722060116767</v>
      </c>
      <c r="Q49" s="18">
        <f t="shared" si="108"/>
        <v>17.284870321042792</v>
      </c>
      <c r="S49" s="68">
        <f t="shared" si="109"/>
        <v>53.249943613839591</v>
      </c>
      <c r="T49" s="69">
        <f t="shared" si="110"/>
        <v>65.194308390348013</v>
      </c>
      <c r="U49" s="69">
        <f t="shared" si="111"/>
        <v>118.4442520041876</v>
      </c>
      <c r="W49" t="str">
        <f t="shared" si="141"/>
        <v>23 Teaching and other educational professionals</v>
      </c>
      <c r="X49" s="18">
        <f t="shared" si="112"/>
        <v>7.6172755515682251</v>
      </c>
      <c r="Y49" s="18">
        <f t="shared" si="112"/>
        <v>5.4553298146781195</v>
      </c>
      <c r="Z49" s="18">
        <f t="shared" si="112"/>
        <v>5.4982708177901456</v>
      </c>
      <c r="AA49" s="18">
        <f t="shared" si="112"/>
        <v>4.3709213824947142</v>
      </c>
      <c r="AB49" s="18">
        <f t="shared" si="112"/>
        <v>2.8234236008501812</v>
      </c>
      <c r="AD49" s="68">
        <f t="shared" si="113"/>
        <v>-36.82477997623748</v>
      </c>
      <c r="AE49" s="69">
        <f t="shared" si="114"/>
        <v>43.02120526921405</v>
      </c>
      <c r="AF49" s="69">
        <f t="shared" si="115"/>
        <v>6.1964252929765733</v>
      </c>
      <c r="AH49" t="str">
        <f t="shared" si="142"/>
        <v>23 Teaching and other educational professionals</v>
      </c>
      <c r="AI49" s="18">
        <f t="shared" si="116"/>
        <v>3.451639997609278</v>
      </c>
      <c r="AJ49" s="18">
        <f t="shared" si="116"/>
        <v>1.7213480518824062</v>
      </c>
      <c r="AK49" s="18">
        <f t="shared" si="116"/>
        <v>1.5342807853528428</v>
      </c>
      <c r="AL49" s="18">
        <f t="shared" si="116"/>
        <v>0.99568004634424723</v>
      </c>
      <c r="AM49" s="18">
        <f t="shared" si="116"/>
        <v>0.88305673928065453</v>
      </c>
      <c r="AO49" s="68">
        <f t="shared" si="117"/>
        <v>-36.37430915799392</v>
      </c>
      <c r="AP49" s="69">
        <f t="shared" si="118"/>
        <v>19.88814521787582</v>
      </c>
      <c r="AQ49" s="69">
        <f t="shared" si="119"/>
        <v>-16.486163940118104</v>
      </c>
      <c r="AS49" t="str">
        <f t="shared" si="143"/>
        <v>23 Teaching and other educational professionals</v>
      </c>
      <c r="AT49" s="18">
        <f t="shared" si="120"/>
        <v>0.87006088716302266</v>
      </c>
      <c r="AU49" s="18">
        <f t="shared" si="120"/>
        <v>0.75785543793911803</v>
      </c>
      <c r="AV49" s="18">
        <f t="shared" si="120"/>
        <v>0.78704336502905048</v>
      </c>
      <c r="AW49" s="18">
        <f t="shared" si="120"/>
        <v>0.64237999319138617</v>
      </c>
      <c r="AX49" s="18">
        <f t="shared" si="120"/>
        <v>0.48976924778362069</v>
      </c>
      <c r="AZ49" s="68">
        <f t="shared" si="121"/>
        <v>-25.372878922741748</v>
      </c>
      <c r="BA49" s="69">
        <f t="shared" si="122"/>
        <v>40.981607655464138</v>
      </c>
      <c r="BB49" s="69">
        <f t="shared" si="123"/>
        <v>15.608728732722394</v>
      </c>
      <c r="BD49" t="str">
        <f t="shared" si="144"/>
        <v>23 Teaching and other educational professionals</v>
      </c>
      <c r="BE49" s="18">
        <f t="shared" si="124"/>
        <v>0.86718017591863172</v>
      </c>
      <c r="BF49" s="18">
        <f t="shared" si="124"/>
        <v>0.77538196070447785</v>
      </c>
      <c r="BG49" s="18">
        <f t="shared" si="124"/>
        <v>0.88644141181215497</v>
      </c>
      <c r="BH49" s="18">
        <f t="shared" si="124"/>
        <v>0.87033223563044504</v>
      </c>
      <c r="BI49" s="18">
        <f t="shared" si="124"/>
        <v>0.89750420891905813</v>
      </c>
      <c r="BK49" s="68">
        <f t="shared" si="125"/>
        <v>5.8114805361468065</v>
      </c>
      <c r="BL49" s="69">
        <f t="shared" si="126"/>
        <v>45.523141878414229</v>
      </c>
      <c r="BM49" s="69">
        <f t="shared" si="127"/>
        <v>51.334622414561039</v>
      </c>
      <c r="BO49" t="str">
        <f t="shared" si="145"/>
        <v>23 Teaching and other educational professionals</v>
      </c>
      <c r="BP49" s="18">
        <f t="shared" si="128"/>
        <v>0.74355642476568418</v>
      </c>
      <c r="BQ49" s="18">
        <f t="shared" si="128"/>
        <v>0.67147943261436649</v>
      </c>
      <c r="BR49" s="18">
        <f t="shared" si="128"/>
        <v>0.71132377919031298</v>
      </c>
      <c r="BS49" s="18">
        <f t="shared" si="128"/>
        <v>0.6763582139753177</v>
      </c>
      <c r="BT49" s="18">
        <f t="shared" si="128"/>
        <v>0.62557691194882603</v>
      </c>
      <c r="BV49" s="68">
        <f t="shared" si="129"/>
        <v>-17.146055756041569</v>
      </c>
      <c r="BW49" s="69">
        <f t="shared" si="130"/>
        <v>48.804862179097306</v>
      </c>
      <c r="BX49" s="69">
        <f t="shared" si="131"/>
        <v>31.65880642305574</v>
      </c>
      <c r="BZ49" t="str">
        <f t="shared" si="146"/>
        <v>23 Teaching and other educational professionals</v>
      </c>
      <c r="CA49" s="18">
        <f t="shared" si="132"/>
        <v>0.74222871681868541</v>
      </c>
      <c r="CB49" s="18">
        <f t="shared" si="132"/>
        <v>0.70469914984366178</v>
      </c>
      <c r="CC49" s="18">
        <f t="shared" si="132"/>
        <v>0.78648115705141408</v>
      </c>
      <c r="CD49" s="18">
        <f t="shared" si="132"/>
        <v>0.78207194273346103</v>
      </c>
      <c r="CE49" s="18">
        <f t="shared" si="132"/>
        <v>0.751461563879808</v>
      </c>
      <c r="CG49" s="68">
        <f t="shared" si="133"/>
        <v>-46.917735966679849</v>
      </c>
      <c r="CH49" s="69">
        <f t="shared" si="134"/>
        <v>36.317556031636258</v>
      </c>
      <c r="CI49" s="69">
        <f t="shared" si="135"/>
        <v>-10.600179935043592</v>
      </c>
      <c r="CK49" t="str">
        <f t="shared" si="147"/>
        <v>23 Teaching and other educational professionals</v>
      </c>
      <c r="CL49" s="18">
        <f t="shared" si="136"/>
        <v>0.37122847693428107</v>
      </c>
      <c r="CM49" s="18">
        <f t="shared" si="136"/>
        <v>0.42732220984471986</v>
      </c>
      <c r="CN49" s="18">
        <f t="shared" si="136"/>
        <v>0.59828743808485341</v>
      </c>
      <c r="CO49" s="18">
        <f t="shared" si="136"/>
        <v>0.72236835885354922</v>
      </c>
      <c r="CP49" s="18">
        <f t="shared" si="136"/>
        <v>0.8375592386435019</v>
      </c>
      <c r="CR49" s="68">
        <f t="shared" si="137"/>
        <v>-42.96054521864631</v>
      </c>
      <c r="CS49" s="69">
        <f t="shared" si="138"/>
        <v>32.637593992831981</v>
      </c>
      <c r="CT49" s="69">
        <f t="shared" si="139"/>
        <v>-10.322951225814325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6.6389153538223944</v>
      </c>
      <c r="C50" s="18">
        <f t="shared" si="104"/>
        <v>7.1206339492286581</v>
      </c>
      <c r="D50" s="18">
        <f t="shared" si="104"/>
        <v>7.441562169659929</v>
      </c>
      <c r="E50" s="18">
        <f t="shared" si="104"/>
        <v>8.1463573032503778</v>
      </c>
      <c r="F50" s="18">
        <f t="shared" si="104"/>
        <v>8.5528304979456937</v>
      </c>
      <c r="H50" s="68">
        <f t="shared" si="105"/>
        <v>118.96730846700439</v>
      </c>
      <c r="I50" s="69">
        <f t="shared" si="106"/>
        <v>76.187265577378156</v>
      </c>
      <c r="J50" s="69">
        <f t="shared" si="107"/>
        <v>195.15457404438254</v>
      </c>
      <c r="L50" t="str">
        <f t="shared" si="140"/>
        <v>24 Business, media and public service professionals</v>
      </c>
      <c r="M50" s="18">
        <f t="shared" si="108"/>
        <v>12.164964652016023</v>
      </c>
      <c r="N50" s="18">
        <f t="shared" si="108"/>
        <v>13.234779538506411</v>
      </c>
      <c r="O50" s="18">
        <f t="shared" si="108"/>
        <v>13.271695357492636</v>
      </c>
      <c r="P50" s="18">
        <f t="shared" si="108"/>
        <v>13.576514152538669</v>
      </c>
      <c r="Q50" s="18">
        <f t="shared" si="108"/>
        <v>12.917456648011838</v>
      </c>
      <c r="S50" s="68">
        <f t="shared" si="109"/>
        <v>83.941117535327891</v>
      </c>
      <c r="T50" s="69">
        <f t="shared" si="110"/>
        <v>68.383414746704744</v>
      </c>
      <c r="U50" s="69">
        <f t="shared" si="111"/>
        <v>152.32453228203264</v>
      </c>
      <c r="W50" t="str">
        <f t="shared" si="141"/>
        <v>24 Business, media and public service professionals</v>
      </c>
      <c r="X50" s="18">
        <f t="shared" si="112"/>
        <v>10.805479978817232</v>
      </c>
      <c r="Y50" s="18">
        <f t="shared" si="112"/>
        <v>11.39231074268813</v>
      </c>
      <c r="Z50" s="18">
        <f t="shared" si="112"/>
        <v>11.997567792458234</v>
      </c>
      <c r="AA50" s="18">
        <f t="shared" si="112"/>
        <v>12.195582455850664</v>
      </c>
      <c r="AB50" s="18">
        <f t="shared" si="112"/>
        <v>11.412044083569626</v>
      </c>
      <c r="AD50" s="68">
        <f t="shared" si="113"/>
        <v>17.021881841620164</v>
      </c>
      <c r="AE50" s="69">
        <f t="shared" si="114"/>
        <v>57.735141105179508</v>
      </c>
      <c r="AF50" s="69">
        <f t="shared" si="115"/>
        <v>74.75702294679968</v>
      </c>
      <c r="AH50" t="str">
        <f t="shared" si="142"/>
        <v>24 Business, media and public service professionals</v>
      </c>
      <c r="AI50" s="18">
        <f t="shared" si="116"/>
        <v>3.7711997305039602</v>
      </c>
      <c r="AJ50" s="18">
        <f t="shared" si="116"/>
        <v>3.8130003563100749</v>
      </c>
      <c r="AK50" s="18">
        <f t="shared" si="116"/>
        <v>4.0902489444155217</v>
      </c>
      <c r="AL50" s="18">
        <f t="shared" si="116"/>
        <v>4.0590020818410917</v>
      </c>
      <c r="AM50" s="18">
        <f t="shared" si="116"/>
        <v>3.8390022693842054</v>
      </c>
      <c r="AO50" s="68">
        <f t="shared" si="117"/>
        <v>3.7569926349135669</v>
      </c>
      <c r="AP50" s="69">
        <f t="shared" si="118"/>
        <v>38.469625891139806</v>
      </c>
      <c r="AQ50" s="69">
        <f t="shared" si="119"/>
        <v>42.226618526053372</v>
      </c>
      <c r="AS50" t="str">
        <f t="shared" si="143"/>
        <v>24 Business, media and public service professionals</v>
      </c>
      <c r="AT50" s="18">
        <f t="shared" si="120"/>
        <v>5.9141418844961029</v>
      </c>
      <c r="AU50" s="18">
        <f t="shared" si="120"/>
        <v>6.153983834475917</v>
      </c>
      <c r="AV50" s="18">
        <f t="shared" si="120"/>
        <v>6.6264573256383619</v>
      </c>
      <c r="AW50" s="18">
        <f t="shared" si="120"/>
        <v>6.9148582991670464</v>
      </c>
      <c r="AX50" s="18">
        <f t="shared" si="120"/>
        <v>6.6340772265064771</v>
      </c>
      <c r="AZ50" s="68">
        <f t="shared" si="121"/>
        <v>20.061276008683855</v>
      </c>
      <c r="BA50" s="69">
        <f t="shared" si="122"/>
        <v>54.461603529725721</v>
      </c>
      <c r="BB50" s="69">
        <f t="shared" si="123"/>
        <v>74.522879538409583</v>
      </c>
      <c r="BD50" t="str">
        <f t="shared" si="144"/>
        <v>24 Business, media and public service professionals</v>
      </c>
      <c r="BE50" s="18">
        <f t="shared" si="124"/>
        <v>3.364711889768897</v>
      </c>
      <c r="BF50" s="18">
        <f t="shared" si="124"/>
        <v>3.8469966009441339</v>
      </c>
      <c r="BG50" s="18">
        <f t="shared" si="124"/>
        <v>4.4318144727708271</v>
      </c>
      <c r="BH50" s="18">
        <f t="shared" si="124"/>
        <v>4.7282734772530235</v>
      </c>
      <c r="BI50" s="18">
        <f t="shared" si="124"/>
        <v>5.0596858078280071</v>
      </c>
      <c r="BK50" s="68">
        <f t="shared" si="125"/>
        <v>19.313150029287634</v>
      </c>
      <c r="BL50" s="69">
        <f t="shared" si="126"/>
        <v>47.732851870711649</v>
      </c>
      <c r="BM50" s="69">
        <f t="shared" si="127"/>
        <v>67.046001899999268</v>
      </c>
      <c r="BO50" t="str">
        <f t="shared" si="145"/>
        <v>24 Business, media and public service professionals</v>
      </c>
      <c r="BP50" s="18">
        <f t="shared" si="128"/>
        <v>2.4163366689014079</v>
      </c>
      <c r="BQ50" s="18">
        <f t="shared" si="128"/>
        <v>2.5867769215848635</v>
      </c>
      <c r="BR50" s="18">
        <f t="shared" si="128"/>
        <v>2.9082321896628196</v>
      </c>
      <c r="BS50" s="18">
        <f t="shared" si="128"/>
        <v>2.8684987799465547</v>
      </c>
      <c r="BT50" s="18">
        <f t="shared" si="128"/>
        <v>2.8151573668166354</v>
      </c>
      <c r="BV50" s="68">
        <f t="shared" si="129"/>
        <v>-8.8045012693563773</v>
      </c>
      <c r="BW50" s="69">
        <f t="shared" si="130"/>
        <v>43.530534410170397</v>
      </c>
      <c r="BX50" s="69">
        <f t="shared" si="131"/>
        <v>34.726033140814025</v>
      </c>
      <c r="BZ50" t="str">
        <f t="shared" si="146"/>
        <v>24 Business, media and public service professionals</v>
      </c>
      <c r="CA50" s="18">
        <f t="shared" si="132"/>
        <v>2.1924944815665639</v>
      </c>
      <c r="CB50" s="18">
        <f t="shared" si="132"/>
        <v>2.5444340533673206</v>
      </c>
      <c r="CC50" s="18">
        <f t="shared" si="132"/>
        <v>2.9092217361909238</v>
      </c>
      <c r="CD50" s="18">
        <f t="shared" si="132"/>
        <v>3.0324993858515508</v>
      </c>
      <c r="CE50" s="18">
        <f t="shared" si="132"/>
        <v>3.1331462414017297</v>
      </c>
      <c r="CG50" s="68">
        <f t="shared" si="133"/>
        <v>-40.167819490219323</v>
      </c>
      <c r="CH50" s="69">
        <f t="shared" si="134"/>
        <v>32.233391240127503</v>
      </c>
      <c r="CI50" s="69">
        <f t="shared" si="135"/>
        <v>-7.9344282500918224</v>
      </c>
      <c r="CK50" t="str">
        <f t="shared" si="147"/>
        <v>24 Business, media and public service professionals</v>
      </c>
      <c r="CL50" s="18">
        <f t="shared" si="136"/>
        <v>1.3554063548888251</v>
      </c>
      <c r="CM50" s="18">
        <f t="shared" si="136"/>
        <v>1.8216560255878878</v>
      </c>
      <c r="CN50" s="18">
        <f t="shared" si="136"/>
        <v>2.2223167224196754</v>
      </c>
      <c r="CO50" s="18">
        <f t="shared" si="136"/>
        <v>2.6290023698072016</v>
      </c>
      <c r="CP50" s="18">
        <f t="shared" si="136"/>
        <v>3.1120033070380102</v>
      </c>
      <c r="CR50" s="68">
        <f t="shared" si="137"/>
        <v>-42.943672800638261</v>
      </c>
      <c r="CS50" s="69">
        <f t="shared" si="138"/>
        <v>26.464117708837549</v>
      </c>
      <c r="CT50" s="69">
        <f t="shared" si="139"/>
        <v>-16.479555091800716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2.1325894231469213</v>
      </c>
      <c r="C51" s="18">
        <f t="shared" si="104"/>
        <v>2.3121525517724693</v>
      </c>
      <c r="D51" s="18">
        <f t="shared" si="104"/>
        <v>2.2697056216589906</v>
      </c>
      <c r="E51" s="18">
        <f t="shared" si="104"/>
        <v>2.1025526707746609</v>
      </c>
      <c r="F51" s="18">
        <f t="shared" si="104"/>
        <v>2.3141815375636798</v>
      </c>
      <c r="H51" s="68">
        <f t="shared" si="105"/>
        <v>94.250175767533833</v>
      </c>
      <c r="I51" s="69">
        <f t="shared" si="106"/>
        <v>62.117211229373204</v>
      </c>
      <c r="J51" s="69">
        <f t="shared" si="107"/>
        <v>156.36738699690704</v>
      </c>
      <c r="L51" t="str">
        <f t="shared" si="140"/>
        <v>31 Science, engineering and technology associate professionals</v>
      </c>
      <c r="M51" s="18">
        <f t="shared" si="108"/>
        <v>2.0444774668089147</v>
      </c>
      <c r="N51" s="18">
        <f t="shared" si="108"/>
        <v>2.1345583743601364</v>
      </c>
      <c r="O51" s="18">
        <f t="shared" si="108"/>
        <v>2.0567733107835857</v>
      </c>
      <c r="P51" s="18">
        <f t="shared" si="108"/>
        <v>1.7368458252223922</v>
      </c>
      <c r="Q51" s="18">
        <f t="shared" si="108"/>
        <v>1.647650152130441</v>
      </c>
      <c r="S51" s="68">
        <f t="shared" si="109"/>
        <v>51.393345747171438</v>
      </c>
      <c r="T51" s="69">
        <f t="shared" si="110"/>
        <v>49.61790623691153</v>
      </c>
      <c r="U51" s="69">
        <f t="shared" si="111"/>
        <v>101.01125198408296</v>
      </c>
      <c r="W51" t="str">
        <f t="shared" si="141"/>
        <v>31 Science, engineering and technology associate professionals</v>
      </c>
      <c r="X51" s="18">
        <f t="shared" si="112"/>
        <v>2.3381770434945079</v>
      </c>
      <c r="Y51" s="18">
        <f t="shared" si="112"/>
        <v>2.4922516762060924</v>
      </c>
      <c r="Z51" s="18">
        <f t="shared" si="112"/>
        <v>2.4950928978470932</v>
      </c>
      <c r="AA51" s="18">
        <f t="shared" si="112"/>
        <v>2.1314783104004644</v>
      </c>
      <c r="AB51" s="18">
        <f t="shared" si="112"/>
        <v>2.0415453528701</v>
      </c>
      <c r="AD51" s="68">
        <f t="shared" si="113"/>
        <v>0.66283605031461057</v>
      </c>
      <c r="AE51" s="69">
        <f t="shared" si="114"/>
        <v>41.945922842923693</v>
      </c>
      <c r="AF51" s="69">
        <f t="shared" si="115"/>
        <v>42.60875889323831</v>
      </c>
      <c r="AH51" t="str">
        <f t="shared" si="142"/>
        <v>31 Science, engineering and technology associate professionals</v>
      </c>
      <c r="AI51" s="18">
        <f t="shared" si="116"/>
        <v>1.3040827651787454</v>
      </c>
      <c r="AJ51" s="18">
        <f t="shared" si="116"/>
        <v>1.5853534294746576</v>
      </c>
      <c r="AK51" s="18">
        <f t="shared" si="116"/>
        <v>1.6870733411536849</v>
      </c>
      <c r="AL51" s="18">
        <f t="shared" si="116"/>
        <v>1.7042895065795842</v>
      </c>
      <c r="AM51" s="18">
        <f t="shared" si="116"/>
        <v>1.9912170965181191</v>
      </c>
      <c r="AO51" s="68">
        <f t="shared" si="117"/>
        <v>30.4768301854151</v>
      </c>
      <c r="AP51" s="69">
        <f t="shared" si="118"/>
        <v>50.447177364190935</v>
      </c>
      <c r="AQ51" s="69">
        <f t="shared" si="119"/>
        <v>80.924007549606031</v>
      </c>
      <c r="AS51" t="str">
        <f t="shared" si="143"/>
        <v>31 Science, engineering and technology associate professionals</v>
      </c>
      <c r="AT51" s="18">
        <f t="shared" si="120"/>
        <v>3.6475727453398088</v>
      </c>
      <c r="AU51" s="18">
        <f t="shared" si="120"/>
        <v>3.6059341270283838</v>
      </c>
      <c r="AV51" s="18">
        <f t="shared" si="120"/>
        <v>3.5888646059438152</v>
      </c>
      <c r="AW51" s="18">
        <f t="shared" si="120"/>
        <v>2.8439222600464951</v>
      </c>
      <c r="AX51" s="18">
        <f t="shared" si="120"/>
        <v>2.4323420228096819</v>
      </c>
      <c r="AZ51" s="68">
        <f t="shared" si="121"/>
        <v>-18.722299883529452</v>
      </c>
      <c r="BA51" s="69">
        <f t="shared" si="122"/>
        <v>31.492911890071699</v>
      </c>
      <c r="BB51" s="69">
        <f t="shared" si="123"/>
        <v>12.770612006542247</v>
      </c>
      <c r="BD51" t="str">
        <f t="shared" si="144"/>
        <v>31 Science, engineering and technology associate professionals</v>
      </c>
      <c r="BE51" s="18">
        <f t="shared" si="124"/>
        <v>1.4195620911658926</v>
      </c>
      <c r="BF51" s="18">
        <f t="shared" si="124"/>
        <v>1.3891848829778115</v>
      </c>
      <c r="BG51" s="18">
        <f t="shared" si="124"/>
        <v>1.5655669115158046</v>
      </c>
      <c r="BH51" s="18">
        <f t="shared" si="124"/>
        <v>1.1704334642960579</v>
      </c>
      <c r="BI51" s="18">
        <f t="shared" si="124"/>
        <v>0.96094610767519328</v>
      </c>
      <c r="BK51" s="68">
        <f t="shared" si="125"/>
        <v>-35.85338670830582</v>
      </c>
      <c r="BL51" s="69">
        <f t="shared" si="126"/>
        <v>26.019493326118898</v>
      </c>
      <c r="BM51" s="69">
        <f t="shared" si="127"/>
        <v>-9.8338933821869272</v>
      </c>
      <c r="BO51" t="str">
        <f t="shared" si="145"/>
        <v>31 Science, engineering and technology associate professionals</v>
      </c>
      <c r="BP51" s="18">
        <f t="shared" si="128"/>
        <v>1.0437867153691471</v>
      </c>
      <c r="BQ51" s="18">
        <f t="shared" si="128"/>
        <v>1.1506726635392899</v>
      </c>
      <c r="BR51" s="18">
        <f t="shared" si="128"/>
        <v>1.3644214431325805</v>
      </c>
      <c r="BS51" s="18">
        <f t="shared" si="128"/>
        <v>1.1188954596632052</v>
      </c>
      <c r="BT51" s="18">
        <f t="shared" si="128"/>
        <v>1.1931133430756751</v>
      </c>
      <c r="BV51" s="68">
        <f t="shared" si="129"/>
        <v>-17.617878915071294</v>
      </c>
      <c r="BW51" s="69">
        <f t="shared" si="130"/>
        <v>33.130096060288729</v>
      </c>
      <c r="BX51" s="69">
        <f t="shared" si="131"/>
        <v>15.512217145217432</v>
      </c>
      <c r="BZ51" t="str">
        <f t="shared" si="146"/>
        <v>31 Science, engineering and technology associate professionals</v>
      </c>
      <c r="CA51" s="18">
        <f t="shared" si="132"/>
        <v>1.2336573182026527</v>
      </c>
      <c r="CB51" s="18">
        <f t="shared" si="132"/>
        <v>1.4695489280435745</v>
      </c>
      <c r="CC51" s="18">
        <f t="shared" si="132"/>
        <v>1.841928209187869</v>
      </c>
      <c r="CD51" s="18">
        <f t="shared" si="132"/>
        <v>1.5606991545091735</v>
      </c>
      <c r="CE51" s="18">
        <f t="shared" si="132"/>
        <v>1.8593669876094423</v>
      </c>
      <c r="CG51" s="68">
        <f t="shared" si="133"/>
        <v>-43.918011416157078</v>
      </c>
      <c r="CH51" s="69">
        <f t="shared" si="134"/>
        <v>25.329505499761005</v>
      </c>
      <c r="CI51" s="69">
        <f t="shared" si="135"/>
        <v>-18.588505916396073</v>
      </c>
      <c r="CK51" t="str">
        <f t="shared" si="147"/>
        <v>31 Science, engineering and technology associate professionals</v>
      </c>
      <c r="CL51" s="18">
        <f t="shared" si="136"/>
        <v>0.59959469780922026</v>
      </c>
      <c r="CM51" s="18">
        <f t="shared" si="136"/>
        <v>0.86431932063402539</v>
      </c>
      <c r="CN51" s="18">
        <f t="shared" si="136"/>
        <v>1.1528562067711172</v>
      </c>
      <c r="CO51" s="18">
        <f t="shared" si="136"/>
        <v>1.4131081724715433</v>
      </c>
      <c r="CP51" s="18">
        <f t="shared" si="136"/>
        <v>2.629091453420739</v>
      </c>
      <c r="CR51" s="68">
        <f t="shared" si="137"/>
        <v>-7.0819113299465375</v>
      </c>
      <c r="CS51" s="69">
        <f t="shared" si="138"/>
        <v>33.358401184751592</v>
      </c>
      <c r="CT51" s="69">
        <f t="shared" si="139"/>
        <v>26.276489854805053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0.50082719269603382</v>
      </c>
      <c r="C52" s="18">
        <f t="shared" si="104"/>
        <v>0.54755345612995443</v>
      </c>
      <c r="D52" s="18">
        <f t="shared" si="104"/>
        <v>0.50570104324702569</v>
      </c>
      <c r="E52" s="18">
        <f t="shared" si="104"/>
        <v>0.55516123335161371</v>
      </c>
      <c r="F52" s="18">
        <f t="shared" si="104"/>
        <v>0.72917704756317792</v>
      </c>
      <c r="H52" s="68">
        <f t="shared" si="105"/>
        <v>174.70886183231352</v>
      </c>
      <c r="I52" s="69">
        <f t="shared" si="106"/>
        <v>100.17656667371348</v>
      </c>
      <c r="J52" s="69">
        <f t="shared" si="107"/>
        <v>274.88542850602698</v>
      </c>
      <c r="L52" t="str">
        <f t="shared" si="140"/>
        <v>32 Health and social care associate professionals</v>
      </c>
      <c r="M52" s="18">
        <f t="shared" si="108"/>
        <v>1.901912690724316</v>
      </c>
      <c r="N52" s="18">
        <f t="shared" si="108"/>
        <v>2.2138804957586165</v>
      </c>
      <c r="O52" s="18">
        <f t="shared" si="108"/>
        <v>2.2701534982356688</v>
      </c>
      <c r="P52" s="18">
        <f t="shared" si="108"/>
        <v>2.3212228165716584</v>
      </c>
      <c r="Q52" s="18">
        <f t="shared" si="108"/>
        <v>2.7401943336721928</v>
      </c>
      <c r="S52" s="68">
        <f t="shared" si="109"/>
        <v>128.11526734842289</v>
      </c>
      <c r="T52" s="69">
        <f t="shared" si="110"/>
        <v>85.70224025493026</v>
      </c>
      <c r="U52" s="69">
        <f t="shared" si="111"/>
        <v>213.81750760335314</v>
      </c>
      <c r="W52" t="str">
        <f t="shared" si="141"/>
        <v>32 Health and social care associate professionals</v>
      </c>
      <c r="X52" s="18">
        <f t="shared" si="112"/>
        <v>2.8030014243240795</v>
      </c>
      <c r="Y52" s="18">
        <f t="shared" si="112"/>
        <v>3.2338958279838388</v>
      </c>
      <c r="Z52" s="18">
        <f t="shared" si="112"/>
        <v>3.2337564637830245</v>
      </c>
      <c r="AA52" s="18">
        <f t="shared" si="112"/>
        <v>3.3183780426372267</v>
      </c>
      <c r="AB52" s="18">
        <f t="shared" si="112"/>
        <v>3.4249696291863199</v>
      </c>
      <c r="AD52" s="68">
        <f t="shared" si="113"/>
        <v>30.300554741762394</v>
      </c>
      <c r="AE52" s="69">
        <f t="shared" si="114"/>
        <v>74.594803802126989</v>
      </c>
      <c r="AF52" s="69">
        <f t="shared" si="115"/>
        <v>104.89535854388939</v>
      </c>
      <c r="AH52" t="str">
        <f t="shared" si="142"/>
        <v>32 Health and social care associate professionals</v>
      </c>
      <c r="AI52" s="18">
        <f t="shared" si="116"/>
        <v>6.5371758376751004</v>
      </c>
      <c r="AJ52" s="18">
        <f t="shared" si="116"/>
        <v>6.2418214555671252</v>
      </c>
      <c r="AK52" s="18">
        <f t="shared" si="116"/>
        <v>5.9168006213440947</v>
      </c>
      <c r="AL52" s="18">
        <f t="shared" si="116"/>
        <v>4.5134511965957707</v>
      </c>
      <c r="AM52" s="18">
        <f t="shared" si="116"/>
        <v>2.5279543586260176</v>
      </c>
      <c r="AO52" s="68">
        <f t="shared" si="117"/>
        <v>-52.768575803759333</v>
      </c>
      <c r="AP52" s="69">
        <f t="shared" si="118"/>
        <v>30.519638658836946</v>
      </c>
      <c r="AQ52" s="69">
        <f t="shared" si="119"/>
        <v>-22.248937144922394</v>
      </c>
      <c r="AS52" t="str">
        <f t="shared" si="143"/>
        <v>32 Health and social care associate professionals</v>
      </c>
      <c r="AT52" s="18">
        <f t="shared" si="120"/>
        <v>1.4155031190467224</v>
      </c>
      <c r="AU52" s="18">
        <f t="shared" si="120"/>
        <v>1.5569526210664144</v>
      </c>
      <c r="AV52" s="18">
        <f t="shared" si="120"/>
        <v>1.6632464958156303</v>
      </c>
      <c r="AW52" s="18">
        <f t="shared" si="120"/>
        <v>1.5123922570316757</v>
      </c>
      <c r="AX52" s="18">
        <f t="shared" si="120"/>
        <v>1.44335923523802</v>
      </c>
      <c r="AZ52" s="68">
        <f t="shared" si="121"/>
        <v>4.0690657019867151</v>
      </c>
      <c r="BA52" s="69">
        <f t="shared" si="122"/>
        <v>56.10476219172088</v>
      </c>
      <c r="BB52" s="69">
        <f t="shared" si="123"/>
        <v>60.173827893707596</v>
      </c>
      <c r="BD52" t="str">
        <f t="shared" si="144"/>
        <v>32 Health and social care associate professionals</v>
      </c>
      <c r="BE52" s="18">
        <f t="shared" si="124"/>
        <v>1.5071420052392652</v>
      </c>
      <c r="BF52" s="18">
        <f t="shared" si="124"/>
        <v>1.8188065318924453</v>
      </c>
      <c r="BG52" s="18">
        <f t="shared" si="124"/>
        <v>1.8079355344133814</v>
      </c>
      <c r="BH52" s="18">
        <f t="shared" si="124"/>
        <v>1.8085659043182625</v>
      </c>
      <c r="BI52" s="18">
        <f t="shared" si="124"/>
        <v>1.8578188528977591</v>
      </c>
      <c r="BK52" s="68">
        <f t="shared" si="125"/>
        <v>7.390721201418696</v>
      </c>
      <c r="BL52" s="69">
        <f t="shared" si="126"/>
        <v>59.898890212744895</v>
      </c>
      <c r="BM52" s="69">
        <f t="shared" si="127"/>
        <v>67.289611414163588</v>
      </c>
      <c r="BO52" t="str">
        <f t="shared" si="145"/>
        <v>32 Health and social care associate professionals</v>
      </c>
      <c r="BP52" s="18">
        <f t="shared" si="128"/>
        <v>1.2163090905607137</v>
      </c>
      <c r="BQ52" s="18">
        <f t="shared" si="128"/>
        <v>1.3770147925292386</v>
      </c>
      <c r="BR52" s="18">
        <f t="shared" si="128"/>
        <v>1.3206264761959086</v>
      </c>
      <c r="BS52" s="18">
        <f t="shared" si="128"/>
        <v>1.2473826933190695</v>
      </c>
      <c r="BT52" s="18">
        <f t="shared" si="128"/>
        <v>1.1180689408063669</v>
      </c>
      <c r="BV52" s="68">
        <f t="shared" si="129"/>
        <v>-20.239404758994599</v>
      </c>
      <c r="BW52" s="69">
        <f t="shared" si="130"/>
        <v>51.174139195447722</v>
      </c>
      <c r="BX52" s="69">
        <f t="shared" si="131"/>
        <v>30.93473443645312</v>
      </c>
      <c r="BZ52" t="str">
        <f t="shared" si="146"/>
        <v>32 Health and social care associate professionals</v>
      </c>
      <c r="CA52" s="18">
        <f t="shared" si="132"/>
        <v>0.73268832260297467</v>
      </c>
      <c r="CB52" s="18">
        <f t="shared" si="132"/>
        <v>0.77510847707844899</v>
      </c>
      <c r="CC52" s="18">
        <f t="shared" si="132"/>
        <v>0.70558983289686328</v>
      </c>
      <c r="CD52" s="18">
        <f t="shared" si="132"/>
        <v>0.63295328571731801</v>
      </c>
      <c r="CE52" s="18">
        <f t="shared" si="132"/>
        <v>0.55358404461244715</v>
      </c>
      <c r="CG52" s="68">
        <f t="shared" si="133"/>
        <v>-56.412472134087274</v>
      </c>
      <c r="CH52" s="69">
        <f t="shared" si="134"/>
        <v>30.158272470556629</v>
      </c>
      <c r="CI52" s="69">
        <f t="shared" si="135"/>
        <v>-26.254199663530642</v>
      </c>
      <c r="CK52" t="str">
        <f t="shared" si="147"/>
        <v>32 Health and social care associate professionals</v>
      </c>
      <c r="CL52" s="18">
        <f t="shared" si="136"/>
        <v>0.23839243205224839</v>
      </c>
      <c r="CM52" s="18">
        <f t="shared" si="136"/>
        <v>0.32023651381123214</v>
      </c>
      <c r="CN52" s="18">
        <f t="shared" si="136"/>
        <v>0.3797876500908921</v>
      </c>
      <c r="CO52" s="18">
        <f t="shared" si="136"/>
        <v>0.44292461442970676</v>
      </c>
      <c r="CP52" s="18">
        <f t="shared" si="136"/>
        <v>0.6635597930667867</v>
      </c>
      <c r="CR52" s="68">
        <f t="shared" si="137"/>
        <v>-28.811647668889933</v>
      </c>
      <c r="CS52" s="69">
        <f t="shared" si="138"/>
        <v>31.868250797161927</v>
      </c>
      <c r="CT52" s="69">
        <f t="shared" si="139"/>
        <v>3.0566031282719957</v>
      </c>
    </row>
    <row r="53" spans="1:98" x14ac:dyDescent="0.2">
      <c r="A53" t="str">
        <f t="shared" si="103"/>
        <v>33 Protective service occupations</v>
      </c>
      <c r="B53" s="18">
        <f t="shared" si="104"/>
        <v>0.3015142421908768</v>
      </c>
      <c r="C53" s="18">
        <f t="shared" si="104"/>
        <v>0.2974686890214282</v>
      </c>
      <c r="D53" s="18">
        <f t="shared" si="104"/>
        <v>0.27562532052354111</v>
      </c>
      <c r="E53" s="18">
        <f t="shared" si="104"/>
        <v>0.34370431325741357</v>
      </c>
      <c r="F53" s="18">
        <f t="shared" si="104"/>
        <v>0.41424994306671514</v>
      </c>
      <c r="H53" s="68">
        <f t="shared" si="105"/>
        <v>186.33660729134479</v>
      </c>
      <c r="I53" s="69">
        <f t="shared" si="106"/>
        <v>69.799901198161535</v>
      </c>
      <c r="J53" s="69">
        <f t="shared" si="107"/>
        <v>256.13650848950635</v>
      </c>
      <c r="L53" t="str">
        <f t="shared" si="140"/>
        <v>33 Protective service occupations</v>
      </c>
      <c r="M53" s="18">
        <f t="shared" si="108"/>
        <v>0.63376437041904976</v>
      </c>
      <c r="N53" s="18">
        <f t="shared" si="108"/>
        <v>0.59099530828668645</v>
      </c>
      <c r="O53" s="18">
        <f t="shared" si="108"/>
        <v>0.54796386465410585</v>
      </c>
      <c r="P53" s="18">
        <f t="shared" si="108"/>
        <v>0.6598586667590276</v>
      </c>
      <c r="Q53" s="18">
        <f t="shared" si="108"/>
        <v>0.77231591886973805</v>
      </c>
      <c r="S53" s="68">
        <f t="shared" si="109"/>
        <v>166.36139380887818</v>
      </c>
      <c r="T53" s="69">
        <f t="shared" si="110"/>
        <v>58.6015906909265</v>
      </c>
      <c r="U53" s="69">
        <f t="shared" si="111"/>
        <v>224.96298449980466</v>
      </c>
      <c r="W53" t="str">
        <f t="shared" si="141"/>
        <v>33 Protective service occupations</v>
      </c>
      <c r="X53" s="18">
        <f t="shared" si="112"/>
        <v>1.264693027841379</v>
      </c>
      <c r="Y53" s="18">
        <f t="shared" si="112"/>
        <v>1.2588291224610768</v>
      </c>
      <c r="Z53" s="18">
        <f t="shared" si="112"/>
        <v>1.3402500723411634</v>
      </c>
      <c r="AA53" s="18">
        <f t="shared" si="112"/>
        <v>1.6328706319531439</v>
      </c>
      <c r="AB53" s="18">
        <f t="shared" si="112"/>
        <v>2.0899911943393117</v>
      </c>
      <c r="AD53" s="68">
        <f t="shared" si="113"/>
        <v>91.847200729901857</v>
      </c>
      <c r="AE53" s="69">
        <f t="shared" si="114"/>
        <v>63.176692087353977</v>
      </c>
      <c r="AF53" s="69">
        <f t="shared" si="115"/>
        <v>155.02389281725584</v>
      </c>
      <c r="AH53" t="str">
        <f t="shared" si="142"/>
        <v>33 Protective service occupations</v>
      </c>
      <c r="AI53" s="18">
        <f t="shared" si="116"/>
        <v>1.1689162788117526</v>
      </c>
      <c r="AJ53" s="18">
        <f t="shared" si="116"/>
        <v>1.2935913841680313</v>
      </c>
      <c r="AK53" s="18">
        <f t="shared" si="116"/>
        <v>1.347043113633855</v>
      </c>
      <c r="AL53" s="18">
        <f t="shared" si="116"/>
        <v>1.7575629981134604</v>
      </c>
      <c r="AM53" s="18">
        <f t="shared" si="116"/>
        <v>2.2498407788281933</v>
      </c>
      <c r="AO53" s="68">
        <f t="shared" si="117"/>
        <v>84.63712789902317</v>
      </c>
      <c r="AP53" s="69">
        <f t="shared" si="118"/>
        <v>53.968453493772714</v>
      </c>
      <c r="AQ53" s="69">
        <f t="shared" si="119"/>
        <v>138.60558139279587</v>
      </c>
      <c r="AS53" t="str">
        <f t="shared" si="143"/>
        <v>33 Protective service occupations</v>
      </c>
      <c r="AT53" s="18">
        <f t="shared" si="120"/>
        <v>1.0991005243504504</v>
      </c>
      <c r="AU53" s="18">
        <f t="shared" si="120"/>
        <v>0.96548787021522986</v>
      </c>
      <c r="AV53" s="18">
        <f t="shared" si="120"/>
        <v>1.0083807682664874</v>
      </c>
      <c r="AW53" s="18">
        <f t="shared" si="120"/>
        <v>1.0752822932944173</v>
      </c>
      <c r="AX53" s="18">
        <f t="shared" si="120"/>
        <v>1.1344621009406763</v>
      </c>
      <c r="AZ53" s="68">
        <f t="shared" si="121"/>
        <v>34.91780752179519</v>
      </c>
      <c r="BA53" s="69">
        <f t="shared" si="122"/>
        <v>45.474699005113521</v>
      </c>
      <c r="BB53" s="69">
        <f t="shared" si="123"/>
        <v>80.392506526908718</v>
      </c>
      <c r="BD53" t="str">
        <f t="shared" si="144"/>
        <v>33 Protective service occupations</v>
      </c>
      <c r="BE53" s="18">
        <f t="shared" si="124"/>
        <v>1.0063926193922383</v>
      </c>
      <c r="BF53" s="18">
        <f t="shared" si="124"/>
        <v>0.98538641931656501</v>
      </c>
      <c r="BG53" s="18">
        <f t="shared" si="124"/>
        <v>1.0821374148142962</v>
      </c>
      <c r="BH53" s="18">
        <f t="shared" si="124"/>
        <v>1.2185287129100884</v>
      </c>
      <c r="BI53" s="18">
        <f t="shared" si="124"/>
        <v>1.3040947153043367</v>
      </c>
      <c r="BK53" s="68">
        <f t="shared" si="125"/>
        <v>25.942716353471486</v>
      </c>
      <c r="BL53" s="69">
        <f t="shared" si="126"/>
        <v>30.661144685500258</v>
      </c>
      <c r="BM53" s="69">
        <f t="shared" si="127"/>
        <v>56.60386103897175</v>
      </c>
      <c r="BO53" t="str">
        <f t="shared" si="145"/>
        <v>33 Protective service occupations</v>
      </c>
      <c r="BP53" s="18">
        <f t="shared" si="128"/>
        <v>1.1234102772932713</v>
      </c>
      <c r="BQ53" s="18">
        <f t="shared" si="128"/>
        <v>1.1388659763734046</v>
      </c>
      <c r="BR53" s="18">
        <f t="shared" si="128"/>
        <v>1.2830199753390039</v>
      </c>
      <c r="BS53" s="18">
        <f t="shared" si="128"/>
        <v>1.4305091385156599</v>
      </c>
      <c r="BT53" s="18">
        <f t="shared" si="128"/>
        <v>1.4721904568121165</v>
      </c>
      <c r="BV53" s="68">
        <f t="shared" si="129"/>
        <v>8.101167209025375</v>
      </c>
      <c r="BW53" s="69">
        <f t="shared" si="130"/>
        <v>35.103433791919258</v>
      </c>
      <c r="BX53" s="69">
        <f t="shared" si="131"/>
        <v>43.204601000944642</v>
      </c>
      <c r="BZ53" t="str">
        <f t="shared" si="146"/>
        <v>33 Protective service occupations</v>
      </c>
      <c r="CA53" s="18">
        <f t="shared" si="132"/>
        <v>0.96677456612437263</v>
      </c>
      <c r="CB53" s="18">
        <f t="shared" si="132"/>
        <v>1.00441775167131</v>
      </c>
      <c r="CC53" s="18">
        <f t="shared" si="132"/>
        <v>1.1310382127721816</v>
      </c>
      <c r="CD53" s="18">
        <f t="shared" si="132"/>
        <v>1.3015721313566857</v>
      </c>
      <c r="CE53" s="18">
        <f t="shared" si="132"/>
        <v>1.2731025490268677</v>
      </c>
      <c r="CG53" s="68">
        <f t="shared" si="133"/>
        <v>-37.46587210532666</v>
      </c>
      <c r="CH53" s="69">
        <f t="shared" si="134"/>
        <v>30.705241035199236</v>
      </c>
      <c r="CI53" s="69">
        <f t="shared" si="135"/>
        <v>-6.7606310701274239</v>
      </c>
      <c r="CK53" t="str">
        <f t="shared" si="147"/>
        <v>33 Protective service occupations</v>
      </c>
      <c r="CL53" s="18">
        <f t="shared" si="136"/>
        <v>0.43091571035954118</v>
      </c>
      <c r="CM53" s="18">
        <f t="shared" si="136"/>
        <v>0.39764221785243103</v>
      </c>
      <c r="CN53" s="18">
        <f t="shared" si="136"/>
        <v>0.45173292606045312</v>
      </c>
      <c r="CO53" s="18">
        <f t="shared" si="136"/>
        <v>0.52844492921046604</v>
      </c>
      <c r="CP53" s="18">
        <f t="shared" si="136"/>
        <v>0.68053592076538294</v>
      </c>
      <c r="CR53" s="68">
        <f t="shared" si="137"/>
        <v>-38.618284314096577</v>
      </c>
      <c r="CS53" s="69">
        <f t="shared" si="138"/>
        <v>17.617192323082961</v>
      </c>
      <c r="CT53" s="69">
        <f t="shared" si="139"/>
        <v>-21.001091991013617</v>
      </c>
    </row>
    <row r="54" spans="1:98" x14ac:dyDescent="0.2">
      <c r="A54" t="str">
        <f t="shared" si="103"/>
        <v>34 Culture, media and sports occupations</v>
      </c>
      <c r="B54" s="18">
        <f t="shared" si="104"/>
        <v>0.90061831150128036</v>
      </c>
      <c r="C54" s="18">
        <f t="shared" si="104"/>
        <v>1.0289290513352343</v>
      </c>
      <c r="D54" s="18">
        <f t="shared" si="104"/>
        <v>1.0606238079493271</v>
      </c>
      <c r="E54" s="18">
        <f t="shared" si="104"/>
        <v>0.99368451913513889</v>
      </c>
      <c r="F54" s="18">
        <f t="shared" si="104"/>
        <v>0.97765981600213359</v>
      </c>
      <c r="H54" s="68">
        <f t="shared" si="105"/>
        <v>75.614318552864077</v>
      </c>
      <c r="I54" s="69">
        <f t="shared" si="106"/>
        <v>67.757832759615681</v>
      </c>
      <c r="J54" s="69">
        <f t="shared" si="107"/>
        <v>143.37215131247976</v>
      </c>
      <c r="L54" t="str">
        <f t="shared" si="140"/>
        <v>34 Culture, media and sports occupations</v>
      </c>
      <c r="M54" s="18">
        <f t="shared" si="108"/>
        <v>2.9131655879779839</v>
      </c>
      <c r="N54" s="18">
        <f t="shared" si="108"/>
        <v>2.9639636533493845</v>
      </c>
      <c r="O54" s="18">
        <f t="shared" si="108"/>
        <v>2.9642928964891335</v>
      </c>
      <c r="P54" s="18">
        <f t="shared" si="108"/>
        <v>2.6191634780625663</v>
      </c>
      <c r="Q54" s="18">
        <f t="shared" si="108"/>
        <v>2.456836809179729</v>
      </c>
      <c r="S54" s="68">
        <f t="shared" si="109"/>
        <v>56.633051608612291</v>
      </c>
      <c r="T54" s="69">
        <f t="shared" si="110"/>
        <v>61.341970595001904</v>
      </c>
      <c r="U54" s="69">
        <f t="shared" si="111"/>
        <v>117.9750222036142</v>
      </c>
      <c r="W54" t="str">
        <f t="shared" si="141"/>
        <v>34 Culture, media and sports occupations</v>
      </c>
      <c r="X54" s="18">
        <f t="shared" si="112"/>
        <v>3.5362494588928457</v>
      </c>
      <c r="Y54" s="18">
        <f t="shared" si="112"/>
        <v>3.4992088851161571</v>
      </c>
      <c r="Z54" s="18">
        <f t="shared" si="112"/>
        <v>3.3219924388561188</v>
      </c>
      <c r="AA54" s="18">
        <f t="shared" si="112"/>
        <v>2.9925375196724353</v>
      </c>
      <c r="AB54" s="18">
        <f t="shared" si="112"/>
        <v>2.8654418093838183</v>
      </c>
      <c r="AD54" s="68">
        <f t="shared" si="113"/>
        <v>6.1181825762564399</v>
      </c>
      <c r="AE54" s="69">
        <f t="shared" si="114"/>
        <v>48.77335772889051</v>
      </c>
      <c r="AF54" s="69">
        <f t="shared" si="115"/>
        <v>54.891540305146947</v>
      </c>
      <c r="AH54" t="str">
        <f t="shared" si="142"/>
        <v>34 Culture, media and sports occupations</v>
      </c>
      <c r="AI54" s="18">
        <f t="shared" si="116"/>
        <v>1.6010288400347232</v>
      </c>
      <c r="AJ54" s="18">
        <f t="shared" si="116"/>
        <v>1.6604818584013075</v>
      </c>
      <c r="AK54" s="18">
        <f t="shared" si="116"/>
        <v>1.7442050212450493</v>
      </c>
      <c r="AL54" s="18">
        <f t="shared" si="116"/>
        <v>1.7545120446612599</v>
      </c>
      <c r="AM54" s="18">
        <f t="shared" si="116"/>
        <v>2.056844454691745</v>
      </c>
      <c r="AO54" s="68">
        <f t="shared" si="117"/>
        <v>30.362495510299137</v>
      </c>
      <c r="AP54" s="69">
        <f t="shared" si="118"/>
        <v>55.666586584580614</v>
      </c>
      <c r="AQ54" s="69">
        <f t="shared" si="119"/>
        <v>86.029082094879755</v>
      </c>
      <c r="AS54" t="str">
        <f t="shared" si="143"/>
        <v>34 Culture, media and sports occupations</v>
      </c>
      <c r="AT54" s="18">
        <f t="shared" si="120"/>
        <v>2.0391434375278217</v>
      </c>
      <c r="AU54" s="18">
        <f t="shared" si="120"/>
        <v>1.9357408186400205</v>
      </c>
      <c r="AV54" s="18">
        <f t="shared" si="120"/>
        <v>1.843872572431928</v>
      </c>
      <c r="AW54" s="18">
        <f t="shared" si="120"/>
        <v>1.5388976883918402</v>
      </c>
      <c r="AX54" s="18">
        <f t="shared" si="120"/>
        <v>1.3459363366145058</v>
      </c>
      <c r="AZ54" s="68">
        <f t="shared" si="121"/>
        <v>-12.461832453596525</v>
      </c>
      <c r="BA54" s="69">
        <f t="shared" si="122"/>
        <v>41.914951105885535</v>
      </c>
      <c r="BB54" s="69">
        <f t="shared" si="123"/>
        <v>29.453118652289014</v>
      </c>
      <c r="BD54" t="str">
        <f t="shared" si="144"/>
        <v>34 Culture, media and sports occupations</v>
      </c>
      <c r="BE54" s="18">
        <f t="shared" si="124"/>
        <v>1.3584645628767045</v>
      </c>
      <c r="BF54" s="18">
        <f t="shared" si="124"/>
        <v>1.2900103597147703</v>
      </c>
      <c r="BG54" s="18">
        <f t="shared" si="124"/>
        <v>1.3952697354510444</v>
      </c>
      <c r="BH54" s="18">
        <f t="shared" si="124"/>
        <v>1.2453278707742514</v>
      </c>
      <c r="BI54" s="18">
        <f t="shared" si="124"/>
        <v>1.3464853143822495</v>
      </c>
      <c r="BK54" s="68">
        <f t="shared" si="125"/>
        <v>0.85322283831615586</v>
      </c>
      <c r="BL54" s="69">
        <f t="shared" si="126"/>
        <v>38.050469762111952</v>
      </c>
      <c r="BM54" s="69">
        <f t="shared" si="127"/>
        <v>38.903692600428109</v>
      </c>
      <c r="BO54" t="str">
        <f t="shared" si="145"/>
        <v>34 Culture, media and sports occupations</v>
      </c>
      <c r="BP54" s="18">
        <f t="shared" si="128"/>
        <v>0.71485385594452466</v>
      </c>
      <c r="BQ54" s="18">
        <f t="shared" si="128"/>
        <v>0.63317612747790197</v>
      </c>
      <c r="BR54" s="18">
        <f t="shared" si="128"/>
        <v>0.66698525132498143</v>
      </c>
      <c r="BS54" s="18">
        <f t="shared" si="128"/>
        <v>0.54949818441660692</v>
      </c>
      <c r="BT54" s="18">
        <f t="shared" si="128"/>
        <v>0.48638170536503716</v>
      </c>
      <c r="BV54" s="68">
        <f t="shared" si="129"/>
        <v>-31.299356748314782</v>
      </c>
      <c r="BW54" s="69">
        <f t="shared" si="130"/>
        <v>31.168576866340846</v>
      </c>
      <c r="BX54" s="69">
        <f t="shared" si="131"/>
        <v>-0.13077988197393414</v>
      </c>
      <c r="BZ54" t="str">
        <f t="shared" si="146"/>
        <v>34 Culture, media and sports occupations</v>
      </c>
      <c r="CA54" s="18">
        <f t="shared" si="132"/>
        <v>0.81970959674486554</v>
      </c>
      <c r="CB54" s="18">
        <f t="shared" si="132"/>
        <v>0.78059010340146784</v>
      </c>
      <c r="CC54" s="18">
        <f t="shared" si="132"/>
        <v>0.84613758220020618</v>
      </c>
      <c r="CD54" s="18">
        <f t="shared" si="132"/>
        <v>0.69693092338795981</v>
      </c>
      <c r="CE54" s="18">
        <f t="shared" si="132"/>
        <v>0.63181275890723632</v>
      </c>
      <c r="CG54" s="68">
        <f t="shared" si="133"/>
        <v>-58.516213107999938</v>
      </c>
      <c r="CH54" s="69">
        <f t="shared" si="134"/>
        <v>22.911502304366284</v>
      </c>
      <c r="CI54" s="69">
        <f t="shared" si="135"/>
        <v>-35.604710803633651</v>
      </c>
      <c r="CK54" t="str">
        <f t="shared" si="147"/>
        <v>34 Culture, media and sports occupations</v>
      </c>
      <c r="CL54" s="18">
        <f t="shared" si="136"/>
        <v>0.76360899061201493</v>
      </c>
      <c r="CM54" s="18">
        <f t="shared" si="136"/>
        <v>0.96268582910188938</v>
      </c>
      <c r="CN54" s="18">
        <f t="shared" si="136"/>
        <v>1.0412990815870722</v>
      </c>
      <c r="CO54" s="18">
        <f t="shared" si="136"/>
        <v>1.0193834849999168</v>
      </c>
      <c r="CP54" s="18">
        <f t="shared" si="136"/>
        <v>1.1894171671591118</v>
      </c>
      <c r="CR54" s="68">
        <f t="shared" si="137"/>
        <v>-53.459779819159706</v>
      </c>
      <c r="CS54" s="69">
        <f t="shared" si="138"/>
        <v>22.109303326884458</v>
      </c>
      <c r="CT54" s="69">
        <f t="shared" si="139"/>
        <v>-31.350476492275249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5.4904841806109248</v>
      </c>
      <c r="C55" s="18">
        <f t="shared" si="148"/>
        <v>5.7064669322253927</v>
      </c>
      <c r="D55" s="18">
        <f t="shared" si="148"/>
        <v>5.5406544580219439</v>
      </c>
      <c r="E55" s="18">
        <f t="shared" si="148"/>
        <v>5.4551382982415912</v>
      </c>
      <c r="F55" s="18">
        <f t="shared" si="148"/>
        <v>5.8913915959022649</v>
      </c>
      <c r="H55" s="68">
        <f t="shared" si="105"/>
        <v>102.57710195537932</v>
      </c>
      <c r="I55" s="69">
        <f t="shared" si="106"/>
        <v>67.754435435826565</v>
      </c>
      <c r="J55" s="69">
        <f t="shared" si="107"/>
        <v>170.3315373912059</v>
      </c>
      <c r="L55" t="str">
        <f t="shared" si="140"/>
        <v>35 Business and public service associate professionals</v>
      </c>
      <c r="M55" s="18">
        <f t="shared" ref="M55:Q64" si="149">M18/M$35*100</f>
        <v>8.2736280245685343</v>
      </c>
      <c r="N55" s="18">
        <f t="shared" si="149"/>
        <v>8.3320803163321759</v>
      </c>
      <c r="O55" s="18">
        <f t="shared" si="149"/>
        <v>8.0905012293686163</v>
      </c>
      <c r="P55" s="18">
        <f t="shared" si="149"/>
        <v>7.7059903523486559</v>
      </c>
      <c r="Q55" s="18">
        <f t="shared" si="149"/>
        <v>7.6836694121460098</v>
      </c>
      <c r="S55" s="68">
        <f t="shared" si="109"/>
        <v>79.482229320281164</v>
      </c>
      <c r="T55" s="69">
        <f t="shared" si="110"/>
        <v>65.052632914007035</v>
      </c>
      <c r="U55" s="69">
        <f t="shared" si="111"/>
        <v>144.5348622342882</v>
      </c>
      <c r="W55" t="str">
        <f t="shared" si="141"/>
        <v>35 Business and public service associate professionals</v>
      </c>
      <c r="X55" s="18">
        <f t="shared" ref="X55:AB64" si="150">X18/X$35*100</f>
        <v>8.7086723894900242</v>
      </c>
      <c r="Y55" s="18">
        <f t="shared" si="150"/>
        <v>8.5463662699470309</v>
      </c>
      <c r="Z55" s="18">
        <f t="shared" si="150"/>
        <v>8.4413389505202314</v>
      </c>
      <c r="AA55" s="18">
        <f t="shared" si="150"/>
        <v>7.6100011034103892</v>
      </c>
      <c r="AB55" s="18">
        <f t="shared" si="150"/>
        <v>6.8943007428195395</v>
      </c>
      <c r="AD55" s="68">
        <f t="shared" si="113"/>
        <v>0.47909964746317041</v>
      </c>
      <c r="AE55" s="69">
        <f t="shared" si="114"/>
        <v>50.362962090207787</v>
      </c>
      <c r="AF55" s="69">
        <f t="shared" si="115"/>
        <v>50.84206173767096</v>
      </c>
      <c r="AH55" t="str">
        <f t="shared" si="142"/>
        <v>35 Business and public service associate professionals</v>
      </c>
      <c r="AI55" s="18">
        <f t="shared" ref="AI55:AM64" si="151">AI18/AI$35*100</f>
        <v>7.3290042894467762</v>
      </c>
      <c r="AJ55" s="18">
        <f t="shared" si="151"/>
        <v>8.1181677223434665</v>
      </c>
      <c r="AK55" s="18">
        <f t="shared" si="151"/>
        <v>8.368401565022145</v>
      </c>
      <c r="AL55" s="18">
        <f t="shared" si="151"/>
        <v>8.2685652055712993</v>
      </c>
      <c r="AM55" s="18">
        <f t="shared" si="151"/>
        <v>8.1395145933042681</v>
      </c>
      <c r="AO55" s="68">
        <f t="shared" si="117"/>
        <v>7.5238340408610371</v>
      </c>
      <c r="AP55" s="69">
        <f t="shared" si="118"/>
        <v>50.039911259165159</v>
      </c>
      <c r="AQ55" s="69">
        <f t="shared" si="119"/>
        <v>57.563745300026191</v>
      </c>
      <c r="AS55" t="str">
        <f t="shared" si="143"/>
        <v>35 Business and public service associate professionals</v>
      </c>
      <c r="AT55" s="18">
        <f t="shared" ref="AT55:AX64" si="152">AT18/AT$35*100</f>
        <v>7.0531190192470854</v>
      </c>
      <c r="AU55" s="18">
        <f t="shared" si="152"/>
        <v>7.2165060220903605</v>
      </c>
      <c r="AV55" s="18">
        <f t="shared" si="152"/>
        <v>7.3083995434280373</v>
      </c>
      <c r="AW55" s="18">
        <f t="shared" si="152"/>
        <v>6.7278956950808366</v>
      </c>
      <c r="AX55" s="18">
        <f t="shared" si="152"/>
        <v>6.3439996158656227</v>
      </c>
      <c r="AZ55" s="68">
        <f t="shared" si="121"/>
        <v>4.0985556043397171</v>
      </c>
      <c r="BA55" s="69">
        <f t="shared" si="122"/>
        <v>47.678821847483007</v>
      </c>
      <c r="BB55" s="69">
        <f t="shared" si="123"/>
        <v>51.777377451822723</v>
      </c>
      <c r="BD55" t="str">
        <f t="shared" si="144"/>
        <v>35 Business and public service associate professionals</v>
      </c>
      <c r="BE55" s="18">
        <f t="shared" ref="BE55:BI64" si="153">BE18/BE$35*100</f>
        <v>5.4132563325132024</v>
      </c>
      <c r="BF55" s="18">
        <f t="shared" si="153"/>
        <v>5.5254903035070617</v>
      </c>
      <c r="BG55" s="18">
        <f t="shared" si="153"/>
        <v>5.8142544119800919</v>
      </c>
      <c r="BH55" s="18">
        <f t="shared" si="153"/>
        <v>5.1653275661274538</v>
      </c>
      <c r="BI55" s="18">
        <f t="shared" si="153"/>
        <v>4.8630109105915018</v>
      </c>
      <c r="BK55" s="68">
        <f t="shared" si="125"/>
        <v>-12.590719206544666</v>
      </c>
      <c r="BL55" s="69">
        <f t="shared" si="126"/>
        <v>38.392169350844355</v>
      </c>
      <c r="BM55" s="69">
        <f t="shared" si="127"/>
        <v>25.801450144299686</v>
      </c>
      <c r="BO55" t="str">
        <f t="shared" si="145"/>
        <v>35 Business and public service associate professionals</v>
      </c>
      <c r="BP55" s="18">
        <f t="shared" ref="BP55:BT64" si="154">BP18/BP$35*100</f>
        <v>4.4343806172556945</v>
      </c>
      <c r="BQ55" s="18">
        <f t="shared" si="154"/>
        <v>4.4623358047589514</v>
      </c>
      <c r="BR55" s="18">
        <f t="shared" si="154"/>
        <v>4.6964708254522627</v>
      </c>
      <c r="BS55" s="18">
        <f t="shared" si="154"/>
        <v>4.0646266926312764</v>
      </c>
      <c r="BT55" s="18">
        <f t="shared" si="154"/>
        <v>3.7204379510240644</v>
      </c>
      <c r="BV55" s="68">
        <f t="shared" si="129"/>
        <v>-25.368488055294147</v>
      </c>
      <c r="BW55" s="69">
        <f t="shared" si="130"/>
        <v>36.598616359326087</v>
      </c>
      <c r="BX55" s="69">
        <f t="shared" si="131"/>
        <v>11.230128304031934</v>
      </c>
      <c r="BZ55" t="str">
        <f t="shared" si="146"/>
        <v>35 Business and public service associate professionals</v>
      </c>
      <c r="CA55" s="18">
        <f t="shared" ref="CA55:CE64" si="155">CA18/CA$35*100</f>
        <v>4.0506996854241217</v>
      </c>
      <c r="CB55" s="18">
        <f t="shared" si="155"/>
        <v>4.4387420308115484</v>
      </c>
      <c r="CC55" s="18">
        <f t="shared" si="155"/>
        <v>4.7886477307624071</v>
      </c>
      <c r="CD55" s="18">
        <f t="shared" si="155"/>
        <v>4.3057526703119535</v>
      </c>
      <c r="CE55" s="18">
        <f t="shared" si="155"/>
        <v>4.3645271843862581</v>
      </c>
      <c r="CG55" s="68">
        <f t="shared" si="133"/>
        <v>-49.364476924976529</v>
      </c>
      <c r="CH55" s="69">
        <f t="shared" si="134"/>
        <v>26.303277398526209</v>
      </c>
      <c r="CI55" s="69">
        <f t="shared" si="135"/>
        <v>-23.06119952645032</v>
      </c>
      <c r="CK55" t="str">
        <f t="shared" si="147"/>
        <v>35 Business and public service associate professionals</v>
      </c>
      <c r="CL55" s="18">
        <f t="shared" ref="CL55:CP64" si="156">CL18/CL$35*100</f>
        <v>2.304761139887058</v>
      </c>
      <c r="CM55" s="18">
        <f t="shared" si="156"/>
        <v>2.7742583150850577</v>
      </c>
      <c r="CN55" s="18">
        <f t="shared" si="156"/>
        <v>3.2148178269026042</v>
      </c>
      <c r="CO55" s="18">
        <f t="shared" si="156"/>
        <v>3.2729428790754578</v>
      </c>
      <c r="CP55" s="18">
        <f t="shared" si="156"/>
        <v>4.7330808941397509</v>
      </c>
      <c r="CR55" s="68">
        <f t="shared" si="137"/>
        <v>-40.012981680228123</v>
      </c>
      <c r="CS55" s="69">
        <f t="shared" si="138"/>
        <v>22.596325526845362</v>
      </c>
      <c r="CT55" s="69">
        <f t="shared" si="139"/>
        <v>-17.41665615338276</v>
      </c>
    </row>
    <row r="56" spans="1:98" x14ac:dyDescent="0.2">
      <c r="A56" t="str">
        <f t="shared" si="103"/>
        <v>41 Administrative occupations</v>
      </c>
      <c r="B56" s="18">
        <f t="shared" si="148"/>
        <v>4.3416215658640249</v>
      </c>
      <c r="C56" s="18">
        <f t="shared" si="148"/>
        <v>4.2642107121360473</v>
      </c>
      <c r="D56" s="18">
        <f t="shared" si="148"/>
        <v>4.5949326547808544</v>
      </c>
      <c r="E56" s="18">
        <f t="shared" si="148"/>
        <v>4.576008664542778</v>
      </c>
      <c r="F56" s="18">
        <f t="shared" si="148"/>
        <v>5.1589453040072657</v>
      </c>
      <c r="H56" s="68">
        <f t="shared" si="105"/>
        <v>113.90222502463389</v>
      </c>
      <c r="I56" s="69">
        <f t="shared" si="106"/>
        <v>74.684250965196782</v>
      </c>
      <c r="J56" s="69">
        <f t="shared" si="107"/>
        <v>188.58647598983066</v>
      </c>
      <c r="L56" t="str">
        <f t="shared" si="140"/>
        <v>41 Administrative occupations</v>
      </c>
      <c r="M56" s="18">
        <f t="shared" si="149"/>
        <v>6.3634669030662048</v>
      </c>
      <c r="N56" s="18">
        <f t="shared" si="149"/>
        <v>6.1945955557807428</v>
      </c>
      <c r="O56" s="18">
        <f t="shared" si="149"/>
        <v>6.7145839347512073</v>
      </c>
      <c r="P56" s="18">
        <f t="shared" si="149"/>
        <v>6.452936711568749</v>
      </c>
      <c r="Q56" s="18">
        <f t="shared" si="149"/>
        <v>6.4160584936796603</v>
      </c>
      <c r="S56" s="68">
        <f t="shared" si="109"/>
        <v>80.583231281781735</v>
      </c>
      <c r="T56" s="69">
        <f t="shared" si="110"/>
        <v>70.387476236800268</v>
      </c>
      <c r="U56" s="69">
        <f t="shared" si="111"/>
        <v>150.970707518582</v>
      </c>
      <c r="W56" t="str">
        <f t="shared" si="141"/>
        <v>41 Administrative occupations</v>
      </c>
      <c r="X56" s="18">
        <f t="shared" si="150"/>
        <v>10.542614261824006</v>
      </c>
      <c r="Y56" s="18">
        <f t="shared" si="150"/>
        <v>9.9070127550183074</v>
      </c>
      <c r="Z56" s="18">
        <f t="shared" si="150"/>
        <v>10.660482594843256</v>
      </c>
      <c r="AA56" s="18">
        <f t="shared" si="150"/>
        <v>10.167595457147852</v>
      </c>
      <c r="AB56" s="18">
        <f t="shared" si="150"/>
        <v>10.149815711061564</v>
      </c>
      <c r="AD56" s="68">
        <f t="shared" si="113"/>
        <v>17.132696486058848</v>
      </c>
      <c r="AE56" s="69">
        <f t="shared" si="114"/>
        <v>60.026633579034758</v>
      </c>
      <c r="AF56" s="69">
        <f t="shared" si="115"/>
        <v>77.159330065093613</v>
      </c>
      <c r="AH56" t="str">
        <f t="shared" si="142"/>
        <v>41 Administrative occupations</v>
      </c>
      <c r="AI56" s="18">
        <f t="shared" si="151"/>
        <v>11.459977796300706</v>
      </c>
      <c r="AJ56" s="18">
        <f t="shared" si="151"/>
        <v>11.952318859043212</v>
      </c>
      <c r="AK56" s="18">
        <f t="shared" si="151"/>
        <v>13.040069590569422</v>
      </c>
      <c r="AL56" s="18">
        <f t="shared" si="151"/>
        <v>13.159631929371276</v>
      </c>
      <c r="AM56" s="18">
        <f t="shared" si="151"/>
        <v>13.504415786987966</v>
      </c>
      <c r="AO56" s="68">
        <f t="shared" si="117"/>
        <v>14.483959043331545</v>
      </c>
      <c r="AP56" s="69">
        <f t="shared" si="118"/>
        <v>62.884735084871444</v>
      </c>
      <c r="AQ56" s="69">
        <f t="shared" si="119"/>
        <v>77.368694128202989</v>
      </c>
      <c r="AS56" t="str">
        <f t="shared" si="143"/>
        <v>41 Administrative occupations</v>
      </c>
      <c r="AT56" s="18">
        <f t="shared" si="152"/>
        <v>12.325885765384594</v>
      </c>
      <c r="AU56" s="18">
        <f t="shared" si="152"/>
        <v>11.956157712478813</v>
      </c>
      <c r="AV56" s="18">
        <f t="shared" si="152"/>
        <v>13.248670970119253</v>
      </c>
      <c r="AW56" s="18">
        <f t="shared" si="152"/>
        <v>12.451557666824527</v>
      </c>
      <c r="AX56" s="18">
        <f t="shared" si="152"/>
        <v>12.32878248568969</v>
      </c>
      <c r="AZ56" s="68">
        <f t="shared" si="121"/>
        <v>11.596792748871465</v>
      </c>
      <c r="BA56" s="69">
        <f t="shared" si="122"/>
        <v>57.427816694134869</v>
      </c>
      <c r="BB56" s="69">
        <f t="shared" si="123"/>
        <v>69.024609443006341</v>
      </c>
      <c r="BD56" t="str">
        <f t="shared" si="144"/>
        <v>41 Administrative occupations</v>
      </c>
      <c r="BE56" s="18">
        <f t="shared" si="153"/>
        <v>10.695580672254101</v>
      </c>
      <c r="BF56" s="18">
        <f t="shared" si="153"/>
        <v>9.9665152481229864</v>
      </c>
      <c r="BG56" s="18">
        <f t="shared" si="153"/>
        <v>10.582919630628512</v>
      </c>
      <c r="BH56" s="18">
        <f t="shared" si="153"/>
        <v>9.1758185850096332</v>
      </c>
      <c r="BI56" s="18">
        <f t="shared" si="153"/>
        <v>7.9420220185897117</v>
      </c>
      <c r="BK56" s="68">
        <f t="shared" si="125"/>
        <v>-21.571858668013309</v>
      </c>
      <c r="BL56" s="69">
        <f t="shared" si="126"/>
        <v>40.366201910646119</v>
      </c>
      <c r="BM56" s="69">
        <f t="shared" si="127"/>
        <v>18.794343242632809</v>
      </c>
      <c r="BO56" t="str">
        <f t="shared" si="145"/>
        <v>41 Administrative occupations</v>
      </c>
      <c r="BP56" s="18">
        <f t="shared" si="154"/>
        <v>12.527234240191529</v>
      </c>
      <c r="BQ56" s="18">
        <f t="shared" si="154"/>
        <v>11.846802255494685</v>
      </c>
      <c r="BR56" s="18">
        <f t="shared" si="154"/>
        <v>12.518555358133796</v>
      </c>
      <c r="BS56" s="18">
        <f t="shared" si="154"/>
        <v>10.856284845403486</v>
      </c>
      <c r="BT56" s="18">
        <f t="shared" si="154"/>
        <v>9.1311221583379751</v>
      </c>
      <c r="BV56" s="68">
        <f t="shared" si="129"/>
        <v>-31.282121732938688</v>
      </c>
      <c r="BW56" s="69">
        <f t="shared" si="130"/>
        <v>38.506968207227679</v>
      </c>
      <c r="BX56" s="69">
        <f t="shared" si="131"/>
        <v>7.2248464742889897</v>
      </c>
      <c r="BZ56" t="str">
        <f t="shared" si="146"/>
        <v>41 Administrative occupations</v>
      </c>
      <c r="CA56" s="18">
        <f t="shared" si="155"/>
        <v>9.8861860519976705</v>
      </c>
      <c r="CB56" s="18">
        <f t="shared" si="155"/>
        <v>8.6993096705797903</v>
      </c>
      <c r="CC56" s="18">
        <f t="shared" si="155"/>
        <v>8.684387372870491</v>
      </c>
      <c r="CD56" s="18">
        <f t="shared" si="155"/>
        <v>6.9496766335036417</v>
      </c>
      <c r="CE56" s="18">
        <f t="shared" si="155"/>
        <v>3.9453364783873219</v>
      </c>
      <c r="CG56" s="68">
        <f t="shared" si="133"/>
        <v>-74.760784682259413</v>
      </c>
      <c r="CH56" s="69">
        <f t="shared" si="134"/>
        <v>21.591621372029259</v>
      </c>
      <c r="CI56" s="69">
        <f t="shared" si="135"/>
        <v>-53.169163310230147</v>
      </c>
      <c r="CK56" t="str">
        <f t="shared" si="147"/>
        <v>41 Administrative occupations</v>
      </c>
      <c r="CL56" s="18">
        <f t="shared" si="156"/>
        <v>6.4467281394862495</v>
      </c>
      <c r="CM56" s="18">
        <f t="shared" si="156"/>
        <v>6.3081636584781258</v>
      </c>
      <c r="CN56" s="18">
        <f t="shared" si="156"/>
        <v>7.3150749644524504</v>
      </c>
      <c r="CO56" s="18">
        <f t="shared" si="156"/>
        <v>7.5386482225436255</v>
      </c>
      <c r="CP56" s="18">
        <f t="shared" si="156"/>
        <v>9.4135370695047609</v>
      </c>
      <c r="CR56" s="68">
        <f t="shared" si="137"/>
        <v>-47.567112819665027</v>
      </c>
      <c r="CS56" s="69">
        <f t="shared" si="138"/>
        <v>21.817704865673264</v>
      </c>
      <c r="CT56" s="69">
        <f t="shared" si="139"/>
        <v>-25.74940795399176</v>
      </c>
    </row>
    <row r="57" spans="1:98" x14ac:dyDescent="0.2">
      <c r="A57" t="str">
        <f t="shared" si="103"/>
        <v>42 Secretarial and related occupations</v>
      </c>
      <c r="B57" s="18">
        <f t="shared" si="148"/>
        <v>0.34395933993165995</v>
      </c>
      <c r="C57" s="18">
        <f t="shared" si="148"/>
        <v>0.29222441208620181</v>
      </c>
      <c r="D57" s="18">
        <f t="shared" si="148"/>
        <v>0.35455674970126</v>
      </c>
      <c r="E57" s="18">
        <f t="shared" si="148"/>
        <v>0.4197175480325141</v>
      </c>
      <c r="F57" s="18">
        <f t="shared" si="148"/>
        <v>0.49169756352673427</v>
      </c>
      <c r="H57" s="68">
        <f t="shared" si="105"/>
        <v>164.20791759258327</v>
      </c>
      <c r="I57" s="69">
        <f t="shared" si="106"/>
        <v>104.55833619061417</v>
      </c>
      <c r="J57" s="69">
        <f t="shared" si="107"/>
        <v>268.76625378319744</v>
      </c>
      <c r="L57" t="str">
        <f t="shared" si="140"/>
        <v>42 Secretarial and related occupations</v>
      </c>
      <c r="M57" s="18">
        <f t="shared" si="149"/>
        <v>1.001395767266033</v>
      </c>
      <c r="N57" s="18">
        <f t="shared" si="149"/>
        <v>0.89262218850252251</v>
      </c>
      <c r="O57" s="18">
        <f t="shared" si="149"/>
        <v>1.0175784143337898</v>
      </c>
      <c r="P57" s="18">
        <f t="shared" si="149"/>
        <v>1.1324819863150559</v>
      </c>
      <c r="Q57" s="18">
        <f t="shared" si="149"/>
        <v>0.71926140202647737</v>
      </c>
      <c r="S57" s="68">
        <f t="shared" si="109"/>
        <v>33.581735533246778</v>
      </c>
      <c r="T57" s="69">
        <f t="shared" si="110"/>
        <v>72.3971186817637</v>
      </c>
      <c r="U57" s="69">
        <f t="shared" si="111"/>
        <v>105.97885421501047</v>
      </c>
      <c r="W57" t="str">
        <f t="shared" si="141"/>
        <v>42 Secretarial and related occupations</v>
      </c>
      <c r="X57" s="18">
        <f t="shared" si="150"/>
        <v>1.6606250022619486</v>
      </c>
      <c r="Y57" s="18">
        <f t="shared" si="150"/>
        <v>1.5107359749128306</v>
      </c>
      <c r="Z57" s="18">
        <f t="shared" si="150"/>
        <v>1.6197766559634501</v>
      </c>
      <c r="AA57" s="18">
        <f t="shared" si="150"/>
        <v>2.1026109352901599</v>
      </c>
      <c r="AB57" s="18">
        <f t="shared" si="150"/>
        <v>2.423439171341617</v>
      </c>
      <c r="AD57" s="68">
        <f t="shared" si="113"/>
        <v>84.066111379853751</v>
      </c>
      <c r="AE57" s="69">
        <f t="shared" si="114"/>
        <v>94.675061074910644</v>
      </c>
      <c r="AF57" s="69">
        <f t="shared" si="115"/>
        <v>178.74117245476438</v>
      </c>
      <c r="AH57" t="str">
        <f t="shared" si="142"/>
        <v>42 Secretarial and related occupations</v>
      </c>
      <c r="AI57" s="18">
        <f t="shared" si="151"/>
        <v>2.4685616148655125</v>
      </c>
      <c r="AJ57" s="18">
        <f t="shared" si="151"/>
        <v>2.3420761494874687</v>
      </c>
      <c r="AK57" s="18">
        <f t="shared" si="151"/>
        <v>2.610545270270531</v>
      </c>
      <c r="AL57" s="18">
        <f t="shared" si="151"/>
        <v>3.2709879458410316</v>
      </c>
      <c r="AM57" s="18">
        <f t="shared" si="151"/>
        <v>3.1343345737909654</v>
      </c>
      <c r="AO57" s="68">
        <f t="shared" si="117"/>
        <v>32.728098365160925</v>
      </c>
      <c r="AP57" s="69">
        <f t="shared" si="118"/>
        <v>76.12436702264182</v>
      </c>
      <c r="AQ57" s="69">
        <f t="shared" si="119"/>
        <v>108.85246538780275</v>
      </c>
      <c r="AS57" t="str">
        <f t="shared" si="143"/>
        <v>42 Secretarial and related occupations</v>
      </c>
      <c r="AT57" s="18">
        <f t="shared" si="152"/>
        <v>2.2160211348750698</v>
      </c>
      <c r="AU57" s="18">
        <f t="shared" si="152"/>
        <v>1.8190849363919923</v>
      </c>
      <c r="AV57" s="18">
        <f t="shared" si="152"/>
        <v>2.0642943455624714</v>
      </c>
      <c r="AW57" s="18">
        <f t="shared" si="152"/>
        <v>2.3312876587653437</v>
      </c>
      <c r="AX57" s="18">
        <f t="shared" si="152"/>
        <v>2.0816284752569096</v>
      </c>
      <c r="AZ57" s="68">
        <f t="shared" si="121"/>
        <v>20.930384727555449</v>
      </c>
      <c r="BA57" s="69">
        <f t="shared" si="122"/>
        <v>66.729689489493055</v>
      </c>
      <c r="BB57" s="69">
        <f t="shared" si="123"/>
        <v>87.660074217048503</v>
      </c>
      <c r="BD57" t="str">
        <f t="shared" si="144"/>
        <v>42 Secretarial and related occupations</v>
      </c>
      <c r="BE57" s="18">
        <f t="shared" si="153"/>
        <v>2.1981897673663622</v>
      </c>
      <c r="BF57" s="18">
        <f t="shared" si="153"/>
        <v>1.8632173156225709</v>
      </c>
      <c r="BG57" s="18">
        <f t="shared" si="153"/>
        <v>1.8303990095870428</v>
      </c>
      <c r="BH57" s="18">
        <f t="shared" si="153"/>
        <v>1.9232482181072152</v>
      </c>
      <c r="BI57" s="18">
        <f t="shared" si="153"/>
        <v>0.6285577239006177</v>
      </c>
      <c r="BK57" s="68">
        <f t="shared" si="125"/>
        <v>-64.112291440748024</v>
      </c>
      <c r="BL57" s="69">
        <f t="shared" si="126"/>
        <v>40.019028141071963</v>
      </c>
      <c r="BM57" s="69">
        <f t="shared" si="127"/>
        <v>-24.093263299676064</v>
      </c>
      <c r="BO57" t="str">
        <f t="shared" si="145"/>
        <v>42 Secretarial and related occupations</v>
      </c>
      <c r="BP57" s="18">
        <f t="shared" si="154"/>
        <v>2.9265189213796621</v>
      </c>
      <c r="BQ57" s="18">
        <f t="shared" si="154"/>
        <v>2.2197630758459606</v>
      </c>
      <c r="BR57" s="18">
        <f t="shared" si="154"/>
        <v>2.1463612088814514</v>
      </c>
      <c r="BS57" s="18">
        <f t="shared" si="154"/>
        <v>1.7283216587494592</v>
      </c>
      <c r="BT57" s="18">
        <f t="shared" si="154"/>
        <v>0.5608653274569193</v>
      </c>
      <c r="BV57" s="68">
        <f t="shared" si="129"/>
        <v>-75.381840273511457</v>
      </c>
      <c r="BW57" s="69">
        <f t="shared" si="130"/>
        <v>30.586871985962144</v>
      </c>
      <c r="BX57" s="69">
        <f t="shared" si="131"/>
        <v>-44.794968287549317</v>
      </c>
      <c r="BZ57" t="str">
        <f t="shared" si="146"/>
        <v>42 Secretarial and related occupations</v>
      </c>
      <c r="CA57" s="18">
        <f t="shared" si="155"/>
        <v>3.6416205995721338</v>
      </c>
      <c r="CB57" s="18">
        <f t="shared" si="155"/>
        <v>3.4784530243447778</v>
      </c>
      <c r="CC57" s="18">
        <f t="shared" si="155"/>
        <v>3.121159317736319</v>
      </c>
      <c r="CD57" s="18">
        <f t="shared" si="155"/>
        <v>2.9008285147877433</v>
      </c>
      <c r="CE57" s="18">
        <f t="shared" si="155"/>
        <v>0.88624514200539262</v>
      </c>
      <c r="CG57" s="68">
        <f t="shared" si="133"/>
        <v>-84.225016344416616</v>
      </c>
      <c r="CH57" s="69">
        <f t="shared" si="134"/>
        <v>25.683720851032977</v>
      </c>
      <c r="CI57" s="69">
        <f t="shared" si="135"/>
        <v>-58.541295493383636</v>
      </c>
      <c r="CK57" t="str">
        <f t="shared" si="147"/>
        <v>42 Secretarial and related occupations</v>
      </c>
      <c r="CL57" s="18">
        <f t="shared" si="156"/>
        <v>2.1793064312669896</v>
      </c>
      <c r="CM57" s="18">
        <f t="shared" si="156"/>
        <v>2.2322638966847821</v>
      </c>
      <c r="CN57" s="18">
        <f t="shared" si="156"/>
        <v>2.6185252437530155</v>
      </c>
      <c r="CO57" s="18">
        <f t="shared" si="156"/>
        <v>3.748169132509549</v>
      </c>
      <c r="CP57" s="18">
        <f t="shared" si="156"/>
        <v>4.6290929065018087</v>
      </c>
      <c r="CR57" s="68">
        <f t="shared" si="137"/>
        <v>-27.970757317008712</v>
      </c>
      <c r="CS57" s="69">
        <f t="shared" si="138"/>
        <v>36.238114184492957</v>
      </c>
      <c r="CT57" s="69">
        <f t="shared" si="139"/>
        <v>8.2673568674842457</v>
      </c>
    </row>
    <row r="58" spans="1:98" x14ac:dyDescent="0.2">
      <c r="A58" t="str">
        <f t="shared" si="103"/>
        <v>51 Skilled agricultural and related trades</v>
      </c>
      <c r="B58" s="18">
        <f t="shared" si="148"/>
        <v>0.13701820941649104</v>
      </c>
      <c r="C58" s="18">
        <f t="shared" si="148"/>
        <v>0.13982617518835172</v>
      </c>
      <c r="D58" s="18">
        <f t="shared" si="148"/>
        <v>0.11067792445880427</v>
      </c>
      <c r="E58" s="18">
        <f t="shared" si="148"/>
        <v>0.10974482841318459</v>
      </c>
      <c r="F58" s="18">
        <f t="shared" si="148"/>
        <v>0.13366117930416979</v>
      </c>
      <c r="H58" s="68">
        <f t="shared" si="105"/>
        <v>130.07944001400503</v>
      </c>
      <c r="I58" s="69">
        <f t="shared" si="106"/>
        <v>97.021503865610612</v>
      </c>
      <c r="J58" s="69">
        <f t="shared" si="107"/>
        <v>227.10094387961567</v>
      </c>
      <c r="L58" t="str">
        <f t="shared" si="140"/>
        <v>51 Skilled agricultural and related trades</v>
      </c>
      <c r="M58" s="18">
        <f t="shared" si="149"/>
        <v>0.18544002267962659</v>
      </c>
      <c r="N58" s="18">
        <f t="shared" si="149"/>
        <v>0.13383374791855604</v>
      </c>
      <c r="O58" s="18">
        <f t="shared" si="149"/>
        <v>0.11185184402238409</v>
      </c>
      <c r="P58" s="18">
        <f t="shared" si="149"/>
        <v>0.11059722579529875</v>
      </c>
      <c r="Q58" s="18">
        <f t="shared" si="149"/>
        <v>0.10870744482105577</v>
      </c>
      <c r="S58" s="68">
        <f t="shared" si="109"/>
        <v>83.672590615748504</v>
      </c>
      <c r="T58" s="69">
        <f t="shared" si="110"/>
        <v>73.962867357072199</v>
      </c>
      <c r="U58" s="69">
        <f t="shared" si="111"/>
        <v>157.63545797282069</v>
      </c>
      <c r="W58" t="str">
        <f t="shared" si="141"/>
        <v>51 Skilled agricultural and related trades</v>
      </c>
      <c r="X58" s="18">
        <f t="shared" si="150"/>
        <v>0.59966140608200635</v>
      </c>
      <c r="Y58" s="18">
        <f t="shared" si="150"/>
        <v>0.4513934627281237</v>
      </c>
      <c r="Z58" s="18">
        <f t="shared" si="150"/>
        <v>0.38299805516968471</v>
      </c>
      <c r="AA58" s="18">
        <f t="shared" si="150"/>
        <v>0.4127389368488531</v>
      </c>
      <c r="AB58" s="18">
        <f t="shared" si="150"/>
        <v>0.4869030862133108</v>
      </c>
      <c r="AD58" s="68">
        <f t="shared" si="113"/>
        <v>56.402182247946378</v>
      </c>
      <c r="AE58" s="69">
        <f t="shared" si="114"/>
        <v>85.743452070427679</v>
      </c>
      <c r="AF58" s="69">
        <f t="shared" si="115"/>
        <v>142.14563431837405</v>
      </c>
      <c r="AH58" t="str">
        <f t="shared" si="142"/>
        <v>51 Skilled agricultural and related trades</v>
      </c>
      <c r="AI58" s="18">
        <f t="shared" si="151"/>
        <v>0.7762484757870457</v>
      </c>
      <c r="AJ58" s="18">
        <f t="shared" si="151"/>
        <v>0.73165361038963928</v>
      </c>
      <c r="AK58" s="18">
        <f t="shared" si="151"/>
        <v>0.58888423265329481</v>
      </c>
      <c r="AL58" s="18">
        <f t="shared" si="151"/>
        <v>0.73307698046714176</v>
      </c>
      <c r="AM58" s="18">
        <f t="shared" si="151"/>
        <v>0.90197340505000723</v>
      </c>
      <c r="AO58" s="68">
        <f t="shared" si="117"/>
        <v>69.32167417235226</v>
      </c>
      <c r="AP58" s="69">
        <f t="shared" si="118"/>
        <v>94.978209823363102</v>
      </c>
      <c r="AQ58" s="69">
        <f t="shared" si="119"/>
        <v>164.29988399571536</v>
      </c>
      <c r="AS58" t="str">
        <f t="shared" si="143"/>
        <v>51 Skilled agricultural and related trades</v>
      </c>
      <c r="AT58" s="18">
        <f t="shared" si="152"/>
        <v>1.4431129206274267</v>
      </c>
      <c r="AU58" s="18">
        <f t="shared" si="152"/>
        <v>1.234935401384307</v>
      </c>
      <c r="AV58" s="18">
        <f t="shared" si="152"/>
        <v>1.0017401118990577</v>
      </c>
      <c r="AW58" s="18">
        <f t="shared" si="152"/>
        <v>1.1503399242502808</v>
      </c>
      <c r="AX58" s="18">
        <f t="shared" si="152"/>
        <v>1.5228922031081231</v>
      </c>
      <c r="AZ58" s="68">
        <f t="shared" si="121"/>
        <v>82.313125434605382</v>
      </c>
      <c r="BA58" s="69">
        <f t="shared" si="122"/>
        <v>85.772462366373517</v>
      </c>
      <c r="BB58" s="69">
        <f t="shared" si="123"/>
        <v>168.08558780097891</v>
      </c>
      <c r="BD58" t="str">
        <f t="shared" si="144"/>
        <v>51 Skilled agricultural and related trades</v>
      </c>
      <c r="BE58" s="18">
        <f t="shared" si="153"/>
        <v>0.62962782713056709</v>
      </c>
      <c r="BF58" s="18">
        <f t="shared" si="153"/>
        <v>0.52902171784619512</v>
      </c>
      <c r="BG58" s="18">
        <f t="shared" si="153"/>
        <v>0.42712821035744947</v>
      </c>
      <c r="BH58" s="18">
        <f t="shared" si="153"/>
        <v>0.43145004639291334</v>
      </c>
      <c r="BI58" s="18">
        <f t="shared" si="153"/>
        <v>0.46669474592453397</v>
      </c>
      <c r="BK58" s="68">
        <f t="shared" si="125"/>
        <v>14.188137566179252</v>
      </c>
      <c r="BL58" s="69">
        <f t="shared" si="126"/>
        <v>57.043279561290127</v>
      </c>
      <c r="BM58" s="69">
        <f t="shared" si="127"/>
        <v>71.231417127469371</v>
      </c>
      <c r="BO58" t="str">
        <f t="shared" si="145"/>
        <v>51 Skilled agricultural and related trades</v>
      </c>
      <c r="BP58" s="18">
        <f t="shared" si="154"/>
        <v>1.0059370342612397</v>
      </c>
      <c r="BQ58" s="18">
        <f t="shared" si="154"/>
        <v>0.86169569812736879</v>
      </c>
      <c r="BR58" s="18">
        <f t="shared" si="154"/>
        <v>0.73753782643003152</v>
      </c>
      <c r="BS58" s="18">
        <f t="shared" si="154"/>
        <v>0.73230527295546843</v>
      </c>
      <c r="BT58" s="18">
        <f t="shared" si="154"/>
        <v>0.78230302054642031</v>
      </c>
      <c r="BV58" s="68">
        <f t="shared" si="129"/>
        <v>-7.1237083366632606E-2</v>
      </c>
      <c r="BW58" s="69">
        <f t="shared" si="130"/>
        <v>58.562360410909932</v>
      </c>
      <c r="BX58" s="69">
        <f t="shared" si="131"/>
        <v>58.491123327543292</v>
      </c>
      <c r="BZ58" t="str">
        <f t="shared" si="146"/>
        <v>51 Skilled agricultural and related trades</v>
      </c>
      <c r="CA58" s="18">
        <f t="shared" si="155"/>
        <v>1.2161026775904735</v>
      </c>
      <c r="CB58" s="18">
        <f t="shared" si="155"/>
        <v>1.0679878735429067</v>
      </c>
      <c r="CC58" s="18">
        <f t="shared" si="155"/>
        <v>1.1481942719927358</v>
      </c>
      <c r="CD58" s="18">
        <f t="shared" si="155"/>
        <v>1.3157048797132949</v>
      </c>
      <c r="CE58" s="18">
        <f t="shared" si="155"/>
        <v>2.4355404827520593</v>
      </c>
      <c r="CG58" s="68">
        <f t="shared" si="133"/>
        <v>17.844946775379704</v>
      </c>
      <c r="CH58" s="69">
        <f t="shared" si="134"/>
        <v>49.339534118284199</v>
      </c>
      <c r="CI58" s="69">
        <f t="shared" si="135"/>
        <v>67.184480893663903</v>
      </c>
      <c r="CK58" t="str">
        <f t="shared" si="147"/>
        <v>51 Skilled agricultural and related trades</v>
      </c>
      <c r="CL58" s="18">
        <f t="shared" si="156"/>
        <v>2.1671110491036911</v>
      </c>
      <c r="CM58" s="18">
        <f t="shared" si="156"/>
        <v>2.0333004981020824</v>
      </c>
      <c r="CN58" s="18">
        <f t="shared" si="156"/>
        <v>1.6415811686051878</v>
      </c>
      <c r="CO58" s="18">
        <f t="shared" si="156"/>
        <v>2.0777039211363224</v>
      </c>
      <c r="CP58" s="18">
        <f t="shared" si="156"/>
        <v>1.9085827668259749</v>
      </c>
      <c r="CR58" s="68">
        <f t="shared" si="137"/>
        <v>-52.628367316321565</v>
      </c>
      <c r="CS58" s="69">
        <f t="shared" si="138"/>
        <v>27.358889586560466</v>
      </c>
      <c r="CT58" s="69">
        <f t="shared" si="139"/>
        <v>-25.269477729761103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0.22479818586960743</v>
      </c>
      <c r="C59" s="18">
        <f t="shared" si="148"/>
        <v>0.18916129112593275</v>
      </c>
      <c r="D59" s="18">
        <f t="shared" si="148"/>
        <v>0.14125654227502393</v>
      </c>
      <c r="E59" s="18">
        <f t="shared" si="148"/>
        <v>0.13896888747107758</v>
      </c>
      <c r="F59" s="18">
        <f t="shared" si="148"/>
        <v>0.13712931461934463</v>
      </c>
      <c r="H59" s="68">
        <f t="shared" si="105"/>
        <v>84.950395108674925</v>
      </c>
      <c r="I59" s="69">
        <f t="shared" si="106"/>
        <v>58.326348867354348</v>
      </c>
      <c r="J59" s="69">
        <f t="shared" si="107"/>
        <v>143.27674397602928</v>
      </c>
      <c r="L59" t="str">
        <f t="shared" si="140"/>
        <v>52 Skilled metal, electrical and electronic trades</v>
      </c>
      <c r="M59" s="18">
        <f t="shared" si="149"/>
        <v>0.94497361821955939</v>
      </c>
      <c r="N59" s="18">
        <f t="shared" si="149"/>
        <v>0.87985170256890621</v>
      </c>
      <c r="O59" s="18">
        <f t="shared" si="149"/>
        <v>0.64642218311019162</v>
      </c>
      <c r="P59" s="18">
        <f t="shared" si="149"/>
        <v>0.86542053807600294</v>
      </c>
      <c r="Q59" s="18">
        <f t="shared" si="149"/>
        <v>0.96246462346980566</v>
      </c>
      <c r="S59" s="68">
        <f t="shared" si="109"/>
        <v>181.3822746551138</v>
      </c>
      <c r="T59" s="69">
        <f t="shared" si="110"/>
        <v>89.925467372450399</v>
      </c>
      <c r="U59" s="69">
        <f t="shared" si="111"/>
        <v>271.30774202756419</v>
      </c>
      <c r="W59" t="str">
        <f t="shared" si="141"/>
        <v>52 Skilled metal, electrical and electronic trades</v>
      </c>
      <c r="X59" s="18">
        <f t="shared" si="150"/>
        <v>1.2805829472213284</v>
      </c>
      <c r="Y59" s="18">
        <f t="shared" si="150"/>
        <v>1.2203858493796897</v>
      </c>
      <c r="Z59" s="18">
        <f t="shared" si="150"/>
        <v>0.88833999110731876</v>
      </c>
      <c r="AA59" s="18">
        <f t="shared" si="150"/>
        <v>1.0465464971908529</v>
      </c>
      <c r="AB59" s="18">
        <f t="shared" si="150"/>
        <v>1.1223849323087831</v>
      </c>
      <c r="AD59" s="68">
        <f t="shared" si="113"/>
        <v>55.438810444043021</v>
      </c>
      <c r="AE59" s="69">
        <f t="shared" si="114"/>
        <v>64.871092958043505</v>
      </c>
      <c r="AF59" s="69">
        <f t="shared" si="115"/>
        <v>120.30990340208652</v>
      </c>
      <c r="AH59" t="str">
        <f t="shared" si="142"/>
        <v>52 Skilled metal, electrical and electronic trades</v>
      </c>
      <c r="AI59" s="18">
        <f t="shared" si="151"/>
        <v>1.6163728344426265</v>
      </c>
      <c r="AJ59" s="18">
        <f t="shared" si="151"/>
        <v>1.5780030863820733</v>
      </c>
      <c r="AK59" s="18">
        <f t="shared" si="151"/>
        <v>1.1913940331770323</v>
      </c>
      <c r="AL59" s="18">
        <f t="shared" si="151"/>
        <v>1.3203644594303237</v>
      </c>
      <c r="AM59" s="18">
        <f t="shared" si="151"/>
        <v>1.4504310336440387</v>
      </c>
      <c r="AO59" s="68">
        <f t="shared" si="117"/>
        <v>34.583063681973968</v>
      </c>
      <c r="AP59" s="69">
        <f t="shared" si="118"/>
        <v>50.226572699363828</v>
      </c>
      <c r="AQ59" s="69">
        <f t="shared" si="119"/>
        <v>84.809636381337796</v>
      </c>
      <c r="AS59" t="str">
        <f t="shared" si="143"/>
        <v>52 Skilled metal, electrical and electronic trades</v>
      </c>
      <c r="AT59" s="18">
        <f t="shared" si="152"/>
        <v>7.1548182859503955</v>
      </c>
      <c r="AU59" s="18">
        <f t="shared" si="152"/>
        <v>6.6216074333053934</v>
      </c>
      <c r="AV59" s="18">
        <f t="shared" si="152"/>
        <v>5.2892213500130385</v>
      </c>
      <c r="AW59" s="18">
        <f t="shared" si="152"/>
        <v>5.3577340679985559</v>
      </c>
      <c r="AX59" s="18">
        <f t="shared" si="152"/>
        <v>5.194822292416716</v>
      </c>
      <c r="AZ59" s="68">
        <f t="shared" si="121"/>
        <v>17.783048485985308</v>
      </c>
      <c r="BA59" s="69">
        <f t="shared" si="122"/>
        <v>46.959991380081036</v>
      </c>
      <c r="BB59" s="69">
        <f t="shared" si="123"/>
        <v>64.74303986606634</v>
      </c>
      <c r="BD59" t="str">
        <f t="shared" si="144"/>
        <v>52 Skilled metal, electrical and electronic trades</v>
      </c>
      <c r="BE59" s="18">
        <f t="shared" si="153"/>
        <v>9.1741092787254761</v>
      </c>
      <c r="BF59" s="18">
        <f t="shared" si="153"/>
        <v>8.9891242664864421</v>
      </c>
      <c r="BG59" s="18">
        <f t="shared" si="153"/>
        <v>7.8917715651195968</v>
      </c>
      <c r="BH59" s="18">
        <f t="shared" si="153"/>
        <v>7.6164858491425012</v>
      </c>
      <c r="BI59" s="18">
        <f t="shared" si="153"/>
        <v>7.311828215814387</v>
      </c>
      <c r="BK59" s="68">
        <f t="shared" si="125"/>
        <v>-3.1727031228338185</v>
      </c>
      <c r="BL59" s="69">
        <f t="shared" si="126"/>
        <v>34.746477019219249</v>
      </c>
      <c r="BM59" s="69">
        <f t="shared" si="127"/>
        <v>31.573773896385426</v>
      </c>
      <c r="BO59" t="str">
        <f t="shared" si="145"/>
        <v>52 Skilled metal, electrical and electronic trades</v>
      </c>
      <c r="BP59" s="18">
        <f t="shared" si="154"/>
        <v>5.2931507474527795</v>
      </c>
      <c r="BQ59" s="18">
        <f t="shared" si="154"/>
        <v>5.1360371395112141</v>
      </c>
      <c r="BR59" s="18">
        <f t="shared" si="154"/>
        <v>4.7993576926778934</v>
      </c>
      <c r="BS59" s="18">
        <f t="shared" si="154"/>
        <v>4.4865122449668036</v>
      </c>
      <c r="BT59" s="18">
        <f t="shared" si="154"/>
        <v>4.3774826777176852</v>
      </c>
      <c r="BV59" s="68">
        <f t="shared" si="129"/>
        <v>-14.070730378678991</v>
      </c>
      <c r="BW59" s="69">
        <f t="shared" si="130"/>
        <v>35.965541786413922</v>
      </c>
      <c r="BX59" s="69">
        <f t="shared" si="131"/>
        <v>21.894811407734931</v>
      </c>
      <c r="BZ59" t="str">
        <f t="shared" si="146"/>
        <v>52 Skilled metal, electrical and electronic trades</v>
      </c>
      <c r="CA59" s="18">
        <f t="shared" si="155"/>
        <v>4.1955652808312669</v>
      </c>
      <c r="CB59" s="18">
        <f t="shared" si="155"/>
        <v>3.9340668393397871</v>
      </c>
      <c r="CC59" s="18">
        <f t="shared" si="155"/>
        <v>3.8165811464199861</v>
      </c>
      <c r="CD59" s="18">
        <f t="shared" si="155"/>
        <v>3.5993161026109473</v>
      </c>
      <c r="CE59" s="18">
        <f t="shared" si="155"/>
        <v>3.0887920527375949</v>
      </c>
      <c r="CG59" s="68">
        <f t="shared" si="133"/>
        <v>-55.038047910374686</v>
      </c>
      <c r="CH59" s="69">
        <f t="shared" si="134"/>
        <v>25.622537944923558</v>
      </c>
      <c r="CI59" s="69">
        <f t="shared" si="135"/>
        <v>-29.415509965451136</v>
      </c>
      <c r="CK59" t="str">
        <f t="shared" si="147"/>
        <v>52 Skilled metal, electrical and electronic trades</v>
      </c>
      <c r="CL59" s="18">
        <f t="shared" si="156"/>
        <v>4.6016989001715327</v>
      </c>
      <c r="CM59" s="18">
        <f t="shared" si="156"/>
        <v>4.6742158563485088</v>
      </c>
      <c r="CN59" s="18">
        <f t="shared" si="156"/>
        <v>3.7565139326420818</v>
      </c>
      <c r="CO59" s="18">
        <f t="shared" si="156"/>
        <v>3.6571360202571741</v>
      </c>
      <c r="CP59" s="18">
        <f t="shared" si="156"/>
        <v>3.7846775104519317</v>
      </c>
      <c r="CR59" s="68">
        <f t="shared" si="137"/>
        <v>-58.949959303496257</v>
      </c>
      <c r="CS59" s="69">
        <f t="shared" si="138"/>
        <v>21.159900128665218</v>
      </c>
      <c r="CT59" s="69">
        <f t="shared" si="139"/>
        <v>-37.790059174831036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0.13491657738143495</v>
      </c>
      <c r="C60" s="18">
        <f t="shared" si="148"/>
        <v>7.9870818634152324E-2</v>
      </c>
      <c r="D60" s="18">
        <f t="shared" si="148"/>
        <v>5.0508138221804375E-2</v>
      </c>
      <c r="E60" s="18">
        <f t="shared" si="148"/>
        <v>6.2176504358281696E-2</v>
      </c>
      <c r="F60" s="18">
        <f t="shared" si="148"/>
        <v>4.6795377886770392E-2</v>
      </c>
      <c r="H60" s="68">
        <f t="shared" si="105"/>
        <v>76.512362479343267</v>
      </c>
      <c r="I60" s="69">
        <f t="shared" si="106"/>
        <v>63.620814540361273</v>
      </c>
      <c r="J60" s="69">
        <f t="shared" si="107"/>
        <v>140.13317701970453</v>
      </c>
      <c r="L60" t="str">
        <f t="shared" si="140"/>
        <v>53 Skilled construction and building trades</v>
      </c>
      <c r="M60" s="18">
        <f t="shared" si="149"/>
        <v>0.38631518889809868</v>
      </c>
      <c r="N60" s="18">
        <f t="shared" si="149"/>
        <v>0.35828821289452234</v>
      </c>
      <c r="O60" s="18">
        <f t="shared" si="149"/>
        <v>0.25390115569386618</v>
      </c>
      <c r="P60" s="18">
        <f t="shared" si="149"/>
        <v>0.28593556288586575</v>
      </c>
      <c r="Q60" s="18">
        <f t="shared" si="149"/>
        <v>0.2819014457822292</v>
      </c>
      <c r="S60" s="68">
        <f t="shared" si="109"/>
        <v>109.82674220872654</v>
      </c>
      <c r="T60" s="69">
        <f t="shared" si="110"/>
        <v>71.928847053738721</v>
      </c>
      <c r="U60" s="69">
        <f t="shared" si="111"/>
        <v>181.75558926246526</v>
      </c>
      <c r="W60" t="str">
        <f t="shared" si="141"/>
        <v>53 Skilled construction and building trades</v>
      </c>
      <c r="X60" s="18">
        <f t="shared" si="150"/>
        <v>0.68164333503367325</v>
      </c>
      <c r="Y60" s="18">
        <f t="shared" si="150"/>
        <v>0.6146685597645779</v>
      </c>
      <c r="Z60" s="18">
        <f t="shared" si="150"/>
        <v>0.44679467075381624</v>
      </c>
      <c r="AA60" s="18">
        <f t="shared" si="150"/>
        <v>0.52741342902438559</v>
      </c>
      <c r="AB60" s="18">
        <f t="shared" si="150"/>
        <v>0.52532291080658267</v>
      </c>
      <c r="AD60" s="68">
        <f t="shared" si="113"/>
        <v>44.648924008091022</v>
      </c>
      <c r="AE60" s="69">
        <f t="shared" si="114"/>
        <v>64.392769045246183</v>
      </c>
      <c r="AF60" s="69">
        <f t="shared" si="115"/>
        <v>109.04169305333721</v>
      </c>
      <c r="AH60" t="str">
        <f t="shared" si="142"/>
        <v>53 Skilled construction and building trades</v>
      </c>
      <c r="AI60" s="18">
        <f t="shared" si="151"/>
        <v>1.3037371211518591</v>
      </c>
      <c r="AJ60" s="18">
        <f t="shared" si="151"/>
        <v>1.5419202002448165</v>
      </c>
      <c r="AK60" s="18">
        <f t="shared" si="151"/>
        <v>1.213100651203608</v>
      </c>
      <c r="AL60" s="18">
        <f t="shared" si="151"/>
        <v>1.4748084929793299</v>
      </c>
      <c r="AM60" s="18">
        <f t="shared" si="151"/>
        <v>1.5531880553015476</v>
      </c>
      <c r="AO60" s="68">
        <f t="shared" si="117"/>
        <v>41.538944907311873</v>
      </c>
      <c r="AP60" s="69">
        <f t="shared" si="118"/>
        <v>66.235902406358932</v>
      </c>
      <c r="AQ60" s="69">
        <f t="shared" si="119"/>
        <v>107.77484731367082</v>
      </c>
      <c r="AS60" t="str">
        <f t="shared" si="143"/>
        <v>53 Skilled construction and building trades</v>
      </c>
      <c r="AT60" s="18">
        <f t="shared" si="152"/>
        <v>2.0637983083524638</v>
      </c>
      <c r="AU60" s="18">
        <f t="shared" si="152"/>
        <v>2.2005460896496767</v>
      </c>
      <c r="AV60" s="18">
        <f t="shared" si="152"/>
        <v>1.7222388526709245</v>
      </c>
      <c r="AW60" s="18">
        <f t="shared" si="152"/>
        <v>2.0463197154170412</v>
      </c>
      <c r="AX60" s="18">
        <f t="shared" si="152"/>
        <v>1.9166306691657444</v>
      </c>
      <c r="AZ60" s="68">
        <f t="shared" si="121"/>
        <v>33.459314017397595</v>
      </c>
      <c r="BA60" s="69">
        <f t="shared" si="122"/>
        <v>63.035990770775797</v>
      </c>
      <c r="BB60" s="69">
        <f t="shared" si="123"/>
        <v>96.495304788173385</v>
      </c>
      <c r="BD60" t="str">
        <f t="shared" si="144"/>
        <v>53 Skilled construction and building trades</v>
      </c>
      <c r="BE60" s="18">
        <f t="shared" si="153"/>
        <v>5.6357896872116653</v>
      </c>
      <c r="BF60" s="18">
        <f t="shared" si="153"/>
        <v>5.7762381747982952</v>
      </c>
      <c r="BG60" s="18">
        <f t="shared" si="153"/>
        <v>5.0278581494725714</v>
      </c>
      <c r="BH60" s="18">
        <f t="shared" si="153"/>
        <v>5.0459694731448188</v>
      </c>
      <c r="BI60" s="18">
        <f t="shared" si="153"/>
        <v>4.5637217085799326</v>
      </c>
      <c r="BK60" s="68">
        <f t="shared" si="125"/>
        <v>-5.1401417761387229</v>
      </c>
      <c r="BL60" s="69">
        <f t="shared" si="126"/>
        <v>38.615153781638298</v>
      </c>
      <c r="BM60" s="69">
        <f t="shared" si="127"/>
        <v>33.475012005499572</v>
      </c>
      <c r="BO60" t="str">
        <f t="shared" si="145"/>
        <v>53 Skilled construction and building trades</v>
      </c>
      <c r="BP60" s="18">
        <f t="shared" si="154"/>
        <v>4.8067604675474458</v>
      </c>
      <c r="BQ60" s="18">
        <f t="shared" si="154"/>
        <v>5.4596006412368796</v>
      </c>
      <c r="BR60" s="18">
        <f t="shared" si="154"/>
        <v>5.0549454683001045</v>
      </c>
      <c r="BS60" s="18">
        <f t="shared" si="154"/>
        <v>5.4932879919203526</v>
      </c>
      <c r="BT60" s="18">
        <f t="shared" si="154"/>
        <v>5.8936010587129735</v>
      </c>
      <c r="BV60" s="68">
        <f t="shared" si="129"/>
        <v>9.8408950132661381</v>
      </c>
      <c r="BW60" s="69">
        <f t="shared" si="130"/>
        <v>51.649908268034096</v>
      </c>
      <c r="BX60" s="69">
        <f t="shared" si="131"/>
        <v>61.490803281300231</v>
      </c>
      <c r="BZ60" t="str">
        <f t="shared" si="146"/>
        <v>53 Skilled construction and building trades</v>
      </c>
      <c r="CA60" s="18">
        <f t="shared" si="155"/>
        <v>3.9965665058837501</v>
      </c>
      <c r="CB60" s="18">
        <f t="shared" si="155"/>
        <v>4.023489991404932</v>
      </c>
      <c r="CC60" s="18">
        <f t="shared" si="155"/>
        <v>3.8624098710078436</v>
      </c>
      <c r="CD60" s="18">
        <f t="shared" si="155"/>
        <v>3.9445437394912264</v>
      </c>
      <c r="CE60" s="18">
        <f t="shared" si="155"/>
        <v>4.397037632822423</v>
      </c>
      <c r="CG60" s="68">
        <f t="shared" si="133"/>
        <v>-36.754036630420195</v>
      </c>
      <c r="CH60" s="69">
        <f t="shared" si="134"/>
        <v>32.320757260059565</v>
      </c>
      <c r="CI60" s="69">
        <f t="shared" si="135"/>
        <v>-4.4332793703606308</v>
      </c>
      <c r="CK60" t="str">
        <f t="shared" si="147"/>
        <v>53 Skilled construction and building trades</v>
      </c>
      <c r="CL60" s="18">
        <f t="shared" si="156"/>
        <v>5.7644351103813651</v>
      </c>
      <c r="CM60" s="18">
        <f t="shared" si="156"/>
        <v>6.6786567546089204</v>
      </c>
      <c r="CN60" s="18">
        <f t="shared" si="156"/>
        <v>5.5413549431554339</v>
      </c>
      <c r="CO60" s="18">
        <f t="shared" si="156"/>
        <v>4.5302436751841109</v>
      </c>
      <c r="CP60" s="18">
        <f t="shared" si="156"/>
        <v>1.374062216021771</v>
      </c>
      <c r="CR60" s="68">
        <f t="shared" si="137"/>
        <v>-89.896772208847239</v>
      </c>
      <c r="CS60" s="69">
        <f t="shared" si="138"/>
        <v>12.59895807189578</v>
      </c>
      <c r="CT60" s="69">
        <f t="shared" si="139"/>
        <v>-77.297814136951459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0.55150311747521097</v>
      </c>
      <c r="C61" s="18">
        <f t="shared" si="148"/>
        <v>0.41036153503234324</v>
      </c>
      <c r="D61" s="18">
        <f t="shared" si="148"/>
        <v>0.38682283348423441</v>
      </c>
      <c r="E61" s="18">
        <f t="shared" si="148"/>
        <v>0.38416455528255261</v>
      </c>
      <c r="F61" s="18">
        <f t="shared" si="148"/>
        <v>0.34513131659497509</v>
      </c>
      <c r="H61" s="68">
        <f t="shared" si="105"/>
        <v>69.983119725032097</v>
      </c>
      <c r="I61" s="69">
        <f t="shared" si="106"/>
        <v>65.344954961527691</v>
      </c>
      <c r="J61" s="69">
        <f t="shared" si="107"/>
        <v>135.3280746865598</v>
      </c>
      <c r="L61" t="str">
        <f t="shared" si="140"/>
        <v>54 Textiles, printing and other skilled trades</v>
      </c>
      <c r="M61" s="18">
        <f t="shared" si="149"/>
        <v>0.55995849012557208</v>
      </c>
      <c r="N61" s="18">
        <f t="shared" si="149"/>
        <v>0.49674696461247903</v>
      </c>
      <c r="O61" s="18">
        <f t="shared" si="149"/>
        <v>0.53827067296415954</v>
      </c>
      <c r="P61" s="18">
        <f t="shared" si="149"/>
        <v>0.56108234488647912</v>
      </c>
      <c r="Q61" s="18">
        <f t="shared" si="149"/>
        <v>0.61296913771474004</v>
      </c>
      <c r="S61" s="68">
        <f t="shared" si="109"/>
        <v>115.21181126908297</v>
      </c>
      <c r="T61" s="69">
        <f t="shared" si="110"/>
        <v>81.890893510394719</v>
      </c>
      <c r="U61" s="69">
        <f t="shared" si="111"/>
        <v>197.10270477947768</v>
      </c>
      <c r="W61" t="str">
        <f t="shared" si="141"/>
        <v>54 Textiles, printing and other skilled trades</v>
      </c>
      <c r="X61" s="18">
        <f t="shared" si="150"/>
        <v>0.78321686949729719</v>
      </c>
      <c r="Y61" s="18">
        <f t="shared" si="150"/>
        <v>0.65162444032048572</v>
      </c>
      <c r="Z61" s="18">
        <f t="shared" si="150"/>
        <v>0.65870721238157226</v>
      </c>
      <c r="AA61" s="18">
        <f t="shared" si="150"/>
        <v>0.7356504265097501</v>
      </c>
      <c r="AB61" s="18">
        <f t="shared" si="150"/>
        <v>0.83025912422388914</v>
      </c>
      <c r="AD61" s="68">
        <f t="shared" si="113"/>
        <v>55.066536964314828</v>
      </c>
      <c r="AE61" s="69">
        <f t="shared" si="114"/>
        <v>73.856963472741242</v>
      </c>
      <c r="AF61" s="69">
        <f t="shared" si="115"/>
        <v>128.92350043705608</v>
      </c>
      <c r="AH61" t="str">
        <f t="shared" si="142"/>
        <v>54 Textiles, printing and other skilled trades</v>
      </c>
      <c r="AI61" s="18">
        <f t="shared" si="151"/>
        <v>0.9997832942902013</v>
      </c>
      <c r="AJ61" s="18">
        <f t="shared" si="151"/>
        <v>0.79631096246007815</v>
      </c>
      <c r="AK61" s="18">
        <f t="shared" si="151"/>
        <v>0.90958213586017234</v>
      </c>
      <c r="AL61" s="18">
        <f t="shared" si="151"/>
        <v>0.95190681557618551</v>
      </c>
      <c r="AM61" s="18">
        <f t="shared" si="151"/>
        <v>1.0518269941137508</v>
      </c>
      <c r="AO61" s="68">
        <f t="shared" si="117"/>
        <v>27.835400934335979</v>
      </c>
      <c r="AP61" s="69">
        <f t="shared" si="118"/>
        <v>66.23112445760782</v>
      </c>
      <c r="AQ61" s="69">
        <f t="shared" si="119"/>
        <v>94.066525391943799</v>
      </c>
      <c r="AS61" t="str">
        <f t="shared" si="143"/>
        <v>54 Textiles, printing and other skilled trades</v>
      </c>
      <c r="AT61" s="18">
        <f t="shared" si="152"/>
        <v>1.1804916189264243</v>
      </c>
      <c r="AU61" s="18">
        <f t="shared" si="152"/>
        <v>0.9423290601351586</v>
      </c>
      <c r="AV61" s="18">
        <f t="shared" si="152"/>
        <v>1.0174577564824401</v>
      </c>
      <c r="AW61" s="18">
        <f t="shared" si="152"/>
        <v>1.0602516770104966</v>
      </c>
      <c r="AX61" s="18">
        <f t="shared" si="152"/>
        <v>1.093659930853601</v>
      </c>
      <c r="AZ61" s="68">
        <f t="shared" si="121"/>
        <v>28.904996475498677</v>
      </c>
      <c r="BA61" s="69">
        <f t="shared" si="122"/>
        <v>62.627820043835456</v>
      </c>
      <c r="BB61" s="69">
        <f t="shared" si="123"/>
        <v>91.532816519334133</v>
      </c>
      <c r="BD61" t="str">
        <f t="shared" si="144"/>
        <v>54 Textiles, printing and other skilled trades</v>
      </c>
      <c r="BE61" s="18">
        <f t="shared" si="153"/>
        <v>2.1093832119589475</v>
      </c>
      <c r="BF61" s="18">
        <f t="shared" si="153"/>
        <v>1.8408191740524074</v>
      </c>
      <c r="BG61" s="18">
        <f t="shared" si="153"/>
        <v>1.8540213262947307</v>
      </c>
      <c r="BH61" s="18">
        <f t="shared" si="153"/>
        <v>1.9322391373557637</v>
      </c>
      <c r="BI61" s="18">
        <f t="shared" si="153"/>
        <v>1.9118402551452924</v>
      </c>
      <c r="BK61" s="68">
        <f t="shared" si="125"/>
        <v>7.7663590846693209</v>
      </c>
      <c r="BL61" s="69">
        <f t="shared" si="126"/>
        <v>43.946292936969975</v>
      </c>
      <c r="BM61" s="69">
        <f t="shared" si="127"/>
        <v>51.712652021639293</v>
      </c>
      <c r="BO61" t="str">
        <f t="shared" si="145"/>
        <v>54 Textiles, printing and other skilled trades</v>
      </c>
      <c r="BP61" s="18">
        <f t="shared" si="154"/>
        <v>2.4431992572960719</v>
      </c>
      <c r="BQ61" s="18">
        <f t="shared" si="154"/>
        <v>1.9104020181969943</v>
      </c>
      <c r="BR61" s="18">
        <f t="shared" si="154"/>
        <v>2.1098538225084078</v>
      </c>
      <c r="BS61" s="18">
        <f t="shared" si="154"/>
        <v>1.9484488628339964</v>
      </c>
      <c r="BT61" s="18">
        <f t="shared" si="154"/>
        <v>2.1543665909485097</v>
      </c>
      <c r="BV61" s="68">
        <f t="shared" si="129"/>
        <v>-3.801778799771117</v>
      </c>
      <c r="BW61" s="69">
        <f t="shared" si="130"/>
        <v>39.704737359511455</v>
      </c>
      <c r="BX61" s="69">
        <f t="shared" si="131"/>
        <v>35.902958559740341</v>
      </c>
      <c r="BZ61" t="str">
        <f t="shared" si="146"/>
        <v>54 Textiles, printing and other skilled trades</v>
      </c>
      <c r="CA61" s="18">
        <f t="shared" si="155"/>
        <v>2.9419650505894079</v>
      </c>
      <c r="CB61" s="18">
        <f t="shared" si="155"/>
        <v>2.4025735566039002</v>
      </c>
      <c r="CC61" s="18">
        <f t="shared" si="155"/>
        <v>2.6059297949831972</v>
      </c>
      <c r="CD61" s="18">
        <f t="shared" si="155"/>
        <v>2.6054189131463721</v>
      </c>
      <c r="CE61" s="18">
        <f t="shared" si="155"/>
        <v>2.5227358703060645</v>
      </c>
      <c r="CG61" s="68">
        <f t="shared" si="133"/>
        <v>-46.217614803135902</v>
      </c>
      <c r="CH61" s="69">
        <f t="shared" si="134"/>
        <v>28.876545767873484</v>
      </c>
      <c r="CI61" s="69">
        <f t="shared" si="135"/>
        <v>-17.341069035262421</v>
      </c>
      <c r="CK61" t="str">
        <f t="shared" si="147"/>
        <v>54 Textiles, printing and other skilled trades</v>
      </c>
      <c r="CL61" s="18">
        <f t="shared" si="156"/>
        <v>3.8192775313723359</v>
      </c>
      <c r="CM61" s="18">
        <f t="shared" si="156"/>
        <v>3.2222395079129753</v>
      </c>
      <c r="CN61" s="18">
        <f t="shared" si="156"/>
        <v>3.5107886909118453</v>
      </c>
      <c r="CO61" s="18">
        <f t="shared" si="156"/>
        <v>2.986224368239792</v>
      </c>
      <c r="CP61" s="18">
        <f t="shared" si="156"/>
        <v>3.3839820111661485</v>
      </c>
      <c r="CR61" s="68">
        <f t="shared" si="137"/>
        <v>-60.727090983810342</v>
      </c>
      <c r="CS61" s="69">
        <f t="shared" si="138"/>
        <v>18.017331866882856</v>
      </c>
      <c r="CT61" s="69">
        <f t="shared" si="139"/>
        <v>-42.709759116927479</v>
      </c>
    </row>
    <row r="62" spans="1:98" x14ac:dyDescent="0.2">
      <c r="A62" t="str">
        <f t="shared" si="103"/>
        <v>61 Caring personal service occupations</v>
      </c>
      <c r="B62" s="18">
        <f t="shared" si="148"/>
        <v>0.33075880759695753</v>
      </c>
      <c r="C62" s="18">
        <f t="shared" si="148"/>
        <v>0.33317960390971307</v>
      </c>
      <c r="D62" s="18">
        <f t="shared" si="148"/>
        <v>0.34382879696373286</v>
      </c>
      <c r="E62" s="18">
        <f t="shared" si="148"/>
        <v>0.37128029103675853</v>
      </c>
      <c r="F62" s="18">
        <f t="shared" si="148"/>
        <v>0.45638411825920866</v>
      </c>
      <c r="H62" s="68">
        <f t="shared" si="105"/>
        <v>152.88426332355937</v>
      </c>
      <c r="I62" s="69">
        <f t="shared" si="106"/>
        <v>89.527068617249284</v>
      </c>
      <c r="J62" s="69">
        <f t="shared" si="107"/>
        <v>242.41133194080865</v>
      </c>
      <c r="L62" t="str">
        <f t="shared" si="140"/>
        <v>61 Caring personal service occupations</v>
      </c>
      <c r="M62" s="18">
        <f t="shared" si="149"/>
        <v>2.9606753727437645</v>
      </c>
      <c r="N62" s="18">
        <f t="shared" si="149"/>
        <v>3.160019393353422</v>
      </c>
      <c r="O62" s="18">
        <f t="shared" si="149"/>
        <v>3.2794630342434163</v>
      </c>
      <c r="P62" s="18">
        <f t="shared" si="149"/>
        <v>3.6999416190274053</v>
      </c>
      <c r="Q62" s="18">
        <f t="shared" si="149"/>
        <v>4.8159629331276763</v>
      </c>
      <c r="S62" s="68">
        <f t="shared" si="109"/>
        <v>177.52915151845619</v>
      </c>
      <c r="T62" s="69">
        <f t="shared" si="110"/>
        <v>100.53759816124328</v>
      </c>
      <c r="U62" s="69">
        <f t="shared" si="111"/>
        <v>278.06674967969951</v>
      </c>
      <c r="W62" t="str">
        <f t="shared" si="141"/>
        <v>61 Caring personal service occupations</v>
      </c>
      <c r="X62" s="18">
        <f t="shared" si="150"/>
        <v>4.8008736326744961</v>
      </c>
      <c r="Y62" s="18">
        <f t="shared" si="150"/>
        <v>4.7902152410844288</v>
      </c>
      <c r="Z62" s="18">
        <f t="shared" si="150"/>
        <v>5.0130109050466061</v>
      </c>
      <c r="AA62" s="18">
        <f t="shared" si="150"/>
        <v>5.5049955817080534</v>
      </c>
      <c r="AB62" s="18">
        <f t="shared" si="150"/>
        <v>6.2701528855283826</v>
      </c>
      <c r="AD62" s="68">
        <f t="shared" si="113"/>
        <v>53.877928344708792</v>
      </c>
      <c r="AE62" s="69">
        <f t="shared" si="114"/>
        <v>85.537796521567984</v>
      </c>
      <c r="AF62" s="69">
        <f t="shared" si="115"/>
        <v>139.41572486627678</v>
      </c>
      <c r="AH62" t="str">
        <f t="shared" si="142"/>
        <v>61 Caring personal service occupations</v>
      </c>
      <c r="AI62" s="18">
        <f t="shared" si="151"/>
        <v>14.01003346560088</v>
      </c>
      <c r="AJ62" s="18">
        <f t="shared" si="151"/>
        <v>13.771963484018551</v>
      </c>
      <c r="AK62" s="18">
        <f t="shared" si="151"/>
        <v>14.664319114266211</v>
      </c>
      <c r="AL62" s="18">
        <f t="shared" si="151"/>
        <v>15.251600982406597</v>
      </c>
      <c r="AM62" s="18">
        <f t="shared" si="151"/>
        <v>15.328014691722666</v>
      </c>
      <c r="AO62" s="68">
        <f t="shared" si="117"/>
        <v>15.55074580010011</v>
      </c>
      <c r="AP62" s="69">
        <f t="shared" si="118"/>
        <v>64.055212767047351</v>
      </c>
      <c r="AQ62" s="69">
        <f t="shared" si="119"/>
        <v>79.605958567147468</v>
      </c>
      <c r="AS62" t="str">
        <f t="shared" si="143"/>
        <v>61 Caring personal service occupations</v>
      </c>
      <c r="AT62" s="18">
        <f t="shared" si="152"/>
        <v>7.3713049377229636</v>
      </c>
      <c r="AU62" s="18">
        <f t="shared" si="152"/>
        <v>7.272405571399605</v>
      </c>
      <c r="AV62" s="18">
        <f t="shared" si="152"/>
        <v>7.7523149897090731</v>
      </c>
      <c r="AW62" s="18">
        <f t="shared" si="152"/>
        <v>7.7052714949572749</v>
      </c>
      <c r="AX62" s="18">
        <f t="shared" si="152"/>
        <v>7.798226440321657</v>
      </c>
      <c r="AZ62" s="68">
        <f t="shared" si="121"/>
        <v>20.633594520553583</v>
      </c>
      <c r="BA62" s="69">
        <f t="shared" si="122"/>
        <v>66.539999575592049</v>
      </c>
      <c r="BB62" s="69">
        <f t="shared" si="123"/>
        <v>87.173594096145621</v>
      </c>
      <c r="BD62" t="str">
        <f t="shared" si="144"/>
        <v>61 Caring personal service occupations</v>
      </c>
      <c r="BE62" s="18">
        <f t="shared" si="153"/>
        <v>12.779240513926194</v>
      </c>
      <c r="BF62" s="18">
        <f t="shared" si="153"/>
        <v>13.260526566732189</v>
      </c>
      <c r="BG62" s="18">
        <f t="shared" si="153"/>
        <v>13.194886316225718</v>
      </c>
      <c r="BH62" s="18">
        <f t="shared" si="153"/>
        <v>14.110872800829801</v>
      </c>
      <c r="BI62" s="18">
        <f t="shared" si="153"/>
        <v>15.385064513803448</v>
      </c>
      <c r="BK62" s="68">
        <f t="shared" si="125"/>
        <v>21.854059745168552</v>
      </c>
      <c r="BL62" s="69">
        <f t="shared" si="126"/>
        <v>63.817958013319796</v>
      </c>
      <c r="BM62" s="69">
        <f t="shared" si="127"/>
        <v>85.672017758488352</v>
      </c>
      <c r="BO62" t="str">
        <f t="shared" si="145"/>
        <v>61 Caring personal service occupations</v>
      </c>
      <c r="BP62" s="18">
        <f t="shared" si="154"/>
        <v>10.056564067515858</v>
      </c>
      <c r="BQ62" s="18">
        <f t="shared" si="154"/>
        <v>9.7838255192245995</v>
      </c>
      <c r="BR62" s="18">
        <f t="shared" si="154"/>
        <v>9.3359882111398189</v>
      </c>
      <c r="BS62" s="18">
        <f t="shared" si="154"/>
        <v>9.2723853799754163</v>
      </c>
      <c r="BT62" s="18">
        <f t="shared" si="154"/>
        <v>8.5613251083945272</v>
      </c>
      <c r="BV62" s="68">
        <f t="shared" si="129"/>
        <v>-13.6066135829843</v>
      </c>
      <c r="BW62" s="69">
        <f t="shared" si="130"/>
        <v>51.607323708480713</v>
      </c>
      <c r="BX62" s="69">
        <f t="shared" si="131"/>
        <v>38.000710125496418</v>
      </c>
      <c r="BZ62" t="str">
        <f t="shared" si="146"/>
        <v>61 Caring personal service occupations</v>
      </c>
      <c r="CA62" s="18">
        <f t="shared" si="155"/>
        <v>4.4325420268837732</v>
      </c>
      <c r="CB62" s="18">
        <f t="shared" si="155"/>
        <v>2.7382514770218531</v>
      </c>
      <c r="CC62" s="18">
        <f t="shared" si="155"/>
        <v>2.4487539582125577</v>
      </c>
      <c r="CD62" s="18">
        <f t="shared" si="155"/>
        <v>1.9370757635418572</v>
      </c>
      <c r="CE62" s="18">
        <f t="shared" si="155"/>
        <v>2.1560369332591627</v>
      </c>
      <c r="CG62" s="68">
        <f t="shared" si="133"/>
        <v>-51.085002800480659</v>
      </c>
      <c r="CH62" s="69">
        <f t="shared" si="134"/>
        <v>21.878644909296849</v>
      </c>
      <c r="CI62" s="69">
        <f t="shared" si="135"/>
        <v>-29.206357891183814</v>
      </c>
      <c r="CK62" t="str">
        <f t="shared" si="147"/>
        <v>61 Caring personal service occupations</v>
      </c>
      <c r="CL62" s="18">
        <f t="shared" si="156"/>
        <v>1.6362329416694577</v>
      </c>
      <c r="CM62" s="18">
        <f t="shared" si="156"/>
        <v>1.5500122849970126</v>
      </c>
      <c r="CN62" s="18">
        <f t="shared" si="156"/>
        <v>1.6751617621805284</v>
      </c>
      <c r="CO62" s="18">
        <f t="shared" si="156"/>
        <v>2.033508653752401</v>
      </c>
      <c r="CP62" s="18">
        <f t="shared" si="156"/>
        <v>2.3317218611051236</v>
      </c>
      <c r="CR62" s="68">
        <f t="shared" si="137"/>
        <v>-43.286074310335493</v>
      </c>
      <c r="CS62" s="69">
        <f t="shared" si="138"/>
        <v>22.387592259751923</v>
      </c>
      <c r="CT62" s="69">
        <f t="shared" si="139"/>
        <v>-20.898482050583571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0.14900800883113446</v>
      </c>
      <c r="C63" s="18">
        <f t="shared" si="148"/>
        <v>0.19232286649897473</v>
      </c>
      <c r="D63" s="18">
        <f t="shared" si="148"/>
        <v>0.20972179124226711</v>
      </c>
      <c r="E63" s="18">
        <f t="shared" si="148"/>
        <v>0.23933258931702603</v>
      </c>
      <c r="F63" s="18">
        <f t="shared" si="148"/>
        <v>0.29538827416190194</v>
      </c>
      <c r="H63" s="68">
        <f t="shared" si="105"/>
        <v>168.33864492497776</v>
      </c>
      <c r="I63" s="69">
        <f t="shared" si="106"/>
        <v>97.280173522708409</v>
      </c>
      <c r="J63" s="69">
        <f t="shared" si="107"/>
        <v>265.61881844768618</v>
      </c>
      <c r="L63" t="str">
        <f t="shared" si="140"/>
        <v>62 Leisure, travel and related personal service occupations</v>
      </c>
      <c r="M63" s="18">
        <f t="shared" si="149"/>
        <v>0.52638548223134973</v>
      </c>
      <c r="N63" s="18">
        <f t="shared" si="149"/>
        <v>0.48380175850526391</v>
      </c>
      <c r="O63" s="18">
        <f t="shared" si="149"/>
        <v>0.47717940762681987</v>
      </c>
      <c r="P63" s="18">
        <f t="shared" si="149"/>
        <v>0.4952545986847175</v>
      </c>
      <c r="Q63" s="18">
        <f t="shared" si="149"/>
        <v>0.61579572075949651</v>
      </c>
      <c r="S63" s="68">
        <f t="shared" si="109"/>
        <v>143.88393023106164</v>
      </c>
      <c r="T63" s="69">
        <f t="shared" si="110"/>
        <v>86.654933536257559</v>
      </c>
      <c r="U63" s="69">
        <f t="shared" si="111"/>
        <v>230.53886376731921</v>
      </c>
      <c r="W63" t="str">
        <f t="shared" si="141"/>
        <v>62 Leisure, travel and related personal service occupations</v>
      </c>
      <c r="X63" s="18">
        <f t="shared" si="150"/>
        <v>1.0216890731225159</v>
      </c>
      <c r="Y63" s="18">
        <f t="shared" si="150"/>
        <v>1.0958212244518162</v>
      </c>
      <c r="Z63" s="18">
        <f t="shared" si="150"/>
        <v>1.0281779564481928</v>
      </c>
      <c r="AA63" s="18">
        <f t="shared" si="150"/>
        <v>1.1872739845098932</v>
      </c>
      <c r="AB63" s="18">
        <f t="shared" si="150"/>
        <v>1.4706180002422917</v>
      </c>
      <c r="AD63" s="68">
        <f t="shared" si="113"/>
        <v>75.96586897597345</v>
      </c>
      <c r="AE63" s="69">
        <f t="shared" si="114"/>
        <v>86.223912587881017</v>
      </c>
      <c r="AF63" s="69">
        <f t="shared" si="115"/>
        <v>162.1897815638545</v>
      </c>
      <c r="AH63" t="str">
        <f t="shared" si="142"/>
        <v>62 Leisure, travel and related personal service occupations</v>
      </c>
      <c r="AI63" s="18">
        <f t="shared" si="151"/>
        <v>2.169424326655546</v>
      </c>
      <c r="AJ63" s="18">
        <f t="shared" si="151"/>
        <v>2.4111602770686349</v>
      </c>
      <c r="AK63" s="18">
        <f t="shared" si="151"/>
        <v>2.3419218192695235</v>
      </c>
      <c r="AL63" s="18">
        <f t="shared" si="151"/>
        <v>2.7160768888358491</v>
      </c>
      <c r="AM63" s="18">
        <f t="shared" si="151"/>
        <v>3.3730348250759623</v>
      </c>
      <c r="AO63" s="68">
        <f t="shared" si="117"/>
        <v>59.219838841391827</v>
      </c>
      <c r="AP63" s="69">
        <f t="shared" si="118"/>
        <v>81.217841900038962</v>
      </c>
      <c r="AQ63" s="69">
        <f t="shared" si="119"/>
        <v>140.4376807414308</v>
      </c>
      <c r="AS63" t="str">
        <f t="shared" si="143"/>
        <v>62 Leisure, travel and related personal service occupations</v>
      </c>
      <c r="AT63" s="18">
        <f t="shared" si="152"/>
        <v>2.4874830282940628</v>
      </c>
      <c r="AU63" s="18">
        <f t="shared" si="152"/>
        <v>2.621779662074383</v>
      </c>
      <c r="AV63" s="18">
        <f t="shared" si="152"/>
        <v>2.6901309275553076</v>
      </c>
      <c r="AW63" s="18">
        <f t="shared" si="152"/>
        <v>3.0981854759866119</v>
      </c>
      <c r="AX63" s="18">
        <f t="shared" si="152"/>
        <v>3.8354189404966994</v>
      </c>
      <c r="AZ63" s="68">
        <f t="shared" si="121"/>
        <v>70.979179460139022</v>
      </c>
      <c r="BA63" s="69">
        <f t="shared" si="122"/>
        <v>84.822934845327325</v>
      </c>
      <c r="BB63" s="69">
        <f t="shared" si="123"/>
        <v>155.80211430546632</v>
      </c>
      <c r="BD63" t="str">
        <f t="shared" si="144"/>
        <v>62 Leisure, travel and related personal service occupations</v>
      </c>
      <c r="BE63" s="18">
        <f t="shared" si="153"/>
        <v>2.7072655331420821</v>
      </c>
      <c r="BF63" s="18">
        <f t="shared" si="153"/>
        <v>2.3434209970833479</v>
      </c>
      <c r="BG63" s="18">
        <f t="shared" si="153"/>
        <v>2.1905086882424314</v>
      </c>
      <c r="BH63" s="18">
        <f t="shared" si="153"/>
        <v>2.1066824945139708</v>
      </c>
      <c r="BI63" s="18">
        <f t="shared" si="153"/>
        <v>1.9658512462235755</v>
      </c>
      <c r="BK63" s="68">
        <f t="shared" si="125"/>
        <v>-6.2109782379870744</v>
      </c>
      <c r="BL63" s="69">
        <f t="shared" si="126"/>
        <v>44.069870526219084</v>
      </c>
      <c r="BM63" s="69">
        <f t="shared" si="127"/>
        <v>37.858892288232013</v>
      </c>
      <c r="BO63" t="str">
        <f t="shared" si="145"/>
        <v>62 Leisure, travel and related personal service occupations</v>
      </c>
      <c r="BP63" s="18">
        <f t="shared" si="154"/>
        <v>2.9193462680541651</v>
      </c>
      <c r="BQ63" s="18">
        <f t="shared" si="154"/>
        <v>2.6089535856642181</v>
      </c>
      <c r="BR63" s="18">
        <f t="shared" si="154"/>
        <v>2.4316976293845411</v>
      </c>
      <c r="BS63" s="18">
        <f t="shared" si="154"/>
        <v>2.3030317492050663</v>
      </c>
      <c r="BT63" s="18">
        <f t="shared" si="154"/>
        <v>2.1847324710169893</v>
      </c>
      <c r="BV63" s="68">
        <f t="shared" si="129"/>
        <v>-15.357497482090569</v>
      </c>
      <c r="BW63" s="69">
        <f t="shared" si="130"/>
        <v>46.766114785449901</v>
      </c>
      <c r="BX63" s="69">
        <f t="shared" si="131"/>
        <v>31.408617303359332</v>
      </c>
      <c r="BZ63" t="str">
        <f t="shared" si="146"/>
        <v>62 Leisure, travel and related personal service occupations</v>
      </c>
      <c r="CA63" s="18">
        <f t="shared" si="155"/>
        <v>2.6475757594538418</v>
      </c>
      <c r="CB63" s="18">
        <f t="shared" si="155"/>
        <v>2.6663993907772481</v>
      </c>
      <c r="CC63" s="18">
        <f t="shared" si="155"/>
        <v>2.4786771272716823</v>
      </c>
      <c r="CD63" s="18">
        <f t="shared" si="155"/>
        <v>2.6560229221277707</v>
      </c>
      <c r="CE63" s="18">
        <f t="shared" si="155"/>
        <v>2.8786427607992238</v>
      </c>
      <c r="CG63" s="68">
        <f t="shared" si="133"/>
        <v>-35.479340036833342</v>
      </c>
      <c r="CH63" s="69">
        <f t="shared" si="134"/>
        <v>36.264853930342824</v>
      </c>
      <c r="CI63" s="69">
        <f t="shared" si="135"/>
        <v>0.78551389350947731</v>
      </c>
      <c r="CK63" t="str">
        <f t="shared" si="147"/>
        <v>62 Leisure, travel and related personal service occupations</v>
      </c>
      <c r="CL63" s="18">
        <f t="shared" si="156"/>
        <v>2.6797630304853786</v>
      </c>
      <c r="CM63" s="18">
        <f t="shared" si="156"/>
        <v>2.5079961539822371</v>
      </c>
      <c r="CN63" s="18">
        <f t="shared" si="156"/>
        <v>2.571565931136933</v>
      </c>
      <c r="CO63" s="18">
        <f t="shared" si="156"/>
        <v>2.5905749157004316</v>
      </c>
      <c r="CP63" s="18">
        <f t="shared" si="156"/>
        <v>2.8461012963114745</v>
      </c>
      <c r="CR63" s="68">
        <f t="shared" si="137"/>
        <v>-54.905621466067579</v>
      </c>
      <c r="CS63" s="69">
        <f t="shared" si="138"/>
        <v>19.990704884418502</v>
      </c>
      <c r="CT63" s="69">
        <f t="shared" si="139"/>
        <v>-34.914916581649081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1.8424809909800288E-2</v>
      </c>
      <c r="C64" s="18">
        <f t="shared" si="148"/>
        <v>1.901264563303709E-2</v>
      </c>
      <c r="D64" s="18">
        <f t="shared" si="148"/>
        <v>1.7129416524733872E-2</v>
      </c>
      <c r="E64" s="18">
        <f t="shared" si="148"/>
        <v>1.8622603732804322E-2</v>
      </c>
      <c r="F64" s="18">
        <f t="shared" si="148"/>
        <v>2.1352241216824591E-2</v>
      </c>
      <c r="H64" s="68">
        <f t="shared" si="105"/>
        <v>137.4840389030193</v>
      </c>
      <c r="I64" s="69">
        <f t="shared" si="106"/>
        <v>86.686649462309262</v>
      </c>
      <c r="J64" s="69">
        <f t="shared" si="107"/>
        <v>224.17068836532854</v>
      </c>
      <c r="L64" t="str">
        <f t="shared" si="140"/>
        <v>63 Community and civil enforcement occupations</v>
      </c>
      <c r="M64" s="18">
        <f t="shared" si="149"/>
        <v>4.089800268154014E-2</v>
      </c>
      <c r="N64" s="18">
        <f t="shared" si="149"/>
        <v>3.3141660143095705E-2</v>
      </c>
      <c r="O64" s="18">
        <f t="shared" si="149"/>
        <v>3.6092798003740885E-2</v>
      </c>
      <c r="P64" s="18">
        <f t="shared" si="149"/>
        <v>3.1913571923442421E-2</v>
      </c>
      <c r="Q64" s="18">
        <f t="shared" si="149"/>
        <v>3.6900854057183893E-2</v>
      </c>
      <c r="S64" s="68">
        <f t="shared" si="109"/>
        <v>93.216441395107509</v>
      </c>
      <c r="T64" s="69">
        <f t="shared" si="110"/>
        <v>70.10694373496878</v>
      </c>
      <c r="U64" s="69">
        <f t="shared" si="111"/>
        <v>163.3233851300763</v>
      </c>
      <c r="W64" t="str">
        <f t="shared" si="141"/>
        <v>63 Community and civil enforcement occupations</v>
      </c>
      <c r="X64" s="18">
        <f t="shared" si="150"/>
        <v>8.5433765332228559E-2</v>
      </c>
      <c r="Y64" s="18">
        <f t="shared" si="150"/>
        <v>8.120209453094003E-2</v>
      </c>
      <c r="Z64" s="18">
        <f t="shared" si="150"/>
        <v>8.5715794191446759E-2</v>
      </c>
      <c r="AA64" s="18">
        <f t="shared" si="150"/>
        <v>9.1752909163063195E-2</v>
      </c>
      <c r="AB64" s="18">
        <f t="shared" si="150"/>
        <v>0.10343351462243422</v>
      </c>
      <c r="AD64" s="68">
        <f t="shared" si="113"/>
        <v>48.455837169814281</v>
      </c>
      <c r="AE64" s="69">
        <f t="shared" si="114"/>
        <v>82.779559681450195</v>
      </c>
      <c r="AF64" s="69">
        <f t="shared" si="115"/>
        <v>131.23539685126445</v>
      </c>
      <c r="AH64" t="str">
        <f t="shared" si="142"/>
        <v>63 Community and civil enforcement occupations</v>
      </c>
      <c r="AI64" s="18">
        <f t="shared" si="151"/>
        <v>8.0334319621332473E-2</v>
      </c>
      <c r="AJ64" s="18">
        <f t="shared" si="151"/>
        <v>7.7208426277213985E-2</v>
      </c>
      <c r="AK64" s="18">
        <f t="shared" si="151"/>
        <v>9.196813494815477E-2</v>
      </c>
      <c r="AL64" s="18">
        <f t="shared" si="151"/>
        <v>8.7881268161601883E-2</v>
      </c>
      <c r="AM64" s="18">
        <f t="shared" si="151"/>
        <v>0.10332805740154531</v>
      </c>
      <c r="AO64" s="68">
        <f t="shared" si="117"/>
        <v>24.202298490105036</v>
      </c>
      <c r="AP64" s="69">
        <f t="shared" si="118"/>
        <v>61.721937759208231</v>
      </c>
      <c r="AQ64" s="69">
        <f t="shared" si="119"/>
        <v>85.924236249313267</v>
      </c>
      <c r="AS64" t="str">
        <f t="shared" si="143"/>
        <v>63 Community and civil enforcement occupations</v>
      </c>
      <c r="AT64" s="18">
        <f t="shared" si="152"/>
        <v>8.3489902774535329E-2</v>
      </c>
      <c r="AU64" s="18">
        <f t="shared" si="152"/>
        <v>6.8627465599262805E-2</v>
      </c>
      <c r="AV64" s="18">
        <f t="shared" si="152"/>
        <v>8.0955893324890754E-2</v>
      </c>
      <c r="AW64" s="18">
        <f t="shared" si="152"/>
        <v>6.5374156168391123E-2</v>
      </c>
      <c r="AX64" s="18">
        <f t="shared" si="152"/>
        <v>6.3029226925110829E-2</v>
      </c>
      <c r="AZ64" s="68">
        <f t="shared" si="121"/>
        <v>-6.6321521535474979</v>
      </c>
      <c r="BA64" s="69">
        <f t="shared" si="122"/>
        <v>56.580869080803964</v>
      </c>
      <c r="BB64" s="69">
        <f t="shared" si="123"/>
        <v>49.948716927256463</v>
      </c>
      <c r="BD64" t="str">
        <f t="shared" si="144"/>
        <v>63 Community and civil enforcement occupations</v>
      </c>
      <c r="BE64" s="18">
        <f t="shared" si="153"/>
        <v>8.0529221770099732E-2</v>
      </c>
      <c r="BF64" s="18">
        <f t="shared" si="153"/>
        <v>5.7243876017583142E-2</v>
      </c>
      <c r="BG64" s="18">
        <f t="shared" si="153"/>
        <v>8.3003698624139657E-2</v>
      </c>
      <c r="BH64" s="18">
        <f t="shared" si="153"/>
        <v>5.6694621103041104E-2</v>
      </c>
      <c r="BI64" s="18">
        <f t="shared" si="153"/>
        <v>6.3619649627497638E-2</v>
      </c>
      <c r="BK64" s="68">
        <f t="shared" si="125"/>
        <v>-19.898589771700813</v>
      </c>
      <c r="BL64" s="69">
        <f t="shared" si="126"/>
        <v>28.216930161900034</v>
      </c>
      <c r="BM64" s="69">
        <f t="shared" si="127"/>
        <v>8.3183403901992197</v>
      </c>
      <c r="BO64" t="str">
        <f t="shared" si="145"/>
        <v>63 Community and civil enforcement occupations</v>
      </c>
      <c r="BP64" s="18">
        <f t="shared" si="154"/>
        <v>0.11196889945049848</v>
      </c>
      <c r="BQ64" s="18">
        <f t="shared" si="154"/>
        <v>0.10146506919362222</v>
      </c>
      <c r="BR64" s="18">
        <f t="shared" si="154"/>
        <v>0.13767492344330542</v>
      </c>
      <c r="BS64" s="18">
        <f t="shared" si="154"/>
        <v>0.10989906447664574</v>
      </c>
      <c r="BT64" s="18">
        <f t="shared" si="154"/>
        <v>0.13419231547101615</v>
      </c>
      <c r="BV64" s="68">
        <f t="shared" si="129"/>
        <v>-8.1725327371203385</v>
      </c>
      <c r="BW64" s="69">
        <f t="shared" si="130"/>
        <v>39.631439427620016</v>
      </c>
      <c r="BX64" s="69">
        <f t="shared" si="131"/>
        <v>31.458906690499678</v>
      </c>
      <c r="BZ64" t="str">
        <f t="shared" si="146"/>
        <v>63 Community and civil enforcement occupations</v>
      </c>
      <c r="CA64" s="18">
        <f t="shared" si="155"/>
        <v>0.14115427777001555</v>
      </c>
      <c r="CB64" s="18">
        <f t="shared" si="155"/>
        <v>0.13937725151559327</v>
      </c>
      <c r="CC64" s="18">
        <f t="shared" si="155"/>
        <v>0.18996689006026482</v>
      </c>
      <c r="CD64" s="18">
        <f t="shared" si="155"/>
        <v>0.16581029015736823</v>
      </c>
      <c r="CE64" s="18">
        <f t="shared" si="155"/>
        <v>0.219979141642068</v>
      </c>
      <c r="CG64" s="68">
        <f t="shared" si="133"/>
        <v>-35.666885350165551</v>
      </c>
      <c r="CH64" s="69">
        <f t="shared" si="134"/>
        <v>30.139017436340932</v>
      </c>
      <c r="CI64" s="69">
        <f t="shared" si="135"/>
        <v>-5.5278679138246227</v>
      </c>
      <c r="CK64" t="str">
        <f t="shared" si="147"/>
        <v>63 Community and civil enforcement occupations</v>
      </c>
      <c r="CL64" s="18">
        <f t="shared" si="156"/>
        <v>0.13314183973870214</v>
      </c>
      <c r="CM64" s="18">
        <f t="shared" si="156"/>
        <v>9.608976619024312E-2</v>
      </c>
      <c r="CN64" s="18">
        <f t="shared" si="156"/>
        <v>0.14380531175231104</v>
      </c>
      <c r="CO64" s="18">
        <f t="shared" si="156"/>
        <v>8.3457830546596418E-2</v>
      </c>
      <c r="CP64" s="18">
        <f t="shared" si="156"/>
        <v>7.3671923956742047E-2</v>
      </c>
      <c r="CR64" s="68">
        <f t="shared" si="137"/>
        <v>-79.12642675327794</v>
      </c>
      <c r="CS64" s="69">
        <f t="shared" si="138"/>
        <v>10.27837851208335</v>
      </c>
      <c r="CT64" s="69">
        <f t="shared" si="139"/>
        <v>-68.84804824119459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1.0278448704269492</v>
      </c>
      <c r="C65" s="18">
        <f t="shared" si="157"/>
        <v>0.88406837551277506</v>
      </c>
      <c r="D65" s="18">
        <f t="shared" si="157"/>
        <v>0.8060945498192279</v>
      </c>
      <c r="E65" s="18">
        <f t="shared" si="157"/>
        <v>0.74427119697113442</v>
      </c>
      <c r="F65" s="18">
        <f t="shared" si="157"/>
        <v>0.74241449973146745</v>
      </c>
      <c r="H65" s="68">
        <f t="shared" si="105"/>
        <v>75.466409659048878</v>
      </c>
      <c r="I65" s="69">
        <f t="shared" si="106"/>
        <v>60.709902679728856</v>
      </c>
      <c r="J65" s="69">
        <f t="shared" si="107"/>
        <v>136.17631233877771</v>
      </c>
      <c r="L65" t="str">
        <f t="shared" si="140"/>
        <v>71 Sales occupations</v>
      </c>
      <c r="M65" s="18">
        <f t="shared" ref="M65:Q70" si="158">M28/M$35*100</f>
        <v>2.127829564747949</v>
      </c>
      <c r="N65" s="18">
        <f t="shared" si="158"/>
        <v>1.9369507420536911</v>
      </c>
      <c r="O65" s="18">
        <f t="shared" si="158"/>
        <v>1.8917616567134563</v>
      </c>
      <c r="P65" s="18">
        <f t="shared" si="158"/>
        <v>1.9221203523752661</v>
      </c>
      <c r="Q65" s="18">
        <f t="shared" si="158"/>
        <v>2.2017369509077711</v>
      </c>
      <c r="S65" s="68">
        <f t="shared" si="109"/>
        <v>119.951650180982</v>
      </c>
      <c r="T65" s="69">
        <f t="shared" si="110"/>
        <v>69.266537999868092</v>
      </c>
      <c r="U65" s="69">
        <f t="shared" si="111"/>
        <v>189.21818818085009</v>
      </c>
      <c r="W65" t="str">
        <f t="shared" si="141"/>
        <v>71 Sales occupations</v>
      </c>
      <c r="X65" s="18">
        <f t="shared" ref="X65:AB70" si="159">X28/X$35*100</f>
        <v>4.100445526745081</v>
      </c>
      <c r="Y65" s="18">
        <f t="shared" si="159"/>
        <v>3.8353829906975392</v>
      </c>
      <c r="Z65" s="18">
        <f t="shared" si="159"/>
        <v>3.8555260255464185</v>
      </c>
      <c r="AA65" s="18">
        <f t="shared" si="159"/>
        <v>3.8914303847472915</v>
      </c>
      <c r="AB65" s="18">
        <f t="shared" si="159"/>
        <v>4.3762404584213801</v>
      </c>
      <c r="AD65" s="68">
        <f t="shared" si="113"/>
        <v>39.641462157852132</v>
      </c>
      <c r="AE65" s="69">
        <f t="shared" si="114"/>
        <v>62.354970816978593</v>
      </c>
      <c r="AF65" s="69">
        <f t="shared" si="115"/>
        <v>101.99643297483074</v>
      </c>
      <c r="AH65" t="str">
        <f t="shared" si="142"/>
        <v>71 Sales occupations</v>
      </c>
      <c r="AI65" s="18">
        <f t="shared" ref="AI65:AM70" si="160">AI28/AI$35*100</f>
        <v>4.3485764272785277</v>
      </c>
      <c r="AJ65" s="18">
        <f t="shared" si="160"/>
        <v>4.3893913039645636</v>
      </c>
      <c r="AK65" s="18">
        <f t="shared" si="160"/>
        <v>4.5529792453566733</v>
      </c>
      <c r="AL65" s="18">
        <f t="shared" si="160"/>
        <v>4.7152200685257952</v>
      </c>
      <c r="AM65" s="18">
        <f t="shared" si="160"/>
        <v>5.3418271870205531</v>
      </c>
      <c r="AO65" s="68">
        <f t="shared" si="117"/>
        <v>29.700876576436073</v>
      </c>
      <c r="AP65" s="69">
        <f t="shared" si="118"/>
        <v>59.172366230760822</v>
      </c>
      <c r="AQ65" s="69">
        <f t="shared" si="119"/>
        <v>88.873242807196903</v>
      </c>
      <c r="AS65" t="str">
        <f t="shared" si="143"/>
        <v>71 Sales occupations</v>
      </c>
      <c r="AT65" s="18">
        <f t="shared" ref="AT65:AX70" si="161">AT28/AT$35*100</f>
        <v>4.0502428860147655</v>
      </c>
      <c r="AU65" s="18">
        <f t="shared" si="161"/>
        <v>3.7526126337947758</v>
      </c>
      <c r="AV65" s="18">
        <f t="shared" si="161"/>
        <v>3.7846234473977574</v>
      </c>
      <c r="AW65" s="18">
        <f t="shared" si="161"/>
        <v>3.5616911924755459</v>
      </c>
      <c r="AX65" s="18">
        <f t="shared" si="161"/>
        <v>3.7611315816280215</v>
      </c>
      <c r="AZ65" s="68">
        <f t="shared" si="121"/>
        <v>19.178986815766539</v>
      </c>
      <c r="BA65" s="69">
        <f t="shared" si="122"/>
        <v>49.350591450675772</v>
      </c>
      <c r="BB65" s="69">
        <f t="shared" si="123"/>
        <v>68.529578266442314</v>
      </c>
      <c r="BD65" t="str">
        <f t="shared" si="144"/>
        <v>71 Sales occupations</v>
      </c>
      <c r="BE65" s="18">
        <f t="shared" ref="BE65:BI70" si="162">BE28/BE$35*100</f>
        <v>7.3841597707971287</v>
      </c>
      <c r="BF65" s="18">
        <f t="shared" si="162"/>
        <v>6.7042373826280839</v>
      </c>
      <c r="BG65" s="18">
        <f t="shared" si="162"/>
        <v>6.9825152939323925</v>
      </c>
      <c r="BH65" s="18">
        <f t="shared" si="162"/>
        <v>6.5762269205007273</v>
      </c>
      <c r="BI65" s="18">
        <f t="shared" si="162"/>
        <v>6.4767660820501547</v>
      </c>
      <c r="BK65" s="68">
        <f t="shared" si="125"/>
        <v>-3.0623135352272461</v>
      </c>
      <c r="BL65" s="69">
        <f t="shared" si="126"/>
        <v>42.850555934602248</v>
      </c>
      <c r="BM65" s="69">
        <f t="shared" si="127"/>
        <v>39.788242399375001</v>
      </c>
      <c r="BO65" t="str">
        <f t="shared" si="145"/>
        <v>71 Sales occupations</v>
      </c>
      <c r="BP65" s="18">
        <f t="shared" ref="BP65:BT70" si="163">BP28/BP$35*100</f>
        <v>7.8029131783995647</v>
      </c>
      <c r="BQ65" s="18">
        <f t="shared" si="163"/>
        <v>6.7939718574393844</v>
      </c>
      <c r="BR65" s="18">
        <f t="shared" si="163"/>
        <v>6.9001096711202008</v>
      </c>
      <c r="BS65" s="18">
        <f t="shared" si="163"/>
        <v>6.1791475298984055</v>
      </c>
      <c r="BT65" s="18">
        <f t="shared" si="163"/>
        <v>5.6554373270000662</v>
      </c>
      <c r="BV65" s="68">
        <f t="shared" si="129"/>
        <v>-22.783519379733047</v>
      </c>
      <c r="BW65" s="69">
        <f t="shared" si="130"/>
        <v>42.788087169126364</v>
      </c>
      <c r="BX65" s="69">
        <f t="shared" si="131"/>
        <v>20.00456778939332</v>
      </c>
      <c r="BZ65" t="str">
        <f t="shared" si="146"/>
        <v>71 Sales occupations</v>
      </c>
      <c r="CA65" s="18">
        <f t="shared" ref="CA65:CE70" si="164">CA28/CA$35*100</f>
        <v>7.6637226911435157</v>
      </c>
      <c r="CB65" s="18">
        <f t="shared" si="164"/>
        <v>7.0745266810348175</v>
      </c>
      <c r="CC65" s="18">
        <f t="shared" si="164"/>
        <v>7.0941981973366079</v>
      </c>
      <c r="CD65" s="18">
        <f t="shared" si="164"/>
        <v>6.2189132826905098</v>
      </c>
      <c r="CE65" s="18">
        <f t="shared" si="164"/>
        <v>4.0646216868278255</v>
      </c>
      <c r="CG65" s="68">
        <f t="shared" si="133"/>
        <v>-68.169181935733121</v>
      </c>
      <c r="CH65" s="69">
        <f t="shared" si="134"/>
        <v>23.427557059123718</v>
      </c>
      <c r="CI65" s="69">
        <f t="shared" si="135"/>
        <v>-44.741624876609407</v>
      </c>
      <c r="CK65" t="str">
        <f t="shared" si="147"/>
        <v>71 Sales occupations</v>
      </c>
      <c r="CL65" s="18">
        <f t="shared" ref="CL65:CP70" si="165">CL28/CL$35*100</f>
        <v>9.1351611785697546</v>
      </c>
      <c r="CM65" s="18">
        <f t="shared" si="165"/>
        <v>8.0417984155290636</v>
      </c>
      <c r="CN65" s="18">
        <f t="shared" si="165"/>
        <v>8.286703352071374</v>
      </c>
      <c r="CO65" s="18">
        <f t="shared" si="165"/>
        <v>6.8753885611703858</v>
      </c>
      <c r="CP65" s="18">
        <f t="shared" si="165"/>
        <v>5.394236744471848</v>
      </c>
      <c r="CR65" s="68">
        <f t="shared" si="137"/>
        <v>-73.477288135349283</v>
      </c>
      <c r="CS65" s="69">
        <f t="shared" si="138"/>
        <v>13.351831219918894</v>
      </c>
      <c r="CT65" s="69">
        <f t="shared" si="139"/>
        <v>-60.125456915430384</v>
      </c>
    </row>
    <row r="66" spans="1:98" x14ac:dyDescent="0.2">
      <c r="A66" t="str">
        <f t="shared" si="103"/>
        <v>72 Customer service occupations</v>
      </c>
      <c r="B66" s="18">
        <f t="shared" si="157"/>
        <v>0.5242915290785829</v>
      </c>
      <c r="C66" s="18">
        <f t="shared" si="157"/>
        <v>0.526130251176396</v>
      </c>
      <c r="D66" s="18">
        <f t="shared" si="157"/>
        <v>0.57852313399077437</v>
      </c>
      <c r="E66" s="18">
        <f t="shared" si="157"/>
        <v>0.81513029569708229</v>
      </c>
      <c r="F66" s="18">
        <f t="shared" si="157"/>
        <v>1.0559602752300654</v>
      </c>
      <c r="H66" s="68">
        <f t="shared" si="105"/>
        <v>247.74458790910509</v>
      </c>
      <c r="I66" s="69">
        <f t="shared" si="106"/>
        <v>98.409474773179866</v>
      </c>
      <c r="J66" s="69">
        <f t="shared" si="107"/>
        <v>346.15406268228497</v>
      </c>
      <c r="L66" t="str">
        <f t="shared" si="140"/>
        <v>72 Customer service occupations</v>
      </c>
      <c r="M66" s="18">
        <f t="shared" si="158"/>
        <v>0.72545867290515087</v>
      </c>
      <c r="N66" s="18">
        <f t="shared" si="158"/>
        <v>0.77653506012967377</v>
      </c>
      <c r="O66" s="18">
        <f t="shared" si="158"/>
        <v>0.83405770591812955</v>
      </c>
      <c r="P66" s="18">
        <f t="shared" si="158"/>
        <v>1.1010018208847074</v>
      </c>
      <c r="Q66" s="18">
        <f t="shared" si="158"/>
        <v>1.3672959190787619</v>
      </c>
      <c r="S66" s="68">
        <f t="shared" si="109"/>
        <v>209.8094285032706</v>
      </c>
      <c r="T66" s="69">
        <f t="shared" si="110"/>
        <v>95.783449554052851</v>
      </c>
      <c r="U66" s="69">
        <f t="shared" si="111"/>
        <v>305.5928780573235</v>
      </c>
      <c r="W66" t="str">
        <f t="shared" si="141"/>
        <v>72 Customer service occupations</v>
      </c>
      <c r="X66" s="18">
        <f t="shared" si="159"/>
        <v>1.5628527804943864</v>
      </c>
      <c r="Y66" s="18">
        <f t="shared" si="159"/>
        <v>1.6607845194097308</v>
      </c>
      <c r="Z66" s="18">
        <f t="shared" si="159"/>
        <v>1.7922267338852504</v>
      </c>
      <c r="AA66" s="18">
        <f t="shared" si="159"/>
        <v>2.3363644324164863</v>
      </c>
      <c r="AB66" s="18">
        <f t="shared" si="159"/>
        <v>2.7819731437184547</v>
      </c>
      <c r="AD66" s="68">
        <f t="shared" si="113"/>
        <v>90.966343091029998</v>
      </c>
      <c r="AE66" s="69">
        <f t="shared" si="114"/>
        <v>78.988328148706614</v>
      </c>
      <c r="AF66" s="69">
        <f t="shared" si="115"/>
        <v>169.95467123973665</v>
      </c>
      <c r="AH66" t="str">
        <f t="shared" si="142"/>
        <v>72 Customer service occupations</v>
      </c>
      <c r="AI66" s="18">
        <f t="shared" si="160"/>
        <v>1.3450655246572996</v>
      </c>
      <c r="AJ66" s="18">
        <f t="shared" si="160"/>
        <v>1.5337281346525138</v>
      </c>
      <c r="AK66" s="18">
        <f t="shared" si="160"/>
        <v>1.7343485592935075</v>
      </c>
      <c r="AL66" s="18">
        <f t="shared" si="160"/>
        <v>2.446309407657826</v>
      </c>
      <c r="AM66" s="18">
        <f t="shared" si="160"/>
        <v>3.1003873473481933</v>
      </c>
      <c r="AO66" s="68">
        <f t="shared" si="117"/>
        <v>97.618828178484563</v>
      </c>
      <c r="AP66" s="69">
        <f t="shared" si="118"/>
        <v>83.144208486686594</v>
      </c>
      <c r="AQ66" s="69">
        <f t="shared" si="119"/>
        <v>180.76303666517111</v>
      </c>
      <c r="AS66" t="str">
        <f t="shared" si="143"/>
        <v>72 Customer service occupations</v>
      </c>
      <c r="AT66" s="18">
        <f t="shared" si="161"/>
        <v>3.0187100880040614</v>
      </c>
      <c r="AU66" s="18">
        <f t="shared" si="161"/>
        <v>3.3698556191012612</v>
      </c>
      <c r="AV66" s="18">
        <f t="shared" si="161"/>
        <v>3.2816382246665312</v>
      </c>
      <c r="AW66" s="18">
        <f t="shared" si="161"/>
        <v>4.2573063244137455</v>
      </c>
      <c r="AX66" s="18">
        <f t="shared" si="161"/>
        <v>4.4018003190452726</v>
      </c>
      <c r="AZ66" s="68">
        <f t="shared" si="121"/>
        <v>60.858299474763569</v>
      </c>
      <c r="BA66" s="69">
        <f t="shared" si="122"/>
        <v>63.379777705307383</v>
      </c>
      <c r="BB66" s="69">
        <f t="shared" si="123"/>
        <v>124.23807718007096</v>
      </c>
      <c r="BD66" t="str">
        <f t="shared" si="144"/>
        <v>72 Customer service occupations</v>
      </c>
      <c r="BE66" s="18">
        <f t="shared" si="162"/>
        <v>2.2432958946695534</v>
      </c>
      <c r="BF66" s="18">
        <f t="shared" si="162"/>
        <v>2.415545235552528</v>
      </c>
      <c r="BG66" s="18">
        <f t="shared" si="162"/>
        <v>2.5063250846736649</v>
      </c>
      <c r="BH66" s="18">
        <f t="shared" si="162"/>
        <v>3.1853831030654112</v>
      </c>
      <c r="BI66" s="18">
        <f t="shared" si="162"/>
        <v>3.5920181110945122</v>
      </c>
      <c r="BK66" s="68">
        <f t="shared" si="125"/>
        <v>49.777801297299668</v>
      </c>
      <c r="BL66" s="69">
        <f t="shared" si="126"/>
        <v>55.519237044216752</v>
      </c>
      <c r="BM66" s="69">
        <f t="shared" si="127"/>
        <v>105.29703834151643</v>
      </c>
      <c r="BO66" t="str">
        <f t="shared" si="145"/>
        <v>72 Customer service occupations</v>
      </c>
      <c r="BP66" s="18">
        <f t="shared" si="163"/>
        <v>2.3020088453002479</v>
      </c>
      <c r="BQ66" s="18">
        <f t="shared" si="163"/>
        <v>2.6600348709303065</v>
      </c>
      <c r="BR66" s="18">
        <f t="shared" si="163"/>
        <v>2.7320069701555521</v>
      </c>
      <c r="BS66" s="18">
        <f t="shared" si="163"/>
        <v>3.4284285579639326</v>
      </c>
      <c r="BT66" s="18">
        <f t="shared" si="163"/>
        <v>3.8032415274208144</v>
      </c>
      <c r="BV66" s="68">
        <f t="shared" si="129"/>
        <v>31.151090621124894</v>
      </c>
      <c r="BW66" s="69">
        <f t="shared" si="130"/>
        <v>62.334547026407016</v>
      </c>
      <c r="BX66" s="69">
        <f t="shared" si="131"/>
        <v>93.485637647531917</v>
      </c>
      <c r="BZ66" t="str">
        <f t="shared" si="146"/>
        <v>72 Customer service occupations</v>
      </c>
      <c r="CA66" s="18">
        <f t="shared" si="164"/>
        <v>1.8305109764285641</v>
      </c>
      <c r="CB66" s="18">
        <f t="shared" si="164"/>
        <v>1.9322866616842491</v>
      </c>
      <c r="CC66" s="18">
        <f t="shared" si="164"/>
        <v>2.1268336828951968</v>
      </c>
      <c r="CD66" s="18">
        <f t="shared" si="164"/>
        <v>2.6718559447714432</v>
      </c>
      <c r="CE66" s="18">
        <f t="shared" si="164"/>
        <v>3.7160453610393303</v>
      </c>
      <c r="CG66" s="68">
        <f t="shared" si="133"/>
        <v>-2.9314672771883177</v>
      </c>
      <c r="CH66" s="69">
        <f t="shared" si="134"/>
        <v>35.131348402251291</v>
      </c>
      <c r="CI66" s="69">
        <f t="shared" si="135"/>
        <v>32.199881125062966</v>
      </c>
      <c r="CK66" t="str">
        <f t="shared" si="147"/>
        <v>72 Customer service occupations</v>
      </c>
      <c r="CL66" s="18">
        <f t="shared" si="165"/>
        <v>1.2580354803380884</v>
      </c>
      <c r="CM66" s="18">
        <f t="shared" si="165"/>
        <v>1.5208836240122776</v>
      </c>
      <c r="CN66" s="18">
        <f t="shared" si="165"/>
        <v>1.8365253097095038</v>
      </c>
      <c r="CO66" s="18">
        <f t="shared" si="165"/>
        <v>2.9169313890436763</v>
      </c>
      <c r="CP66" s="18">
        <f t="shared" si="165"/>
        <v>4.4289405625621354</v>
      </c>
      <c r="CR66" s="68">
        <f t="shared" si="137"/>
        <v>-1.7409297158198092</v>
      </c>
      <c r="CS66" s="69">
        <f t="shared" si="138"/>
        <v>34.641614271982604</v>
      </c>
      <c r="CT66" s="69">
        <f t="shared" si="139"/>
        <v>32.900684556162801</v>
      </c>
    </row>
    <row r="67" spans="1:98" x14ac:dyDescent="0.2">
      <c r="A67" t="str">
        <f t="shared" si="103"/>
        <v>81 Process, plant and machine operatives</v>
      </c>
      <c r="B67" s="18">
        <f t="shared" si="157"/>
        <v>0.4385220231859937</v>
      </c>
      <c r="C67" s="18">
        <f t="shared" si="157"/>
        <v>0.41297569583659655</v>
      </c>
      <c r="D67" s="18">
        <f t="shared" si="157"/>
        <v>0.37144988771407655</v>
      </c>
      <c r="E67" s="18">
        <f t="shared" si="157"/>
        <v>0.48207776894317156</v>
      </c>
      <c r="F67" s="18">
        <f t="shared" si="157"/>
        <v>0.72632328709132565</v>
      </c>
      <c r="H67" s="68">
        <f t="shared" si="105"/>
        <v>272.53172760966311</v>
      </c>
      <c r="I67" s="69">
        <f t="shared" si="106"/>
        <v>119.62486818886828</v>
      </c>
      <c r="J67" s="69">
        <f t="shared" si="107"/>
        <v>392.15659579853138</v>
      </c>
      <c r="L67" t="str">
        <f t="shared" si="140"/>
        <v>81 Process, plant and machine operatives</v>
      </c>
      <c r="M67" s="18">
        <f t="shared" si="158"/>
        <v>0.42619237846037411</v>
      </c>
      <c r="N67" s="18">
        <f t="shared" si="158"/>
        <v>0.40601714147297058</v>
      </c>
      <c r="O67" s="18">
        <f t="shared" si="158"/>
        <v>0.33875847833434758</v>
      </c>
      <c r="P67" s="18">
        <f t="shared" si="158"/>
        <v>0.47635167003857437</v>
      </c>
      <c r="Q67" s="18">
        <f t="shared" si="158"/>
        <v>0.60520685702187171</v>
      </c>
      <c r="S67" s="68">
        <f t="shared" si="109"/>
        <v>237.63066082997813</v>
      </c>
      <c r="T67" s="69">
        <f t="shared" si="110"/>
        <v>101.16090075694464</v>
      </c>
      <c r="U67" s="69">
        <f t="shared" si="111"/>
        <v>338.79156158692274</v>
      </c>
      <c r="W67" t="str">
        <f t="shared" si="141"/>
        <v>81 Process, plant and machine operatives</v>
      </c>
      <c r="X67" s="18">
        <f t="shared" si="159"/>
        <v>0.61491115695922016</v>
      </c>
      <c r="Y67" s="18">
        <f t="shared" si="159"/>
        <v>0.58151785115813137</v>
      </c>
      <c r="Z67" s="18">
        <f t="shared" si="159"/>
        <v>0.49884411627615954</v>
      </c>
      <c r="AA67" s="18">
        <f t="shared" si="159"/>
        <v>0.77780970114853454</v>
      </c>
      <c r="AB67" s="18">
        <f t="shared" si="159"/>
        <v>1.1657092078560476</v>
      </c>
      <c r="AD67" s="68">
        <f t="shared" si="113"/>
        <v>187.48965552189082</v>
      </c>
      <c r="AE67" s="69">
        <f t="shared" si="114"/>
        <v>108.24619465491459</v>
      </c>
      <c r="AF67" s="69">
        <f t="shared" si="115"/>
        <v>295.73585017680546</v>
      </c>
      <c r="AH67" t="str">
        <f t="shared" si="142"/>
        <v>81 Process, plant and machine operatives</v>
      </c>
      <c r="AI67" s="18">
        <f t="shared" si="160"/>
        <v>0.91734932828639471</v>
      </c>
      <c r="AJ67" s="18">
        <f t="shared" si="160"/>
        <v>0.9431712217795275</v>
      </c>
      <c r="AK67" s="18">
        <f t="shared" si="160"/>
        <v>0.80434988377075101</v>
      </c>
      <c r="AL67" s="18">
        <f t="shared" si="160"/>
        <v>1.2443171608891825</v>
      </c>
      <c r="AM67" s="18">
        <f t="shared" si="160"/>
        <v>1.5704306001614294</v>
      </c>
      <c r="AO67" s="68">
        <f t="shared" si="117"/>
        <v>115.83530897185821</v>
      </c>
      <c r="AP67" s="69">
        <f t="shared" si="118"/>
        <v>78.669299224099859</v>
      </c>
      <c r="AQ67" s="69">
        <f t="shared" si="119"/>
        <v>194.50460819595807</v>
      </c>
      <c r="AS67" t="str">
        <f t="shared" si="143"/>
        <v>81 Process, plant and machine operatives</v>
      </c>
      <c r="AT67" s="18">
        <f t="shared" si="161"/>
        <v>2.3621682213667796</v>
      </c>
      <c r="AU67" s="18">
        <f t="shared" si="161"/>
        <v>2.1443071250610752</v>
      </c>
      <c r="AV67" s="18">
        <f t="shared" si="161"/>
        <v>1.8022311663724853</v>
      </c>
      <c r="AW67" s="18">
        <f t="shared" si="161"/>
        <v>2.5650160749671627</v>
      </c>
      <c r="AX67" s="18">
        <f t="shared" si="161"/>
        <v>3.0930239693820116</v>
      </c>
      <c r="AZ67" s="68">
        <f t="shared" si="121"/>
        <v>105.81481224595667</v>
      </c>
      <c r="BA67" s="69">
        <f t="shared" si="122"/>
        <v>77.752497302341666</v>
      </c>
      <c r="BB67" s="69">
        <f t="shared" si="123"/>
        <v>183.56730954829834</v>
      </c>
      <c r="BD67" t="str">
        <f t="shared" si="144"/>
        <v>81 Process, plant and machine operatives</v>
      </c>
      <c r="BE67" s="18">
        <f t="shared" si="162"/>
        <v>3.8100232096802467</v>
      </c>
      <c r="BF67" s="18">
        <f t="shared" si="162"/>
        <v>3.6496434909108686</v>
      </c>
      <c r="BG67" s="18">
        <f t="shared" si="162"/>
        <v>3.2865806755955416</v>
      </c>
      <c r="BH67" s="18">
        <f t="shared" si="162"/>
        <v>4.4460659417759505</v>
      </c>
      <c r="BI67" s="18">
        <f t="shared" si="162"/>
        <v>5.1682185105553513</v>
      </c>
      <c r="BK67" s="68">
        <f t="shared" si="125"/>
        <v>64.339856665252924</v>
      </c>
      <c r="BL67" s="69">
        <f t="shared" si="126"/>
        <v>53.912475682179128</v>
      </c>
      <c r="BM67" s="69">
        <f t="shared" si="127"/>
        <v>118.25233234743204</v>
      </c>
      <c r="BO67" t="str">
        <f t="shared" si="145"/>
        <v>81 Process, plant and machine operatives</v>
      </c>
      <c r="BP67" s="18">
        <f t="shared" si="163"/>
        <v>4.7667791726891586</v>
      </c>
      <c r="BQ67" s="18">
        <f t="shared" si="163"/>
        <v>4.576957770855473</v>
      </c>
      <c r="BR67" s="18">
        <f t="shared" si="163"/>
        <v>4.2692559135025077</v>
      </c>
      <c r="BS67" s="18">
        <f t="shared" si="163"/>
        <v>5.6498259893794316</v>
      </c>
      <c r="BT67" s="18">
        <f t="shared" si="163"/>
        <v>6.3867131540374364</v>
      </c>
      <c r="BV67" s="68">
        <f t="shared" si="129"/>
        <v>40.937000873778445</v>
      </c>
      <c r="BW67" s="69">
        <f t="shared" si="130"/>
        <v>56.945375672259665</v>
      </c>
      <c r="BX67" s="69">
        <f t="shared" si="131"/>
        <v>97.882376546038117</v>
      </c>
      <c r="BZ67" t="str">
        <f t="shared" si="146"/>
        <v>81 Process, plant and machine operatives</v>
      </c>
      <c r="CA67" s="18">
        <f t="shared" si="164"/>
        <v>6.3421633693980182</v>
      </c>
      <c r="CB67" s="18">
        <f t="shared" si="164"/>
        <v>5.9203586053028561</v>
      </c>
      <c r="CC67" s="18">
        <f t="shared" si="164"/>
        <v>5.5725407669181406</v>
      </c>
      <c r="CD67" s="18">
        <f t="shared" si="164"/>
        <v>6.9448708944106725</v>
      </c>
      <c r="CE67" s="18">
        <f t="shared" si="164"/>
        <v>5.7289929034952642</v>
      </c>
      <c r="CG67" s="68">
        <f t="shared" si="133"/>
        <v>-42.884232394493857</v>
      </c>
      <c r="CH67" s="69">
        <f t="shared" si="134"/>
        <v>33.862445678569401</v>
      </c>
      <c r="CI67" s="69">
        <f t="shared" si="135"/>
        <v>-9.0217867159244598</v>
      </c>
      <c r="CK67" t="str">
        <f t="shared" si="147"/>
        <v>81 Process, plant and machine operatives</v>
      </c>
      <c r="CL67" s="18">
        <f t="shared" si="165"/>
        <v>8.5724393215264296</v>
      </c>
      <c r="CM67" s="18">
        <f t="shared" si="165"/>
        <v>6.9879659366120173</v>
      </c>
      <c r="CN67" s="18">
        <f t="shared" si="165"/>
        <v>6.1556784088771277</v>
      </c>
      <c r="CO67" s="18">
        <f t="shared" si="165"/>
        <v>4.4194061816130521</v>
      </c>
      <c r="CP67" s="18">
        <f t="shared" si="165"/>
        <v>2.9466561483256446</v>
      </c>
      <c r="CR67" s="68">
        <f t="shared" si="137"/>
        <v>-80.496019521376382</v>
      </c>
      <c r="CS67" s="69">
        <f t="shared" si="138"/>
        <v>11.169532688564274</v>
      </c>
      <c r="CT67" s="69">
        <f t="shared" si="139"/>
        <v>-69.326486832812108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0.63410993835836549</v>
      </c>
      <c r="C68" s="18">
        <f t="shared" si="157"/>
        <v>0.79730057439029511</v>
      </c>
      <c r="D68" s="18">
        <f t="shared" si="157"/>
        <v>0.62217246473734944</v>
      </c>
      <c r="E68" s="18">
        <f t="shared" si="157"/>
        <v>0.84950893115698278</v>
      </c>
      <c r="F68" s="18">
        <f t="shared" si="157"/>
        <v>1.0741191887975376</v>
      </c>
      <c r="H68" s="68">
        <f t="shared" si="105"/>
        <v>228.90859131084702</v>
      </c>
      <c r="I68" s="69">
        <f t="shared" si="106"/>
        <v>129.05580201009272</v>
      </c>
      <c r="J68" s="69">
        <f t="shared" si="107"/>
        <v>357.96439332093968</v>
      </c>
      <c r="L68" t="str">
        <f t="shared" si="140"/>
        <v>82 Transport and mobile machine drivers and operatives</v>
      </c>
      <c r="M68" s="18">
        <f t="shared" si="158"/>
        <v>0.59794246481622271</v>
      </c>
      <c r="N68" s="18">
        <f t="shared" si="158"/>
        <v>0.64390172010294133</v>
      </c>
      <c r="O68" s="18">
        <f t="shared" si="158"/>
        <v>0.51465501085418464</v>
      </c>
      <c r="P68" s="18">
        <f t="shared" si="158"/>
        <v>0.6556696808705329</v>
      </c>
      <c r="Q68" s="18">
        <f t="shared" si="158"/>
        <v>0.80600621511521997</v>
      </c>
      <c r="S68" s="68">
        <f t="shared" si="109"/>
        <v>195.97184333250155</v>
      </c>
      <c r="T68" s="69">
        <f t="shared" si="110"/>
        <v>115.76622026946706</v>
      </c>
      <c r="U68" s="69">
        <f t="shared" si="111"/>
        <v>311.73806360196863</v>
      </c>
      <c r="W68" t="str">
        <f t="shared" si="141"/>
        <v>82 Transport and mobile machine drivers and operatives</v>
      </c>
      <c r="X68" s="18">
        <f t="shared" si="159"/>
        <v>0.90578638997516803</v>
      </c>
      <c r="Y68" s="18">
        <f t="shared" si="159"/>
        <v>1.0814069740292311</v>
      </c>
      <c r="Z68" s="18">
        <f t="shared" si="159"/>
        <v>0.95996832668285415</v>
      </c>
      <c r="AA68" s="18">
        <f t="shared" si="159"/>
        <v>1.2067810680508395</v>
      </c>
      <c r="AB68" s="18">
        <f t="shared" si="159"/>
        <v>1.5451915637637936</v>
      </c>
      <c r="AD68" s="68">
        <f t="shared" si="113"/>
        <v>98.026026867550868</v>
      </c>
      <c r="AE68" s="69">
        <f t="shared" si="114"/>
        <v>98.882522692988005</v>
      </c>
      <c r="AF68" s="69">
        <f t="shared" si="115"/>
        <v>196.90854956053886</v>
      </c>
      <c r="AH68" t="str">
        <f t="shared" si="142"/>
        <v>82 Transport and mobile machine drivers and operatives</v>
      </c>
      <c r="AI68" s="18">
        <f t="shared" si="160"/>
        <v>1.4622018309064808</v>
      </c>
      <c r="AJ68" s="18">
        <f t="shared" si="160"/>
        <v>1.8263664819279084</v>
      </c>
      <c r="AK68" s="18">
        <f t="shared" si="160"/>
        <v>1.5235212786297587</v>
      </c>
      <c r="AL68" s="18">
        <f t="shared" si="160"/>
        <v>2.0151717410530079</v>
      </c>
      <c r="AM68" s="18">
        <f t="shared" si="160"/>
        <v>2.348096046274641</v>
      </c>
      <c r="AO68" s="68">
        <f t="shared" si="117"/>
        <v>70.379006206885819</v>
      </c>
      <c r="AP68" s="69">
        <f t="shared" si="118"/>
        <v>88.459575353534277</v>
      </c>
      <c r="AQ68" s="69">
        <f t="shared" si="119"/>
        <v>158.83858156042007</v>
      </c>
      <c r="AS68" t="str">
        <f t="shared" si="143"/>
        <v>82 Transport and mobile machine drivers and operatives</v>
      </c>
      <c r="AT68" s="18">
        <f t="shared" si="161"/>
        <v>2.5717955342764509</v>
      </c>
      <c r="AU68" s="18">
        <f t="shared" si="161"/>
        <v>2.828790885300001</v>
      </c>
      <c r="AV68" s="18">
        <f t="shared" si="161"/>
        <v>2.4346252550217673</v>
      </c>
      <c r="AW68" s="18">
        <f t="shared" si="161"/>
        <v>2.9242491689948453</v>
      </c>
      <c r="AX68" s="18">
        <f t="shared" si="161"/>
        <v>3.2020385800945101</v>
      </c>
      <c r="AZ68" s="68">
        <f t="shared" si="121"/>
        <v>57.724178795260613</v>
      </c>
      <c r="BA68" s="69">
        <f t="shared" si="122"/>
        <v>85.848221900319032</v>
      </c>
      <c r="BB68" s="69">
        <f t="shared" si="123"/>
        <v>143.57240069557966</v>
      </c>
      <c r="BD68" t="str">
        <f t="shared" si="144"/>
        <v>82 Transport and mobile machine drivers and operatives</v>
      </c>
      <c r="BE68" s="18">
        <f t="shared" si="162"/>
        <v>3.5348966113531577</v>
      </c>
      <c r="BF68" s="18">
        <f t="shared" si="162"/>
        <v>4.0192996768587577</v>
      </c>
      <c r="BG68" s="18">
        <f t="shared" si="162"/>
        <v>3.8409456033798786</v>
      </c>
      <c r="BH68" s="18">
        <f t="shared" si="162"/>
        <v>4.609256732665747</v>
      </c>
      <c r="BI68" s="18">
        <f t="shared" si="162"/>
        <v>5.5011861652526868</v>
      </c>
      <c r="BK68" s="68">
        <f t="shared" si="125"/>
        <v>49.680256781430707</v>
      </c>
      <c r="BL68" s="69">
        <f t="shared" si="126"/>
        <v>66.531517407678436</v>
      </c>
      <c r="BM68" s="69">
        <f t="shared" si="127"/>
        <v>116.21177418910915</v>
      </c>
      <c r="BO68" t="str">
        <f t="shared" si="145"/>
        <v>82 Transport and mobile machine drivers and operatives</v>
      </c>
      <c r="BP68" s="18">
        <f t="shared" si="163"/>
        <v>5.56712033965551</v>
      </c>
      <c r="BQ68" s="18">
        <f t="shared" si="163"/>
        <v>6.3952729321766597</v>
      </c>
      <c r="BR68" s="18">
        <f t="shared" si="163"/>
        <v>6.1472495527831628</v>
      </c>
      <c r="BS68" s="18">
        <f t="shared" si="163"/>
        <v>7.3584386209164725</v>
      </c>
      <c r="BT68" s="18">
        <f t="shared" si="163"/>
        <v>8.822381694864033</v>
      </c>
      <c r="BV68" s="68">
        <f t="shared" si="129"/>
        <v>35.208751410570386</v>
      </c>
      <c r="BW68" s="69">
        <f t="shared" si="130"/>
        <v>72.41885433799446</v>
      </c>
      <c r="BX68" s="69">
        <f t="shared" si="131"/>
        <v>107.62760574856485</v>
      </c>
      <c r="BZ68" t="str">
        <f t="shared" si="146"/>
        <v>82 Transport and mobile machine drivers and operatives</v>
      </c>
      <c r="CA68" s="18">
        <f t="shared" si="164"/>
        <v>7.941509853393053</v>
      </c>
      <c r="CB68" s="18">
        <f t="shared" si="164"/>
        <v>8.2731992716691511</v>
      </c>
      <c r="CC68" s="18">
        <f t="shared" si="164"/>
        <v>8.1652289126573834</v>
      </c>
      <c r="CD68" s="18">
        <f t="shared" si="164"/>
        <v>8.7472997538731594</v>
      </c>
      <c r="CE68" s="18">
        <f t="shared" si="164"/>
        <v>10.382115795979587</v>
      </c>
      <c r="CG68" s="68">
        <f t="shared" si="133"/>
        <v>-29.36035767004234</v>
      </c>
      <c r="CH68" s="69">
        <f t="shared" si="134"/>
        <v>40.375393256004131</v>
      </c>
      <c r="CI68" s="69">
        <f t="shared" si="135"/>
        <v>11.01503558596179</v>
      </c>
      <c r="CK68" t="str">
        <f t="shared" si="147"/>
        <v>82 Transport and mobile machine drivers and operatives</v>
      </c>
      <c r="CL68" s="18">
        <f t="shared" si="165"/>
        <v>9.3942679709334165</v>
      </c>
      <c r="CM68" s="18">
        <f t="shared" si="165"/>
        <v>11.966622551598252</v>
      </c>
      <c r="CN68" s="18">
        <f t="shared" si="165"/>
        <v>11.044929845188763</v>
      </c>
      <c r="CO68" s="18">
        <f t="shared" si="165"/>
        <v>11.243995737404894</v>
      </c>
      <c r="CP68" s="18">
        <f t="shared" si="165"/>
        <v>8.0320768490039143</v>
      </c>
      <c r="CR68" s="68">
        <f t="shared" si="137"/>
        <v>-70.36979816479149</v>
      </c>
      <c r="CS68" s="69">
        <f t="shared" si="138"/>
        <v>23.462179432264158</v>
      </c>
      <c r="CT68" s="69">
        <f t="shared" si="139"/>
        <v>-46.907618732527325</v>
      </c>
    </row>
    <row r="69" spans="1:98" x14ac:dyDescent="0.2">
      <c r="A69" t="str">
        <f t="shared" si="103"/>
        <v>91 Elementary trades and related occupations</v>
      </c>
      <c r="B69" s="18">
        <f t="shared" si="157"/>
        <v>6.5332208789016912E-3</v>
      </c>
      <c r="C69" s="18">
        <f t="shared" si="157"/>
        <v>4.9599634064706292E-3</v>
      </c>
      <c r="D69" s="18">
        <f t="shared" si="157"/>
        <v>3.9491622114506087E-3</v>
      </c>
      <c r="E69" s="18">
        <f t="shared" si="157"/>
        <v>3.7418781747088469E-3</v>
      </c>
      <c r="F69" s="18">
        <f t="shared" si="157"/>
        <v>4.21037547099554E-3</v>
      </c>
      <c r="H69" s="68">
        <f t="shared" si="105"/>
        <v>103.11845453457975</v>
      </c>
      <c r="I69" s="69">
        <f t="shared" si="106"/>
        <v>81.195230994763548</v>
      </c>
      <c r="J69" s="69">
        <f t="shared" si="107"/>
        <v>184.3136855293433</v>
      </c>
      <c r="L69" t="str">
        <f t="shared" si="140"/>
        <v>91 Elementary trades and related occupations</v>
      </c>
      <c r="M69" s="18">
        <f t="shared" si="158"/>
        <v>0.25856584261911775</v>
      </c>
      <c r="N69" s="18">
        <f t="shared" si="158"/>
        <v>0.22488089267405317</v>
      </c>
      <c r="O69" s="18">
        <f t="shared" si="158"/>
        <v>0.15605452984373594</v>
      </c>
      <c r="P69" s="18">
        <f t="shared" si="158"/>
        <v>0.16953450958930677</v>
      </c>
      <c r="Q69" s="18">
        <f t="shared" si="158"/>
        <v>0.21983355458544321</v>
      </c>
      <c r="S69" s="68">
        <f t="shared" si="109"/>
        <v>166.22314823338351</v>
      </c>
      <c r="T69" s="69">
        <f t="shared" si="110"/>
        <v>92.230375818256434</v>
      </c>
      <c r="U69" s="69">
        <f t="shared" si="111"/>
        <v>258.45352405163993</v>
      </c>
      <c r="W69" t="str">
        <f t="shared" si="141"/>
        <v>91 Elementary trades and related occupations</v>
      </c>
      <c r="X69" s="18">
        <f t="shared" si="159"/>
        <v>0.40067748233892214</v>
      </c>
      <c r="Y69" s="18">
        <f t="shared" si="159"/>
        <v>0.33429447045012939</v>
      </c>
      <c r="Z69" s="18">
        <f t="shared" si="159"/>
        <v>0.27250384151139301</v>
      </c>
      <c r="AA69" s="18">
        <f t="shared" si="159"/>
        <v>0.26364369220684875</v>
      </c>
      <c r="AB69" s="18">
        <f t="shared" si="159"/>
        <v>0.27801531304709048</v>
      </c>
      <c r="AD69" s="68">
        <f t="shared" si="113"/>
        <v>25.514221943119313</v>
      </c>
      <c r="AE69" s="69">
        <f t="shared" si="114"/>
        <v>69.420860570651442</v>
      </c>
      <c r="AF69" s="69">
        <f t="shared" si="115"/>
        <v>94.935082513770766</v>
      </c>
      <c r="AH69" t="str">
        <f t="shared" si="142"/>
        <v>91 Elementary trades and related occupations</v>
      </c>
      <c r="AI69" s="18">
        <f t="shared" si="160"/>
        <v>0.91380341206295568</v>
      </c>
      <c r="AJ69" s="18">
        <f t="shared" si="160"/>
        <v>0.87015091128313815</v>
      </c>
      <c r="AK69" s="18">
        <f t="shared" si="160"/>
        <v>0.67931493398307807</v>
      </c>
      <c r="AL69" s="18">
        <f t="shared" si="160"/>
        <v>0.74463977837049211</v>
      </c>
      <c r="AM69" s="18">
        <f t="shared" si="160"/>
        <v>0.8771546076769029</v>
      </c>
      <c r="AO69" s="68">
        <f t="shared" si="117"/>
        <v>42.742643266845199</v>
      </c>
      <c r="AP69" s="69">
        <f t="shared" si="118"/>
        <v>72.10661817989795</v>
      </c>
      <c r="AQ69" s="69">
        <f t="shared" si="119"/>
        <v>114.84926144674314</v>
      </c>
      <c r="AS69" t="str">
        <f t="shared" si="143"/>
        <v>91 Elementary trades and related occupations</v>
      </c>
      <c r="AT69" s="18">
        <f t="shared" si="161"/>
        <v>1.0373988899865991</v>
      </c>
      <c r="AU69" s="18">
        <f t="shared" si="161"/>
        <v>0.89838674966083998</v>
      </c>
      <c r="AV69" s="18">
        <f t="shared" si="161"/>
        <v>0.79652135780370859</v>
      </c>
      <c r="AW69" s="18">
        <f t="shared" si="161"/>
        <v>0.80115514560019507</v>
      </c>
      <c r="AX69" s="18">
        <f t="shared" si="161"/>
        <v>0.82365747062315564</v>
      </c>
      <c r="AZ69" s="68">
        <f t="shared" si="121"/>
        <v>24.008956729185154</v>
      </c>
      <c r="BA69" s="69">
        <f t="shared" si="122"/>
        <v>61.78856064332394</v>
      </c>
      <c r="BB69" s="69">
        <f t="shared" si="123"/>
        <v>85.797517372509091</v>
      </c>
      <c r="BD69" t="str">
        <f t="shared" si="144"/>
        <v>91 Elementary trades and related occupations</v>
      </c>
      <c r="BE69" s="18">
        <f t="shared" si="162"/>
        <v>1.301928309051414</v>
      </c>
      <c r="BF69" s="18">
        <f t="shared" si="162"/>
        <v>1.1693992581369355</v>
      </c>
      <c r="BG69" s="18">
        <f t="shared" si="162"/>
        <v>1.0476436533641407</v>
      </c>
      <c r="BH69" s="18">
        <f t="shared" si="162"/>
        <v>1.0422017739135028</v>
      </c>
      <c r="BI69" s="18">
        <f t="shared" si="162"/>
        <v>1.2555634765688888</v>
      </c>
      <c r="BK69" s="68">
        <f t="shared" si="125"/>
        <v>25.248179351395695</v>
      </c>
      <c r="BL69" s="69">
        <f t="shared" si="126"/>
        <v>38.730381914082002</v>
      </c>
      <c r="BM69" s="69">
        <f t="shared" si="127"/>
        <v>63.978561265477694</v>
      </c>
      <c r="BO69" t="str">
        <f t="shared" si="145"/>
        <v>91 Elementary trades and related occupations</v>
      </c>
      <c r="BP69" s="18">
        <f t="shared" si="163"/>
        <v>2.2119007114996565</v>
      </c>
      <c r="BQ69" s="18">
        <f t="shared" si="163"/>
        <v>2.0202217583294471</v>
      </c>
      <c r="BR69" s="18">
        <f t="shared" si="163"/>
        <v>1.9493497418340999</v>
      </c>
      <c r="BS69" s="18">
        <f t="shared" si="163"/>
        <v>1.8159938694674649</v>
      </c>
      <c r="BT69" s="18">
        <f t="shared" si="163"/>
        <v>2.0981013167614568</v>
      </c>
      <c r="BV69" s="68">
        <f t="shared" si="129"/>
        <v>1.3996589883404515</v>
      </c>
      <c r="BW69" s="69">
        <f t="shared" si="130"/>
        <v>38.783536276322153</v>
      </c>
      <c r="BX69" s="69">
        <f t="shared" si="131"/>
        <v>40.183195264662608</v>
      </c>
      <c r="BZ69" t="str">
        <f t="shared" si="146"/>
        <v>91 Elementary trades and related occupations</v>
      </c>
      <c r="CA69" s="18">
        <f t="shared" si="164"/>
        <v>4.4732061156183303</v>
      </c>
      <c r="CB69" s="18">
        <f t="shared" si="164"/>
        <v>4.2772225205110219</v>
      </c>
      <c r="CC69" s="18">
        <f t="shared" si="164"/>
        <v>4.0290118914422672</v>
      </c>
      <c r="CD69" s="18">
        <f t="shared" si="164"/>
        <v>3.6622965460366625</v>
      </c>
      <c r="CE69" s="18">
        <f t="shared" si="164"/>
        <v>4.4947311040283795</v>
      </c>
      <c r="CG69" s="68">
        <f t="shared" si="133"/>
        <v>-38.022200314210558</v>
      </c>
      <c r="CH69" s="69">
        <f t="shared" si="134"/>
        <v>30.174554153180544</v>
      </c>
      <c r="CI69" s="69">
        <f t="shared" si="135"/>
        <v>-7.8476461610300117</v>
      </c>
      <c r="CK69" t="str">
        <f t="shared" si="147"/>
        <v>91 Elementary trades and related occupations</v>
      </c>
      <c r="CL69" s="18">
        <f t="shared" si="165"/>
        <v>6.1717631620423168</v>
      </c>
      <c r="CM69" s="18">
        <f t="shared" si="165"/>
        <v>5.6609286886371217</v>
      </c>
      <c r="CN69" s="18">
        <f t="shared" si="165"/>
        <v>5.4621352556190139</v>
      </c>
      <c r="CO69" s="18">
        <f t="shared" si="165"/>
        <v>5.0666311807747793</v>
      </c>
      <c r="CP69" s="18">
        <f t="shared" si="165"/>
        <v>5.1942400631635302</v>
      </c>
      <c r="CR69" s="68">
        <f t="shared" si="137"/>
        <v>-61.253785003701822</v>
      </c>
      <c r="CS69" s="69">
        <f t="shared" si="138"/>
        <v>18.353724632922162</v>
      </c>
      <c r="CT69" s="69">
        <f t="shared" si="139"/>
        <v>-42.900060370779656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0.47412929130470005</v>
      </c>
      <c r="C70" s="18">
        <f t="shared" si="157"/>
        <v>0.57842806193667518</v>
      </c>
      <c r="D70" s="18">
        <f t="shared" si="157"/>
        <v>0.49519971271272362</v>
      </c>
      <c r="E70" s="18">
        <f t="shared" si="157"/>
        <v>0.59778022202001624</v>
      </c>
      <c r="F70" s="18">
        <f t="shared" si="157"/>
        <v>0.6895855467455908</v>
      </c>
      <c r="H70" s="68">
        <f t="shared" si="105"/>
        <v>165.30247139302864</v>
      </c>
      <c r="I70" s="69">
        <f t="shared" si="106"/>
        <v>94.611382306622545</v>
      </c>
      <c r="J70" s="69">
        <f t="shared" si="107"/>
        <v>259.91385369965121</v>
      </c>
      <c r="L70" t="str">
        <f t="shared" ref="L70" si="166">A70</f>
        <v>92 Elementary administration and service occupations</v>
      </c>
      <c r="M70" s="18">
        <f t="shared" si="158"/>
        <v>1.8392281697426172</v>
      </c>
      <c r="N70" s="18">
        <f t="shared" si="158"/>
        <v>2.0242856736066241</v>
      </c>
      <c r="O70" s="18">
        <f t="shared" si="158"/>
        <v>1.8872100445728748</v>
      </c>
      <c r="P70" s="18">
        <f t="shared" si="158"/>
        <v>2.2913842993949283</v>
      </c>
      <c r="Q70" s="18">
        <f t="shared" si="158"/>
        <v>3.1462353356037918</v>
      </c>
      <c r="S70" s="68">
        <f t="shared" si="109"/>
        <v>215.06428636877195</v>
      </c>
      <c r="T70" s="69">
        <f t="shared" si="110"/>
        <v>107.78268091892794</v>
      </c>
      <c r="U70" s="69">
        <f t="shared" si="111"/>
        <v>322.8469672876999</v>
      </c>
      <c r="W70" t="str">
        <f t="shared" ref="W70" si="167">A70</f>
        <v>92 Elementary administration and service occupations</v>
      </c>
      <c r="X70" s="18">
        <f t="shared" si="159"/>
        <v>3.2552018158667271</v>
      </c>
      <c r="Y70" s="18">
        <f t="shared" si="159"/>
        <v>3.4262331711065479</v>
      </c>
      <c r="Z70" s="18">
        <f t="shared" si="159"/>
        <v>3.3562614290592716</v>
      </c>
      <c r="AA70" s="18">
        <f t="shared" si="159"/>
        <v>3.9149335127476328</v>
      </c>
      <c r="AB70" s="18">
        <f t="shared" si="159"/>
        <v>4.6339476249816176</v>
      </c>
      <c r="AD70" s="68">
        <f t="shared" si="113"/>
        <v>69.860418078333069</v>
      </c>
      <c r="AE70" s="69">
        <f t="shared" si="114"/>
        <v>89.393581779051573</v>
      </c>
      <c r="AF70" s="69">
        <f t="shared" si="115"/>
        <v>159.25399985738466</v>
      </c>
      <c r="AH70" t="str">
        <f t="shared" ref="AH70" si="168">L70</f>
        <v>92 Elementary administration and service occupations</v>
      </c>
      <c r="AI70" s="18">
        <f t="shared" si="160"/>
        <v>4.9702333626064732</v>
      </c>
      <c r="AJ70" s="18">
        <f t="shared" si="160"/>
        <v>5.8071176116491108</v>
      </c>
      <c r="AK70" s="18">
        <f t="shared" si="160"/>
        <v>5.6384427854861796</v>
      </c>
      <c r="AL70" s="18">
        <f t="shared" si="160"/>
        <v>7.0104108293888769</v>
      </c>
      <c r="AM70" s="18">
        <f t="shared" si="160"/>
        <v>8.9209778037728107</v>
      </c>
      <c r="AO70" s="68">
        <f t="shared" si="117"/>
        <v>74.904920998625485</v>
      </c>
      <c r="AP70" s="69">
        <f t="shared" si="118"/>
        <v>83.578589957578458</v>
      </c>
      <c r="AQ70" s="69">
        <f t="shared" si="119"/>
        <v>158.48351095620393</v>
      </c>
      <c r="AS70" t="str">
        <f t="shared" ref="AS70" si="169">W70</f>
        <v>92 Elementary administration and service occupations</v>
      </c>
      <c r="AT70" s="18">
        <f t="shared" si="161"/>
        <v>4.916445685568509</v>
      </c>
      <c r="AU70" s="18">
        <f t="shared" si="161"/>
        <v>5.0017632794139688</v>
      </c>
      <c r="AV70" s="18">
        <f t="shared" si="161"/>
        <v>5.0417826735166731</v>
      </c>
      <c r="AW70" s="18">
        <f t="shared" si="161"/>
        <v>5.8891123447909095</v>
      </c>
      <c r="AX70" s="18">
        <f t="shared" si="161"/>
        <v>7.2585876755786902</v>
      </c>
      <c r="AZ70" s="68">
        <f t="shared" si="121"/>
        <v>72.652091179251315</v>
      </c>
      <c r="BA70" s="69">
        <f t="shared" si="122"/>
        <v>85.088828700803077</v>
      </c>
      <c r="BB70" s="69">
        <f t="shared" si="123"/>
        <v>157.74091988005441</v>
      </c>
      <c r="BD70" t="str">
        <f t="shared" ref="BD70" si="170">AH70</f>
        <v>92 Elementary administration and service occupations</v>
      </c>
      <c r="BE70" s="18">
        <f t="shared" si="162"/>
        <v>7.7767196125391918</v>
      </c>
      <c r="BF70" s="18">
        <f t="shared" si="162"/>
        <v>7.1853253253299263</v>
      </c>
      <c r="BG70" s="18">
        <f t="shared" si="162"/>
        <v>6.9014779672981668</v>
      </c>
      <c r="BH70" s="18">
        <f t="shared" si="162"/>
        <v>6.8490010369642658</v>
      </c>
      <c r="BI70" s="18">
        <f t="shared" si="162"/>
        <v>6.4532572977833365</v>
      </c>
      <c r="BK70" s="68">
        <f t="shared" si="125"/>
        <v>-2.2800560132895562</v>
      </c>
      <c r="BL70" s="69">
        <f t="shared" si="126"/>
        <v>50.188350008393201</v>
      </c>
      <c r="BM70" s="69">
        <f t="shared" si="127"/>
        <v>47.908293995103641</v>
      </c>
      <c r="BO70" t="str">
        <f t="shared" ref="BO70" si="171">AS70</f>
        <v>92 Elementary administration and service occupations</v>
      </c>
      <c r="BP70" s="18">
        <f t="shared" si="163"/>
        <v>12.822461145064349</v>
      </c>
      <c r="BQ70" s="18">
        <f t="shared" si="163"/>
        <v>13.960272643490324</v>
      </c>
      <c r="BR70" s="18">
        <f t="shared" si="163"/>
        <v>13.145326552634701</v>
      </c>
      <c r="BS70" s="18">
        <f t="shared" si="163"/>
        <v>14.394468034001836</v>
      </c>
      <c r="BT70" s="18">
        <f t="shared" si="163"/>
        <v>15.62202828073565</v>
      </c>
      <c r="BV70" s="68">
        <f t="shared" si="129"/>
        <v>11.960761455117233</v>
      </c>
      <c r="BW70" s="69">
        <f t="shared" si="130"/>
        <v>57.139237521067564</v>
      </c>
      <c r="BX70" s="69">
        <f t="shared" si="131"/>
        <v>69.099998976184807</v>
      </c>
      <c r="BZ70" t="str">
        <f t="shared" ref="BZ70" si="172">BD70</f>
        <v>92 Elementary administration and service occupations</v>
      </c>
      <c r="CA70" s="18">
        <f t="shared" si="164"/>
        <v>17.284586644070711</v>
      </c>
      <c r="CB70" s="18">
        <f t="shared" si="164"/>
        <v>19.547648611535418</v>
      </c>
      <c r="CC70" s="18">
        <f t="shared" si="164"/>
        <v>18.362180286979502</v>
      </c>
      <c r="CD70" s="18">
        <f t="shared" si="164"/>
        <v>19.870329004279775</v>
      </c>
      <c r="CE70" s="18">
        <f t="shared" si="164"/>
        <v>21.55562078449076</v>
      </c>
      <c r="CG70" s="68">
        <f t="shared" si="133"/>
        <v>-34.782030182856857</v>
      </c>
      <c r="CH70" s="69">
        <f t="shared" si="134"/>
        <v>35.194200404489109</v>
      </c>
      <c r="CI70" s="69">
        <f t="shared" si="135"/>
        <v>0.41217022163225653</v>
      </c>
      <c r="CK70" t="str">
        <f t="shared" ref="CK70" si="173">BO70</f>
        <v>92 Elementary administration and service occupations</v>
      </c>
      <c r="CL70" s="18">
        <f t="shared" si="165"/>
        <v>23.574648690979668</v>
      </c>
      <c r="CM70" s="18">
        <f t="shared" si="165"/>
        <v>20.974396874723954</v>
      </c>
      <c r="CN70" s="18">
        <f t="shared" si="165"/>
        <v>20.478747881976613</v>
      </c>
      <c r="CO70" s="18">
        <f t="shared" si="165"/>
        <v>19.775519623719788</v>
      </c>
      <c r="CP70" s="18">
        <f t="shared" si="165"/>
        <v>17.142952229025539</v>
      </c>
      <c r="CR70" s="68">
        <f t="shared" si="137"/>
        <v>-65.892339455395501</v>
      </c>
      <c r="CS70" s="69">
        <f t="shared" si="138"/>
        <v>17.415407396313014</v>
      </c>
      <c r="CT70" s="69">
        <f t="shared" si="139"/>
        <v>-48.476932059082486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90.516910100310781</v>
      </c>
      <c r="I72" s="67">
        <f>IF(D35&gt;0,I35/D35*100,0)</f>
        <v>67.843578363627827</v>
      </c>
      <c r="J72" s="67">
        <f t="shared" ref="J72" si="175">IF(D35&gt;0,(J35/D35)*100,0)</f>
        <v>158.36048846393862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88.985381733125607</v>
      </c>
      <c r="T72" s="67">
        <f t="shared" ref="T72" si="177">IF(O35&gt;0,T35/O35*100,0)</f>
        <v>70.396933428847845</v>
      </c>
      <c r="U72" s="67">
        <f t="shared" ref="U72" si="178">IF(O35&gt;0,(U35/O35)*100,0)</f>
        <v>159.38231516197345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23.025984680276355</v>
      </c>
      <c r="AE72" s="67">
        <f t="shared" ref="AE72" si="180">IF(Z35&gt;0,AE35/Z35*100,0)</f>
        <v>61.491002842390863</v>
      </c>
      <c r="AF72" s="67">
        <f t="shared" ref="AF72" si="181">IF(Z35&gt;0,(AF35/Z35)*100,0)</f>
        <v>84.516987522667208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10.547454734575791</v>
      </c>
      <c r="AP72" s="67">
        <f t="shared" ref="AP72" si="183">IF(AK35&gt;0,AP35/AK35*100,0)</f>
        <v>55.337555185459649</v>
      </c>
      <c r="AQ72" s="67">
        <f t="shared" ref="AQ72" si="184">IF(AK35&gt;0,(AQ35/AK35)*100,0)</f>
        <v>65.885009920035444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19.923373631299654</v>
      </c>
      <c r="BA72" s="67">
        <f t="shared" ref="BA72" si="186">IF(AV35&gt;0,BA35/AV35*100,0)</f>
        <v>56.65735404652267</v>
      </c>
      <c r="BB72" s="67">
        <f t="shared" ref="BB72" si="187">IF(AV35&gt;0,(BB35/AV35)*100,0)</f>
        <v>76.58072767782231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4.5072293369660805</v>
      </c>
      <c r="BL72" s="67">
        <f t="shared" ref="BL72" si="189">IF(BG35&gt;0,BL35/BG35*100,0)</f>
        <v>46.565967154521616</v>
      </c>
      <c r="BM72" s="67">
        <f t="shared" ref="BM72" si="190">IF(BG35&gt;0,(BM35/BG35)*100,0)</f>
        <v>51.073196491487693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-5.7893927753249184</v>
      </c>
      <c r="BW72" s="67">
        <f t="shared" ref="BW72" si="192">IF(BR35&gt;0,BW35/BR35*100,0)</f>
        <v>48.131949882228184</v>
      </c>
      <c r="BX72" s="67">
        <f t="shared" ref="BX72" si="193">IF(BR35&gt;0,(BX35/BR35)*100,0)</f>
        <v>42.342557106903264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-44.443997614079322</v>
      </c>
      <c r="CH72" s="67">
        <f t="shared" ref="CH72" si="195">IF(CC35&gt;0,CH35/CC35*100,0)</f>
        <v>31.344397947389385</v>
      </c>
      <c r="CI72" s="67">
        <f t="shared" ref="CI72" si="196">IF(CC35&gt;0,(CI35/CC35)*100,0)</f>
        <v>-13.099599666689937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-59.25543209795778</v>
      </c>
      <c r="CS72" s="67">
        <f t="shared" ref="CS72" si="198">IF(CN35&gt;0,CS35/CN35*100,0)</f>
        <v>20.303119097048704</v>
      </c>
      <c r="CT72" s="67">
        <f t="shared" ref="CT72" si="199">IF(CN35&gt;0,(CT35/CN35)*100,0)</f>
        <v>-38.952313000909079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Greater Birmingham and Solihull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Greater Birmingham and Solihull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Greater Birmingham and Solihull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Greater Birmingham and Solihull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Greater Birmingham and Solihull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Greater Birmingham and Solihull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Greater Birmingham and Solihull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Greater Birmingham and Solihull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Greater Birmingham and Solihull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9.9701854399626875</v>
      </c>
      <c r="C82" s="18">
        <f t="shared" si="210"/>
        <v>-5.2788909025838215</v>
      </c>
      <c r="D82" s="18">
        <f t="shared" si="210"/>
        <v>3.8591141182970912</v>
      </c>
      <c r="E82" s="18">
        <f t="shared" si="210"/>
        <v>4.4480274605369186</v>
      </c>
      <c r="F82" s="18">
        <f t="shared" ref="F82:F107" si="211">IF(AND(F$6-C$6 &lt;&gt; 0,C8&lt;&gt;0,F8&lt;&gt;0),(EXP(LN(F8/C8)/(F$6-C$6))-1)*100,0)</f>
        <v>3.628572774062877</v>
      </c>
      <c r="H82" s="18">
        <f t="shared" ref="H82:H107" si="212">IF($F$6-$D$6 &lt;&gt; 0,(EXP(LN(1+(H45/100))/($F$6-$D$6))-1)*100,0)</f>
        <v>4.251352909432593</v>
      </c>
      <c r="I82" s="18">
        <f t="shared" ref="I82:I107" si="213">IF(D8&gt;0,((1+(I8/D8))^(1/($F$6-$D$6))-1)*100,0)</f>
        <v>3.6270245049157879</v>
      </c>
      <c r="J82" s="18">
        <f t="shared" ref="J82:J107" si="214">IF($F$6-$D$6 &lt;&gt; 0,(EXP(LN(1+(J45/100))/($F$6-$D$6))-1)*100,0)</f>
        <v>6.5054235866480514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12.910753680875864</v>
      </c>
      <c r="N82" s="18">
        <f t="shared" si="215"/>
        <v>-3.0109467246412946</v>
      </c>
      <c r="O82" s="18">
        <f t="shared" si="215"/>
        <v>3.2035115719483587</v>
      </c>
      <c r="P82" s="18">
        <f t="shared" si="215"/>
        <v>4.2998832164244494</v>
      </c>
      <c r="Q82" s="18">
        <f t="shared" ref="Q82:Q107" si="216">IF(AND(Q$6-N$6 &lt;&gt; 0,N8&lt;&gt;0,Q8&lt;&gt;0),(EXP(LN(Q8/N8)/(Q$6-N$6))-1)*100,0)</f>
        <v>3.4849233206002417</v>
      </c>
      <c r="S82" s="18">
        <f t="shared" ref="S82:S107" si="217">IF($F$6-$D$6 &lt;&gt; 0,(EXP(LN(1+(S45/100))/($F$6-$D$6))-1)*100,0)</f>
        <v>3.9331379421685853</v>
      </c>
      <c r="T82" s="18">
        <f t="shared" ref="T82:T107" si="218">IF(O8&gt;0,((1+(T8/O8))^(1/($F$6-$D$6))-1)*100,0)</f>
        <v>3.5662164765911886</v>
      </c>
      <c r="U82" s="18">
        <f t="shared" ref="U82:U107" si="219">IF($F$6-$D$6 &lt;&gt; 0,(EXP(LN(1+(U45/100))/($F$6-$D$6))-1)*100,0)</f>
        <v>6.2282756798270444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3.7248420639031776</v>
      </c>
      <c r="Y82" s="18">
        <f t="shared" si="220"/>
        <v>7.5221465919553365</v>
      </c>
      <c r="Z82" s="18">
        <f t="shared" si="220"/>
        <v>-0.63576854898581558</v>
      </c>
      <c r="AA82" s="18">
        <f t="shared" si="220"/>
        <v>1.4134078771412373</v>
      </c>
      <c r="AB82" s="18">
        <f t="shared" ref="AB82:AB107" si="221">IF(AND(AB$6-Y$6 &lt;&gt; 0,Y8&lt;&gt;0,AB8&lt;&gt;0),(EXP(LN(AB8/Y8)/(AB$6-Y$6))-1)*100,0)</f>
        <v>1.1375968945367854</v>
      </c>
      <c r="AD82" s="18">
        <f t="shared" ref="AD82:AD107" si="222">IF($F$6-$D$6 &lt;&gt; 0,(EXP(LN(1+(AD45/100))/($F$6-$D$6))-1)*100,0)</f>
        <v>0.72569604960843748</v>
      </c>
      <c r="AE82" s="18">
        <f t="shared" ref="AE82:AE107" si="223">IF(Z8&gt;0,((1+(AE8/Z8))^(1/($F$6-$D$6))-1)*100,0)</f>
        <v>3.1461195597981551</v>
      </c>
      <c r="AF82" s="18">
        <f t="shared" ref="AF82:AF107" si="224">IF($F$6-$D$6 &lt;&gt; 0,(EXP(LN(1+(AF45/100))/($F$6-$D$6))-1)*100,0)</f>
        <v>3.6252269165396145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2.222248688199735</v>
      </c>
      <c r="AJ82" s="18">
        <f t="shared" si="225"/>
        <v>10.848397251437891</v>
      </c>
      <c r="AK82" s="18">
        <f t="shared" si="225"/>
        <v>-1.8587829583504467</v>
      </c>
      <c r="AL82" s="18">
        <f t="shared" si="225"/>
        <v>0.80195757370649101</v>
      </c>
      <c r="AM82" s="18">
        <f t="shared" ref="AM82:AM107" si="226">IF(AND(AM$6-AJ$6 &lt;&gt; 0,AJ8&lt;&gt;0,AM8&lt;&gt;0),(EXP(LN(AM8/AJ8)/(AM$6-AJ$6))-1)*100,0)</f>
        <v>0.55814823774336109</v>
      </c>
      <c r="AO82" s="18">
        <f t="shared" ref="AO82:AO107" si="227">IF($F$6-$D$6 &lt;&gt; 0,(EXP(LN(1+(AO45/100))/($F$6-$D$6))-1)*100,0)</f>
        <v>-9.2875998766039913E-2</v>
      </c>
      <c r="AP82" s="18">
        <f t="shared" ref="AP82:AP107" si="228">IF(AK8&gt;0,((1+(AP8/AK8))^(1/($F$6-$D$6))-1)*100,0)</f>
        <v>2.7763729237982204</v>
      </c>
      <c r="AQ82" s="18">
        <f t="shared" ref="AQ82:AQ107" si="229">IF($F$6-$D$6 &lt;&gt; 0,(EXP(LN(1+(AQ45/100))/($F$6-$D$6))-1)*100,0)</f>
        <v>2.7132127288181263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2.2563422588226967</v>
      </c>
      <c r="AU82" s="18">
        <f t="shared" si="230"/>
        <v>6.6732042398809144</v>
      </c>
      <c r="AV82" s="18">
        <f t="shared" si="230"/>
        <v>-2.1351534826931418</v>
      </c>
      <c r="AW82" s="18">
        <f t="shared" si="230"/>
        <v>0.74483570790553344</v>
      </c>
      <c r="AX82" s="18">
        <f t="shared" ref="AX82:AX107" si="231">IF(AND(AX$6-AU$6 &lt;&gt; 0,AU8&lt;&gt;0,AX8&lt;&gt;0),(EXP(LN(AX8/AU8)/(AX$6-AU$6))-1)*100,0)</f>
        <v>0.19327076332087412</v>
      </c>
      <c r="AZ82" s="18">
        <f t="shared" ref="AZ82:AZ107" si="232">IF($F$6-$D$6 &lt;&gt; 0,(EXP(LN(1+(AZ45/100))/($F$6-$D$6))-1)*100,0)</f>
        <v>-0.2244565939405363</v>
      </c>
      <c r="BA82" s="18">
        <f t="shared" ref="BA82:BA107" si="233">IF(AV8&gt;0,((1+(BA8/AV8))^(1/($F$6-$D$6))-1)*100,0)</f>
        <v>2.7500482201539223</v>
      </c>
      <c r="BB82" s="18">
        <f t="shared" ref="BB82:BB107" si="234">IF($F$6-$D$6 &lt;&gt; 0,(EXP(LN(1+(BB45/100))/($F$6-$D$6))-1)*100,0)</f>
        <v>2.5973317504136562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7.2771822411735076</v>
      </c>
      <c r="BF82" s="18">
        <f t="shared" si="235"/>
        <v>1.7175461951288939</v>
      </c>
      <c r="BG82" s="18">
        <f t="shared" si="235"/>
        <v>-1.9202584580193527</v>
      </c>
      <c r="BH82" s="18">
        <f t="shared" si="235"/>
        <v>0.62623803937713607</v>
      </c>
      <c r="BI82" s="18">
        <f t="shared" ref="BI82:BI107" si="236">IF(AND(BI$6-BF$6 &lt;&gt; 0,BF8&lt;&gt;0,BI8&lt;&gt;0),(EXP(LN(BI8/BF8)/(BI$6-BF$6))-1)*100,0)</f>
        <v>-0.1092439230419795</v>
      </c>
      <c r="BK82" s="18">
        <f t="shared" ref="BK82:BK107" si="237">IF($F$6-$D$6 &lt;&gt; 0,(EXP(LN(1+(BK45/100))/($F$6-$D$6))-1)*100,0)</f>
        <v>-0.22985684482869084</v>
      </c>
      <c r="BL82" s="18">
        <f t="shared" ref="BL82:BL107" si="238">IF(BG8&gt;0,((1+(BL8/BG8))^(1/($F$6-$D$6))-1)*100,0)</f>
        <v>2.3545343490226189</v>
      </c>
      <c r="BM82" s="18">
        <f t="shared" ref="BM82:BM107" si="239">IF($F$6-$D$6 &lt;&gt; 0,(EXP(LN(1+(BM45/100))/($F$6-$D$6))-1)*100,0)</f>
        <v>2.1893828725612741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4.9072771046071884</v>
      </c>
      <c r="BQ82" s="18">
        <f t="shared" si="240"/>
        <v>-7.4545952216891198</v>
      </c>
      <c r="BR82" s="18">
        <f t="shared" si="240"/>
        <v>-1.9438373900255823</v>
      </c>
      <c r="BS82" s="18">
        <f t="shared" si="240"/>
        <v>-1.4161820579543627</v>
      </c>
      <c r="BT82" s="18">
        <f t="shared" ref="BT82:BT107" si="241">IF(AND(BT$6-BQ$6 &lt;&gt; 0,BQ8&lt;&gt;0,BT8&lt;&gt;0),(EXP(LN(BT8/BQ8)/(BT$6-BQ$6))-1)*100,0)</f>
        <v>-1.9694128653225063</v>
      </c>
      <c r="BV82" s="18">
        <f t="shared" ref="BV82:BV107" si="242">IF($F$6-$D$6 &lt;&gt; 0,(EXP(LN(1+(BV45/100))/($F$6-$D$6))-1)*100,0)</f>
        <v>-1.5923819047765408</v>
      </c>
      <c r="BW82" s="18">
        <f t="shared" ref="BW82:BW107" si="243">IF(BR8&gt;0,((1+(BW8/BR8))^(1/($F$6-$D$6))-1)*100,0)</f>
        <v>2.3891048951194094</v>
      </c>
      <c r="BX82" s="18">
        <f t="shared" ref="BX82:BX107" si="244">IF($F$6-$D$6 &lt;&gt; 0,(EXP(LN(1+(BX45/100))/($F$6-$D$6))-1)*100,0)</f>
        <v>1.2844140549318483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3.2071391380990022</v>
      </c>
      <c r="CB82" s="18">
        <f t="shared" si="245"/>
        <v>3.096465410632776</v>
      </c>
      <c r="CC82" s="18">
        <f t="shared" si="245"/>
        <v>-3.9434265264442714</v>
      </c>
      <c r="CD82" s="18">
        <f t="shared" si="245"/>
        <v>-3.0725845897350501</v>
      </c>
      <c r="CE82" s="18">
        <f t="shared" ref="CE82:CE107" si="246">IF(AND(CE$6-CB$6 &lt;&gt; 0,CB8&lt;&gt;0,CE8&lt;&gt;0),(EXP(LN(CE8/CB8)/(CE$6-CB$6))-1)*100,0)</f>
        <v>-2.9721078095655717</v>
      </c>
      <c r="CG82" s="18">
        <f t="shared" ref="CG82:CG107" si="247">IF($F$6-$D$6 &lt;&gt; 0,(EXP(LN(1+(CG45/100))/($F$6-$D$6))-1)*100,0)</f>
        <v>-3.3637389403986306</v>
      </c>
      <c r="CH82" s="18">
        <f t="shared" ref="CH82:CH107" si="248">IF(CC8&gt;0,((1+(CH8/CC8))^(1/($F$6-$D$6))-1)*100,0)</f>
        <v>1.9925353009595081</v>
      </c>
      <c r="CI82" s="18">
        <f t="shared" ref="CI82:CI107" si="249">IF($F$6-$D$6 &lt;&gt; 0,(EXP(LN(1+(CI45/100))/($F$6-$D$6))-1)*100,0)</f>
        <v>-0.39089332692133771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3.3099314490117715</v>
      </c>
      <c r="CM82" s="18">
        <f t="shared" si="250"/>
        <v>9.6557161790270953</v>
      </c>
      <c r="CN82" s="18">
        <f t="shared" si="250"/>
        <v>-9.6553361816099752</v>
      </c>
      <c r="CO82" s="18">
        <f t="shared" si="250"/>
        <v>-2.2998676837012733</v>
      </c>
      <c r="CP82" s="18">
        <f t="shared" ref="CP82:CP107" si="251">IF(AND(CP$6-CM$6 &lt;&gt; 0,CM8&lt;&gt;0,CP8&lt;&gt;0),(EXP(LN(CP8/CM8)/(CP$6-CM$6))-1)*100,0)</f>
        <v>-3.9702147096860041</v>
      </c>
      <c r="CR82" s="18">
        <f t="shared" ref="CR82:CR107" si="252">IF($F$6-$D$6 &lt;&gt; 0,(EXP(LN(1+(CR45/100))/($F$6-$D$6))-1)*100,0)</f>
        <v>-4.8159302157251727</v>
      </c>
      <c r="CS82" s="18">
        <f t="shared" ref="CS82:CS107" si="253">IF(CN8&gt;0,((1+(CS8/CN8))^(1/($F$6-$D$6))-1)*100,0)</f>
        <v>1.2692178412037736</v>
      </c>
      <c r="CT82" s="18">
        <f t="shared" ref="CT82:CT107" si="254">IF($F$6-$D$6 &lt;&gt; 0,(EXP(LN(1+(CT45/100))/($F$6-$D$6))-1)*100,0)</f>
        <v>-2.4887613246736495</v>
      </c>
    </row>
    <row r="83" spans="1:98" x14ac:dyDescent="0.2">
      <c r="A83" t="str">
        <f t="shared" si="209"/>
        <v>12 Other managers and proprietors</v>
      </c>
      <c r="B83" s="18">
        <f t="shared" si="210"/>
        <v>8.619296210129157</v>
      </c>
      <c r="C83" s="18">
        <f t="shared" si="210"/>
        <v>-9.0364408265497964</v>
      </c>
      <c r="D83" s="18">
        <f t="shared" si="210"/>
        <v>10.327833944092424</v>
      </c>
      <c r="E83" s="18">
        <f t="shared" si="210"/>
        <v>5.8562877052794837</v>
      </c>
      <c r="F83" s="18">
        <f t="shared" si="211"/>
        <v>6.2224266672195494</v>
      </c>
      <c r="H83" s="18">
        <f t="shared" si="212"/>
        <v>7.3262948992753874</v>
      </c>
      <c r="I83" s="18">
        <f t="shared" si="213"/>
        <v>5.3636673902521359</v>
      </c>
      <c r="J83" s="18">
        <f t="shared" si="214"/>
        <v>9.8230097370277214</v>
      </c>
      <c r="L83" t="str">
        <f t="shared" ref="L83:L106" si="255">A83</f>
        <v>12 Other managers and proprietors</v>
      </c>
      <c r="M83" s="18">
        <f t="shared" si="215"/>
        <v>9.9163186703312256</v>
      </c>
      <c r="N83" s="18">
        <f t="shared" si="215"/>
        <v>1.0300109649430178</v>
      </c>
      <c r="O83" s="18">
        <f t="shared" si="215"/>
        <v>9.7213445716245683</v>
      </c>
      <c r="P83" s="18">
        <f t="shared" si="215"/>
        <v>5.8485036852255812</v>
      </c>
      <c r="Q83" s="18">
        <f t="shared" si="216"/>
        <v>6.7325971192784939</v>
      </c>
      <c r="S83" s="18">
        <f t="shared" si="217"/>
        <v>7.1240184685406049</v>
      </c>
      <c r="T83" s="18">
        <f t="shared" si="218"/>
        <v>5.1294130779769409</v>
      </c>
      <c r="U83" s="18">
        <f t="shared" si="219"/>
        <v>9.5443413801317156</v>
      </c>
      <c r="W83" t="str">
        <f t="shared" ref="W83:W106" si="256">A83</f>
        <v>12 Other managers and proprietors</v>
      </c>
      <c r="X83" s="18">
        <f t="shared" si="220"/>
        <v>1.041804035891869</v>
      </c>
      <c r="Y83" s="18">
        <f t="shared" si="220"/>
        <v>13.663741509332429</v>
      </c>
      <c r="Z83" s="18">
        <f t="shared" si="220"/>
        <v>5.3504432060688334</v>
      </c>
      <c r="AA83" s="18">
        <f t="shared" si="220"/>
        <v>2.5595420507175559</v>
      </c>
      <c r="AB83" s="18">
        <f t="shared" si="221"/>
        <v>4.090305226470492</v>
      </c>
      <c r="AD83" s="18">
        <f t="shared" si="222"/>
        <v>3.48152914323685</v>
      </c>
      <c r="AE83" s="18">
        <f t="shared" si="223"/>
        <v>4.4728239004125481</v>
      </c>
      <c r="AF83" s="18">
        <f t="shared" si="224"/>
        <v>6.5735615239287615</v>
      </c>
      <c r="AH83" t="str">
        <f t="shared" ref="AH83:AH106" si="257">L83</f>
        <v>12 Other managers and proprietors</v>
      </c>
      <c r="AI83" s="18">
        <f t="shared" si="225"/>
        <v>5.363096546298074E-2</v>
      </c>
      <c r="AJ83" s="18">
        <f t="shared" si="225"/>
        <v>20.036943793857741</v>
      </c>
      <c r="AK83" s="18">
        <f t="shared" si="225"/>
        <v>3.8757224393396239</v>
      </c>
      <c r="AL83" s="18">
        <f t="shared" si="225"/>
        <v>2.5462750486136443</v>
      </c>
      <c r="AM83" s="18">
        <f t="shared" si="226"/>
        <v>3.9783105931968876</v>
      </c>
      <c r="AO83" s="18">
        <f t="shared" si="227"/>
        <v>2.9875228046651214</v>
      </c>
      <c r="AP83" s="18">
        <f t="shared" si="228"/>
        <v>4.2048069645143737</v>
      </c>
      <c r="AQ83" s="18">
        <f t="shared" si="229"/>
        <v>6.0395935654222965</v>
      </c>
      <c r="AS83" t="str">
        <f t="shared" ref="AS83:AS106" si="258">W83</f>
        <v>12 Other managers and proprietors</v>
      </c>
      <c r="AT83" s="18">
        <f t="shared" si="230"/>
        <v>0.70213304225275053</v>
      </c>
      <c r="AU83" s="18">
        <f t="shared" si="230"/>
        <v>13.453634691672089</v>
      </c>
      <c r="AV83" s="18">
        <f t="shared" si="230"/>
        <v>4.6347411816849426</v>
      </c>
      <c r="AW83" s="18">
        <f t="shared" si="230"/>
        <v>1.9994193114686087</v>
      </c>
      <c r="AX83" s="18">
        <f t="shared" si="231"/>
        <v>3.5019264017214669</v>
      </c>
      <c r="AZ83" s="18">
        <f t="shared" si="232"/>
        <v>2.8704013725176614</v>
      </c>
      <c r="BA83" s="18">
        <f t="shared" si="233"/>
        <v>4.0353261502330984</v>
      </c>
      <c r="BB83" s="18">
        <f t="shared" si="234"/>
        <v>5.8282327057639582</v>
      </c>
      <c r="BD83" t="str">
        <f t="shared" ref="BD83:BD106" si="259">AH83</f>
        <v>12 Other managers and proprietors</v>
      </c>
      <c r="BE83" s="18">
        <f t="shared" si="235"/>
        <v>1.969395401103835</v>
      </c>
      <c r="BF83" s="18">
        <f t="shared" si="235"/>
        <v>-0.65901639054168903</v>
      </c>
      <c r="BG83" s="18">
        <f t="shared" si="235"/>
        <v>3.4136242542752493</v>
      </c>
      <c r="BH83" s="18">
        <f t="shared" si="235"/>
        <v>0.65866078557930141</v>
      </c>
      <c r="BI83" s="18">
        <f t="shared" si="236"/>
        <v>1.4280428899488884</v>
      </c>
      <c r="BK83" s="18">
        <f t="shared" si="237"/>
        <v>1.5687290964752743</v>
      </c>
      <c r="BL83" s="18">
        <f t="shared" si="238"/>
        <v>3.0332957294145757</v>
      </c>
      <c r="BM83" s="18">
        <f t="shared" si="239"/>
        <v>4.1054516751068304</v>
      </c>
      <c r="BO83" t="str">
        <f t="shared" ref="BO83:BO106" si="260">AS83</f>
        <v>12 Other managers and proprietors</v>
      </c>
      <c r="BP83" s="18">
        <f t="shared" si="240"/>
        <v>1.9956828416146211</v>
      </c>
      <c r="BQ83" s="18">
        <f t="shared" si="240"/>
        <v>-2.7332272665715474</v>
      </c>
      <c r="BR83" s="18">
        <f t="shared" si="240"/>
        <v>4.8393294318381352</v>
      </c>
      <c r="BS83" s="18">
        <f t="shared" si="240"/>
        <v>-0.10156936032226227</v>
      </c>
      <c r="BT83" s="18">
        <f t="shared" si="241"/>
        <v>1.2478409674980373</v>
      </c>
      <c r="BV83" s="18">
        <f t="shared" si="242"/>
        <v>1.5189666854147132</v>
      </c>
      <c r="BW83" s="18">
        <f t="shared" si="243"/>
        <v>3.7003166073922067</v>
      </c>
      <c r="BX83" s="18">
        <f t="shared" si="244"/>
        <v>4.6535963407709824</v>
      </c>
      <c r="BZ83" t="str">
        <f t="shared" ref="BZ83:BZ106" si="261">BD83</f>
        <v>12 Other managers and proprietors</v>
      </c>
      <c r="CA83" s="18">
        <f t="shared" si="245"/>
        <v>0.80421145637843416</v>
      </c>
      <c r="CB83" s="18">
        <f t="shared" si="245"/>
        <v>0.98679031240995752</v>
      </c>
      <c r="CC83" s="18">
        <f t="shared" si="245"/>
        <v>1.0215521970127206</v>
      </c>
      <c r="CD83" s="18">
        <f t="shared" si="245"/>
        <v>-2.7632696030463477</v>
      </c>
      <c r="CE83" s="18">
        <f t="shared" si="246"/>
        <v>-1.3629922192409993</v>
      </c>
      <c r="CG83" s="18">
        <f t="shared" si="247"/>
        <v>-1.5176861460089786</v>
      </c>
      <c r="CH83" s="18">
        <f t="shared" si="248"/>
        <v>2.6282176587138828</v>
      </c>
      <c r="CI83" s="18">
        <f t="shared" si="249"/>
        <v>1.6100727822564442</v>
      </c>
      <c r="CK83" t="str">
        <f t="shared" ref="CK83:CK106" si="262">BO83</f>
        <v>12 Other managers and proprietors</v>
      </c>
      <c r="CL83" s="18">
        <f t="shared" si="250"/>
        <v>-2.3090631942985551</v>
      </c>
      <c r="CM83" s="18">
        <f t="shared" si="250"/>
        <v>1.9420837441531669</v>
      </c>
      <c r="CN83" s="18">
        <f t="shared" si="250"/>
        <v>-1.9710908191497789</v>
      </c>
      <c r="CO83" s="18">
        <f t="shared" si="250"/>
        <v>-3.6452108332908462</v>
      </c>
      <c r="CP83" s="18">
        <f t="shared" si="251"/>
        <v>-2.7832522623387868</v>
      </c>
      <c r="CR83" s="18">
        <f t="shared" si="252"/>
        <v>-3.0903718853210194</v>
      </c>
      <c r="CS83" s="18">
        <f t="shared" si="253"/>
        <v>1.8381804975518001</v>
      </c>
      <c r="CT83" s="18">
        <f t="shared" si="254"/>
        <v>-0.42117376001442608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9.9543748429135714</v>
      </c>
      <c r="C84" s="18">
        <f t="shared" si="210"/>
        <v>-8.6936126666949942</v>
      </c>
      <c r="D84" s="18">
        <f t="shared" si="210"/>
        <v>4.8467904112079241</v>
      </c>
      <c r="E84" s="18">
        <f t="shared" si="210"/>
        <v>3.3382068001645449</v>
      </c>
      <c r="F84" s="18">
        <f t="shared" si="211"/>
        <v>3.007270539367668</v>
      </c>
      <c r="H84" s="18">
        <f t="shared" si="212"/>
        <v>3.8386406509423932</v>
      </c>
      <c r="I84" s="18">
        <f t="shared" si="213"/>
        <v>2.7733694118302843</v>
      </c>
      <c r="J84" s="18">
        <f t="shared" si="214"/>
        <v>5.6074112862237291</v>
      </c>
      <c r="L84" t="str">
        <f t="shared" si="255"/>
        <v>21 Science, research, engineering and technology professionals</v>
      </c>
      <c r="M84" s="18">
        <f t="shared" si="215"/>
        <v>10.829562492672352</v>
      </c>
      <c r="N84" s="18">
        <f t="shared" si="215"/>
        <v>-4.1063624495803914</v>
      </c>
      <c r="O84" s="18">
        <f t="shared" si="215"/>
        <v>5.3878770897804795</v>
      </c>
      <c r="P84" s="18">
        <f t="shared" si="215"/>
        <v>3.7031471869535038</v>
      </c>
      <c r="Q84" s="18">
        <f t="shared" si="216"/>
        <v>3.7179447988987535</v>
      </c>
      <c r="S84" s="18">
        <f t="shared" si="217"/>
        <v>4.2617099063405384</v>
      </c>
      <c r="T84" s="18">
        <f t="shared" si="218"/>
        <v>2.9663395813660065</v>
      </c>
      <c r="U84" s="18">
        <f t="shared" si="219"/>
        <v>6.0702150925885823</v>
      </c>
      <c r="W84" t="str">
        <f t="shared" si="256"/>
        <v>21 Science, research, engineering and technology professionals</v>
      </c>
      <c r="X84" s="18">
        <f t="shared" si="220"/>
        <v>1.5606773274795538</v>
      </c>
      <c r="Y84" s="18">
        <f t="shared" si="220"/>
        <v>11.657313409384829</v>
      </c>
      <c r="Z84" s="18">
        <f t="shared" si="220"/>
        <v>0.17806484088489505</v>
      </c>
      <c r="AA84" s="18">
        <f t="shared" si="220"/>
        <v>0.33529131981664406</v>
      </c>
      <c r="AB84" s="18">
        <f t="shared" si="221"/>
        <v>0.95851880220747532</v>
      </c>
      <c r="AD84" s="18">
        <f t="shared" si="222"/>
        <v>0.28285509458492175</v>
      </c>
      <c r="AE84" s="18">
        <f t="shared" si="223"/>
        <v>2.2724588754740038</v>
      </c>
      <c r="AF84" s="18">
        <f t="shared" si="224"/>
        <v>2.4801308596794636</v>
      </c>
      <c r="AH84" t="str">
        <f t="shared" si="257"/>
        <v>21 Science, research, engineering and technology professionals</v>
      </c>
      <c r="AI84" s="18">
        <f t="shared" si="225"/>
        <v>-0.28315148018489555</v>
      </c>
      <c r="AJ84" s="18">
        <f t="shared" si="225"/>
        <v>15.802074934215661</v>
      </c>
      <c r="AK84" s="18">
        <f t="shared" si="225"/>
        <v>6.1442470406736227E-2</v>
      </c>
      <c r="AL84" s="18">
        <f t="shared" si="225"/>
        <v>0.72054669558496709</v>
      </c>
      <c r="AM84" s="18">
        <f t="shared" si="226"/>
        <v>1.3945075055783684</v>
      </c>
      <c r="AO84" s="18">
        <f t="shared" si="227"/>
        <v>0.5003643033183458</v>
      </c>
      <c r="AP84" s="18">
        <f t="shared" si="228"/>
        <v>2.2195632413125832</v>
      </c>
      <c r="AQ84" s="18">
        <f t="shared" si="229"/>
        <v>2.591099707943112</v>
      </c>
      <c r="AS84" t="str">
        <f t="shared" si="258"/>
        <v>21 Science, research, engineering and technology professionals</v>
      </c>
      <c r="AT84" s="18">
        <f t="shared" si="230"/>
        <v>0.74222612922603126</v>
      </c>
      <c r="AU84" s="18">
        <f t="shared" si="230"/>
        <v>12.126617654053984</v>
      </c>
      <c r="AV84" s="18">
        <f t="shared" si="230"/>
        <v>-1.5790054203414172</v>
      </c>
      <c r="AW84" s="18">
        <f t="shared" si="230"/>
        <v>-0.13432067396987879</v>
      </c>
      <c r="AX84" s="18">
        <f t="shared" si="231"/>
        <v>0.13407254277872926</v>
      </c>
      <c r="AZ84" s="18">
        <f t="shared" si="232"/>
        <v>-0.61822323527287448</v>
      </c>
      <c r="BA84" s="18">
        <f t="shared" si="233"/>
        <v>1.9324948454110258</v>
      </c>
      <c r="BB84" s="18">
        <f t="shared" si="234"/>
        <v>1.464795789523432</v>
      </c>
      <c r="BD84" t="str">
        <f t="shared" si="259"/>
        <v>21 Science, research, engineering and technology professionals</v>
      </c>
      <c r="BE84" s="18">
        <f t="shared" si="235"/>
        <v>6.0903601966454168</v>
      </c>
      <c r="BF84" s="18">
        <f t="shared" si="235"/>
        <v>5.9530706020096025</v>
      </c>
      <c r="BG84" s="18">
        <f t="shared" si="235"/>
        <v>-1.0265600189774959</v>
      </c>
      <c r="BH84" s="18">
        <f t="shared" si="235"/>
        <v>9.068158840608298E-3</v>
      </c>
      <c r="BI84" s="18">
        <f t="shared" si="236"/>
        <v>4.4632334464322909E-2</v>
      </c>
      <c r="BK84" s="18">
        <f t="shared" si="237"/>
        <v>-0.33733972380839417</v>
      </c>
      <c r="BL84" s="18">
        <f t="shared" si="238"/>
        <v>1.7015334773282209</v>
      </c>
      <c r="BM84" s="18">
        <f t="shared" si="239"/>
        <v>1.436586715300403</v>
      </c>
      <c r="BO84" t="str">
        <f t="shared" si="260"/>
        <v>21 Science, research, engineering and technology professionals</v>
      </c>
      <c r="BP84" s="18">
        <f t="shared" si="240"/>
        <v>4.6548352666395232</v>
      </c>
      <c r="BQ84" s="18">
        <f t="shared" si="240"/>
        <v>0.90127655347138624</v>
      </c>
      <c r="BR84" s="18">
        <f t="shared" si="240"/>
        <v>-0.13984425730665384</v>
      </c>
      <c r="BS84" s="18">
        <f t="shared" si="240"/>
        <v>-1.1589141623575494</v>
      </c>
      <c r="BT84" s="18">
        <f t="shared" si="241"/>
        <v>-0.71364701390330687</v>
      </c>
      <c r="BV84" s="18">
        <f t="shared" si="242"/>
        <v>-0.82038497493622797</v>
      </c>
      <c r="BW84" s="18">
        <f t="shared" si="243"/>
        <v>1.9443308822414851</v>
      </c>
      <c r="BX84" s="18">
        <f t="shared" si="244"/>
        <v>1.3270530163961736</v>
      </c>
      <c r="BZ84" t="str">
        <f t="shared" si="261"/>
        <v>21 Science, research, engineering and technology professionals</v>
      </c>
      <c r="CA84" s="18">
        <f t="shared" si="245"/>
        <v>2.5918573796720246</v>
      </c>
      <c r="CB84" s="18">
        <f t="shared" si="245"/>
        <v>8.6689853906168892</v>
      </c>
      <c r="CC84" s="18">
        <f t="shared" si="245"/>
        <v>-2.6567970398923779</v>
      </c>
      <c r="CD84" s="18">
        <f t="shared" si="245"/>
        <v>-3.6293205264230743</v>
      </c>
      <c r="CE84" s="18">
        <f t="shared" si="246"/>
        <v>-2.5980421864202019</v>
      </c>
      <c r="CG84" s="18">
        <f t="shared" si="247"/>
        <v>-3.3062304257629904</v>
      </c>
      <c r="CH84" s="18">
        <f t="shared" si="248"/>
        <v>1.4924141770253696</v>
      </c>
      <c r="CI84" s="18">
        <f t="shared" si="249"/>
        <v>-1.056319734533806</v>
      </c>
      <c r="CK84" t="str">
        <f t="shared" si="262"/>
        <v>21 Science, research, engineering and technology professionals</v>
      </c>
      <c r="CL84" s="18">
        <f t="shared" si="250"/>
        <v>4.6388602651898259</v>
      </c>
      <c r="CM84" s="18">
        <f t="shared" si="250"/>
        <v>16.647757550859012</v>
      </c>
      <c r="CN84" s="18">
        <f t="shared" si="250"/>
        <v>-4.7218467025879729</v>
      </c>
      <c r="CO84" s="18">
        <f t="shared" si="250"/>
        <v>-2.4439701093829203</v>
      </c>
      <c r="CP84" s="18">
        <f t="shared" si="251"/>
        <v>-2.0737746954924252</v>
      </c>
      <c r="CR84" s="18">
        <f t="shared" si="252"/>
        <v>-3.2092498581316686</v>
      </c>
      <c r="CS84" s="18">
        <f t="shared" si="253"/>
        <v>1.4065059842722549</v>
      </c>
      <c r="CT84" s="18">
        <f t="shared" si="254"/>
        <v>-1.107657528580186</v>
      </c>
    </row>
    <row r="85" spans="1:98" x14ac:dyDescent="0.2">
      <c r="A85" t="str">
        <f t="shared" si="209"/>
        <v>22 Health professionals</v>
      </c>
      <c r="B85" s="18">
        <f t="shared" si="210"/>
        <v>14.318428124339654</v>
      </c>
      <c r="C85" s="18">
        <f t="shared" si="210"/>
        <v>-2.6035552519566907</v>
      </c>
      <c r="D85" s="18">
        <f t="shared" si="210"/>
        <v>6.030385921467829</v>
      </c>
      <c r="E85" s="18">
        <f t="shared" si="210"/>
        <v>4.1091260532508445</v>
      </c>
      <c r="F85" s="18">
        <f t="shared" si="211"/>
        <v>4.2704928783275253</v>
      </c>
      <c r="H85" s="18">
        <f t="shared" si="212"/>
        <v>4.745646410040627</v>
      </c>
      <c r="I85" s="18">
        <f t="shared" si="213"/>
        <v>3.6966066644077644</v>
      </c>
      <c r="J85" s="18">
        <f t="shared" si="214"/>
        <v>6.9203411356005606</v>
      </c>
      <c r="L85" t="str">
        <f t="shared" si="255"/>
        <v>22 Health professionals</v>
      </c>
      <c r="M85" s="18">
        <f t="shared" si="215"/>
        <v>14.442790427231355</v>
      </c>
      <c r="N85" s="18">
        <f t="shared" si="215"/>
        <v>-1.2277170056529063</v>
      </c>
      <c r="O85" s="18">
        <f t="shared" si="215"/>
        <v>5.3260931462280059</v>
      </c>
      <c r="P85" s="18">
        <f t="shared" si="215"/>
        <v>3.8386039327941601</v>
      </c>
      <c r="Q85" s="18">
        <f t="shared" si="216"/>
        <v>3.9756061528690267</v>
      </c>
      <c r="S85" s="18">
        <f t="shared" si="217"/>
        <v>4.3320847456828737</v>
      </c>
      <c r="T85" s="18">
        <f t="shared" si="218"/>
        <v>3.7199811349955425</v>
      </c>
      <c r="U85" s="18">
        <f t="shared" si="219"/>
        <v>6.6283325147706407</v>
      </c>
      <c r="W85" t="str">
        <f t="shared" si="256"/>
        <v>22 Health professionals</v>
      </c>
      <c r="X85" s="18">
        <f t="shared" si="220"/>
        <v>4.6571645862057087</v>
      </c>
      <c r="Y85" s="18">
        <f t="shared" si="220"/>
        <v>6.1004946699520612</v>
      </c>
      <c r="Z85" s="18">
        <f t="shared" si="220"/>
        <v>1.8310125628385521</v>
      </c>
      <c r="AA85" s="18">
        <f t="shared" si="220"/>
        <v>0.54233992187779911</v>
      </c>
      <c r="AB85" s="18">
        <f t="shared" si="221"/>
        <v>1.2833308241439134</v>
      </c>
      <c r="AD85" s="18">
        <f t="shared" si="222"/>
        <v>0.97007518280765037</v>
      </c>
      <c r="AE85" s="18">
        <f t="shared" si="223"/>
        <v>3.3809351879696914</v>
      </c>
      <c r="AF85" s="18">
        <f t="shared" si="224"/>
        <v>4.0059552518194597</v>
      </c>
      <c r="AH85" t="str">
        <f t="shared" si="257"/>
        <v>22 Health professionals</v>
      </c>
      <c r="AI85" s="18">
        <f t="shared" si="225"/>
        <v>-4.5471136779154486</v>
      </c>
      <c r="AJ85" s="18">
        <f t="shared" si="225"/>
        <v>-2.1494618145680433</v>
      </c>
      <c r="AK85" s="18">
        <f t="shared" si="225"/>
        <v>-9.6379548942334239</v>
      </c>
      <c r="AL85" s="18">
        <f t="shared" si="225"/>
        <v>-9.3962921880735735</v>
      </c>
      <c r="AM85" s="18">
        <f t="shared" si="226"/>
        <v>-9.0354712345408714</v>
      </c>
      <c r="AO85" s="18">
        <f t="shared" si="227"/>
        <v>-9.4769181491934908</v>
      </c>
      <c r="AP85" s="18">
        <f t="shared" si="228"/>
        <v>1.2412259989098562</v>
      </c>
      <c r="AQ85" s="18">
        <f t="shared" si="229"/>
        <v>-5.5026362419349777</v>
      </c>
      <c r="AS85" t="str">
        <f t="shared" si="258"/>
        <v>22 Health professionals</v>
      </c>
      <c r="AT85" s="18">
        <f t="shared" si="230"/>
        <v>3.6218545283081438</v>
      </c>
      <c r="AU85" s="18">
        <f t="shared" si="230"/>
        <v>13.836026699864835</v>
      </c>
      <c r="AV85" s="18">
        <f t="shared" si="230"/>
        <v>0.82618418484143863</v>
      </c>
      <c r="AW85" s="18">
        <f t="shared" si="230"/>
        <v>0.63880307640828971</v>
      </c>
      <c r="AX85" s="18">
        <f t="shared" si="231"/>
        <v>1.4758186078782431</v>
      </c>
      <c r="AZ85" s="18">
        <f t="shared" si="232"/>
        <v>0.70122472059175323</v>
      </c>
      <c r="BA85" s="18">
        <f t="shared" si="233"/>
        <v>2.9383429649799897</v>
      </c>
      <c r="BB85" s="18">
        <f t="shared" si="234"/>
        <v>3.4138120352227075</v>
      </c>
      <c r="BD85" t="str">
        <f t="shared" si="259"/>
        <v>22 Health professionals</v>
      </c>
      <c r="BE85" s="18">
        <f t="shared" si="235"/>
        <v>9.4220047764588486</v>
      </c>
      <c r="BF85" s="18">
        <f t="shared" si="235"/>
        <v>-9.1278055951257926</v>
      </c>
      <c r="BG85" s="18">
        <f t="shared" si="235"/>
        <v>2.1064382007547566</v>
      </c>
      <c r="BH85" s="18">
        <f t="shared" si="235"/>
        <v>-0.50476435808773923</v>
      </c>
      <c r="BI85" s="18">
        <f t="shared" si="236"/>
        <v>-0.26273180708655808</v>
      </c>
      <c r="BK85" s="18">
        <f t="shared" si="237"/>
        <v>0.3581311979927948</v>
      </c>
      <c r="BL85" s="18">
        <f t="shared" si="238"/>
        <v>3.2333685628683995</v>
      </c>
      <c r="BM85" s="18">
        <f t="shared" si="239"/>
        <v>3.4649207938184823</v>
      </c>
      <c r="BO85" t="str">
        <f t="shared" si="260"/>
        <v>22 Health professionals</v>
      </c>
      <c r="BP85" s="18">
        <f t="shared" si="240"/>
        <v>6.8861485182986737</v>
      </c>
      <c r="BQ85" s="18">
        <f t="shared" si="240"/>
        <v>-17.248231768009848</v>
      </c>
      <c r="BR85" s="18">
        <f t="shared" si="240"/>
        <v>1.7941347644993</v>
      </c>
      <c r="BS85" s="18">
        <f t="shared" si="240"/>
        <v>-1.9974011348076193</v>
      </c>
      <c r="BT85" s="18">
        <f t="shared" si="241"/>
        <v>-1.87087268893118</v>
      </c>
      <c r="BV85" s="18">
        <f t="shared" si="242"/>
        <v>-0.74951290700654427</v>
      </c>
      <c r="BW85" s="18">
        <f t="shared" si="243"/>
        <v>2.910176753892868</v>
      </c>
      <c r="BX85" s="18">
        <f t="shared" si="244"/>
        <v>2.4179056408313526</v>
      </c>
      <c r="BZ85" t="str">
        <f t="shared" si="261"/>
        <v>22 Health professionals</v>
      </c>
      <c r="CA85" s="18">
        <f t="shared" si="245"/>
        <v>6.2049682573251053</v>
      </c>
      <c r="CB85" s="18">
        <f t="shared" si="245"/>
        <v>-23.415492234657755</v>
      </c>
      <c r="CC85" s="18">
        <f t="shared" si="245"/>
        <v>-2.4221605963347104</v>
      </c>
      <c r="CD85" s="18">
        <f t="shared" si="245"/>
        <v>-6.8286306227130726</v>
      </c>
      <c r="CE85" s="18">
        <f t="shared" si="246"/>
        <v>-6.6245718510945402</v>
      </c>
      <c r="CG85" s="18">
        <f t="shared" si="247"/>
        <v>-5.3823730496791233</v>
      </c>
      <c r="CH85" s="18">
        <f t="shared" si="248"/>
        <v>1.870275080265249</v>
      </c>
      <c r="CI85" s="18">
        <f t="shared" si="249"/>
        <v>-1.8430247064761041</v>
      </c>
      <c r="CK85" t="str">
        <f t="shared" si="262"/>
        <v>22 Health professionals</v>
      </c>
      <c r="CL85" s="18">
        <f t="shared" si="250"/>
        <v>6.9299740615914374</v>
      </c>
      <c r="CM85" s="18">
        <f t="shared" si="250"/>
        <v>24.94333659023291</v>
      </c>
      <c r="CN85" s="18">
        <f t="shared" si="250"/>
        <v>-1.5160902533131404</v>
      </c>
      <c r="CO85" s="18">
        <f t="shared" si="250"/>
        <v>1.5094750559643932</v>
      </c>
      <c r="CP85" s="18">
        <f t="shared" si="251"/>
        <v>1.8680124845193991</v>
      </c>
      <c r="CR85" s="18">
        <f t="shared" si="252"/>
        <v>0.4907640848664574</v>
      </c>
      <c r="CS85" s="18">
        <f t="shared" si="253"/>
        <v>2.4771110879660441</v>
      </c>
      <c r="CT85" s="18">
        <f t="shared" si="254"/>
        <v>2.8291601134536659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4.3794408924672235</v>
      </c>
      <c r="C86" s="18">
        <f t="shared" si="210"/>
        <v>3.3989363890639224</v>
      </c>
      <c r="D86" s="18">
        <f t="shared" si="210"/>
        <v>3.8621068654348667</v>
      </c>
      <c r="E86" s="18">
        <f t="shared" si="210"/>
        <v>2.6077230755201963</v>
      </c>
      <c r="F86" s="18">
        <f t="shared" si="211"/>
        <v>3.0475423699269921</v>
      </c>
      <c r="H86" s="18">
        <f t="shared" si="212"/>
        <v>3.0241586069644555</v>
      </c>
      <c r="I86" s="18">
        <f t="shared" si="213"/>
        <v>3.3551055593221024</v>
      </c>
      <c r="J86" s="18">
        <f t="shared" si="214"/>
        <v>5.4096462384932043</v>
      </c>
      <c r="L86" t="str">
        <f t="shared" si="255"/>
        <v>23 Teaching and other educational professionals</v>
      </c>
      <c r="M86" s="18">
        <f t="shared" si="215"/>
        <v>5.5109220251966962</v>
      </c>
      <c r="N86" s="18">
        <f t="shared" si="215"/>
        <v>4.4391721386073835</v>
      </c>
      <c r="O86" s="18">
        <f t="shared" si="215"/>
        <v>3.6247414867486949</v>
      </c>
      <c r="P86" s="18">
        <f t="shared" si="215"/>
        <v>2.5199303068410783</v>
      </c>
      <c r="Q86" s="18">
        <f t="shared" si="216"/>
        <v>2.9832240579140468</v>
      </c>
      <c r="S86" s="18">
        <f t="shared" si="217"/>
        <v>2.8868856690241307</v>
      </c>
      <c r="T86" s="18">
        <f t="shared" si="218"/>
        <v>3.4029681766098996</v>
      </c>
      <c r="U86" s="18">
        <f t="shared" si="219"/>
        <v>5.3471299012082696</v>
      </c>
      <c r="W86" t="str">
        <f t="shared" si="256"/>
        <v>23 Teaching and other educational professionals</v>
      </c>
      <c r="X86" s="18">
        <f t="shared" si="220"/>
        <v>-6.8816337428530332</v>
      </c>
      <c r="Y86" s="18">
        <f t="shared" si="220"/>
        <v>12.294805981181778</v>
      </c>
      <c r="Z86" s="18">
        <f t="shared" si="220"/>
        <v>-3.2154867144029264</v>
      </c>
      <c r="AA86" s="18">
        <f t="shared" si="220"/>
        <v>-2.9150880406927038</v>
      </c>
      <c r="AB86" s="18">
        <f t="shared" si="221"/>
        <v>-2.1227740507485771</v>
      </c>
      <c r="AD86" s="18">
        <f t="shared" si="222"/>
        <v>-3.0153243863898171</v>
      </c>
      <c r="AE86" s="18">
        <f t="shared" si="223"/>
        <v>2.4141651020268995</v>
      </c>
      <c r="AF86" s="18">
        <f t="shared" si="224"/>
        <v>0.40160603178505117</v>
      </c>
      <c r="AH86" t="str">
        <f t="shared" si="257"/>
        <v>23 Teaching and other educational professionals</v>
      </c>
      <c r="AI86" s="18">
        <f t="shared" si="225"/>
        <v>-16.738961155638211</v>
      </c>
      <c r="AJ86" s="18">
        <f t="shared" si="225"/>
        <v>-0.22082843334135793</v>
      </c>
      <c r="AK86" s="18">
        <f t="shared" si="225"/>
        <v>-8.4784423346528683</v>
      </c>
      <c r="AL86" s="18">
        <f t="shared" si="225"/>
        <v>-9.1704529326763762E-2</v>
      </c>
      <c r="AM86" s="18">
        <f t="shared" si="226"/>
        <v>-2.7998298208176009</v>
      </c>
      <c r="AO86" s="18">
        <f t="shared" si="227"/>
        <v>-2.9693738238368739</v>
      </c>
      <c r="AP86" s="18">
        <f t="shared" si="228"/>
        <v>1.2166011025925405</v>
      </c>
      <c r="AQ86" s="18">
        <f t="shared" si="229"/>
        <v>-1.1938685981003783</v>
      </c>
      <c r="AS86" t="str">
        <f t="shared" si="258"/>
        <v>23 Teaching and other educational professionals</v>
      </c>
      <c r="AT86" s="18">
        <f t="shared" si="230"/>
        <v>-3.2897906777291319</v>
      </c>
      <c r="AU86" s="18">
        <f t="shared" si="230"/>
        <v>14.154073097214347</v>
      </c>
      <c r="AV86" s="18">
        <f t="shared" si="230"/>
        <v>-3.1945430011827813</v>
      </c>
      <c r="AW86" s="18">
        <f t="shared" si="230"/>
        <v>-1.2948644989648983</v>
      </c>
      <c r="AX86" s="18">
        <f t="shared" si="231"/>
        <v>-0.99679451096740257</v>
      </c>
      <c r="AZ86" s="18">
        <f t="shared" si="232"/>
        <v>-1.9321970230562036</v>
      </c>
      <c r="BA86" s="18">
        <f t="shared" si="233"/>
        <v>2.3161438670950663</v>
      </c>
      <c r="BB86" s="18">
        <f t="shared" si="234"/>
        <v>0.97163182332284936</v>
      </c>
      <c r="BD86" t="str">
        <f t="shared" si="259"/>
        <v>23 Teaching and other educational professionals</v>
      </c>
      <c r="BE86" s="18">
        <f t="shared" si="235"/>
        <v>0.53987752040682846</v>
      </c>
      <c r="BF86" s="18">
        <f t="shared" si="235"/>
        <v>9.0933898394636827</v>
      </c>
      <c r="BG86" s="18">
        <f t="shared" si="235"/>
        <v>0.41538104478719973</v>
      </c>
      <c r="BH86" s="18">
        <f t="shared" si="235"/>
        <v>0.35826828473011219</v>
      </c>
      <c r="BI86" s="18">
        <f t="shared" si="236"/>
        <v>0.90105374339917166</v>
      </c>
      <c r="BK86" s="18">
        <f t="shared" si="237"/>
        <v>0.37730226119843113</v>
      </c>
      <c r="BL86" s="18">
        <f t="shared" si="238"/>
        <v>2.5326394861729495</v>
      </c>
      <c r="BM86" s="18">
        <f t="shared" si="239"/>
        <v>2.8006561128971263</v>
      </c>
      <c r="BO86" t="str">
        <f t="shared" si="260"/>
        <v>23 Teaching and other educational professionals</v>
      </c>
      <c r="BP86" s="18">
        <f t="shared" si="240"/>
        <v>-0.13101628097907936</v>
      </c>
      <c r="BQ86" s="18">
        <f t="shared" si="240"/>
        <v>-8.494504013405745</v>
      </c>
      <c r="BR86" s="18">
        <f t="shared" si="240"/>
        <v>0.1663242836920098</v>
      </c>
      <c r="BS86" s="18">
        <f t="shared" si="240"/>
        <v>-1.9448405580203887</v>
      </c>
      <c r="BT86" s="18">
        <f t="shared" si="241"/>
        <v>-1.7155021922531821</v>
      </c>
      <c r="BV86" s="18">
        <f t="shared" si="242"/>
        <v>-1.2461098521026059</v>
      </c>
      <c r="BW86" s="18">
        <f t="shared" si="243"/>
        <v>2.68518931539099</v>
      </c>
      <c r="BX86" s="18">
        <f t="shared" si="244"/>
        <v>1.850538041967198</v>
      </c>
      <c r="BZ86" t="str">
        <f t="shared" si="261"/>
        <v>23 Teaching and other educational professionals</v>
      </c>
      <c r="CA86" s="18">
        <f t="shared" si="245"/>
        <v>-1.6621906111430329</v>
      </c>
      <c r="CB86" s="18">
        <f t="shared" si="245"/>
        <v>1.6424345200231949</v>
      </c>
      <c r="CC86" s="18">
        <f t="shared" si="245"/>
        <v>-2.7350003441959148</v>
      </c>
      <c r="CD86" s="18">
        <f t="shared" si="245"/>
        <v>-4.8263667091406059</v>
      </c>
      <c r="CE86" s="18">
        <f t="shared" si="246"/>
        <v>-3.7830621779062157</v>
      </c>
      <c r="CG86" s="18">
        <f t="shared" si="247"/>
        <v>-4.1342893880842784</v>
      </c>
      <c r="CH86" s="18">
        <f t="shared" si="248"/>
        <v>2.086924284720526</v>
      </c>
      <c r="CI86" s="18">
        <f t="shared" si="249"/>
        <v>-0.74422692406221902</v>
      </c>
      <c r="CK86" t="str">
        <f t="shared" si="262"/>
        <v>23 Teaching and other educational professionals</v>
      </c>
      <c r="CL86" s="18">
        <f t="shared" si="250"/>
        <v>6.8654710869098245E-2</v>
      </c>
      <c r="CM86" s="18">
        <f t="shared" si="250"/>
        <v>38.439983376694386</v>
      </c>
      <c r="CN86" s="18">
        <f t="shared" si="250"/>
        <v>-4.8430378298878978</v>
      </c>
      <c r="CO86" s="18">
        <f t="shared" si="250"/>
        <v>-3.0836048315778353</v>
      </c>
      <c r="CP86" s="18">
        <f t="shared" si="251"/>
        <v>-1.4651620908501473</v>
      </c>
      <c r="CR86" s="18">
        <f t="shared" si="252"/>
        <v>-3.6736677281970276</v>
      </c>
      <c r="CS86" s="18">
        <f t="shared" si="253"/>
        <v>1.9008427317495746</v>
      </c>
      <c r="CT86" s="18">
        <f t="shared" si="254"/>
        <v>-0.72373709225360683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11.224982915696247</v>
      </c>
      <c r="C87" s="18">
        <f t="shared" si="210"/>
        <v>1.7360675049121976</v>
      </c>
      <c r="D87" s="18">
        <f t="shared" si="210"/>
        <v>7.2043691135779353</v>
      </c>
      <c r="E87" s="18">
        <f t="shared" si="210"/>
        <v>4.4555897261520094</v>
      </c>
      <c r="F87" s="18">
        <f t="shared" si="211"/>
        <v>5.1334434511993932</v>
      </c>
      <c r="H87" s="18">
        <f t="shared" si="212"/>
        <v>5.3639277856675882</v>
      </c>
      <c r="I87" s="18">
        <f t="shared" si="213"/>
        <v>3.848039242900203</v>
      </c>
      <c r="J87" s="18">
        <f t="shared" si="214"/>
        <v>7.4822216098089367</v>
      </c>
      <c r="L87" t="str">
        <f t="shared" si="255"/>
        <v>24 Business, media and public service professionals</v>
      </c>
      <c r="M87" s="18">
        <f t="shared" si="215"/>
        <v>12.372721788716511</v>
      </c>
      <c r="N87" s="18">
        <f t="shared" si="215"/>
        <v>7.8477701047696691E-2</v>
      </c>
      <c r="O87" s="18">
        <f t="shared" si="215"/>
        <v>5.4651398610707336</v>
      </c>
      <c r="P87" s="18">
        <f t="shared" si="215"/>
        <v>3.4935813101604873</v>
      </c>
      <c r="Q87" s="18">
        <f t="shared" si="216"/>
        <v>3.8876014591005426</v>
      </c>
      <c r="S87" s="18">
        <f t="shared" si="217"/>
        <v>4.146637961921118</v>
      </c>
      <c r="T87" s="18">
        <f t="shared" si="218"/>
        <v>3.5348648293419105</v>
      </c>
      <c r="U87" s="18">
        <f t="shared" si="219"/>
        <v>6.3646458616006152</v>
      </c>
      <c r="W87" t="str">
        <f t="shared" si="256"/>
        <v>24 Business, media and public service professionals</v>
      </c>
      <c r="X87" s="18">
        <f t="shared" si="220"/>
        <v>2.5703768664930182</v>
      </c>
      <c r="Y87" s="18">
        <f t="shared" si="220"/>
        <v>17.337260379141718</v>
      </c>
      <c r="Z87" s="18">
        <f t="shared" si="220"/>
        <v>1.6619331302402562</v>
      </c>
      <c r="AA87" s="18">
        <f t="shared" si="220"/>
        <v>0.75057326671423841</v>
      </c>
      <c r="AB87" s="18">
        <f t="shared" si="221"/>
        <v>2.0014719241289169</v>
      </c>
      <c r="AD87" s="18">
        <f t="shared" si="222"/>
        <v>1.0534484755593265</v>
      </c>
      <c r="AE87" s="18">
        <f t="shared" si="223"/>
        <v>3.0849419205740025</v>
      </c>
      <c r="AF87" s="18">
        <f t="shared" si="224"/>
        <v>3.7916244508880093</v>
      </c>
      <c r="AH87" t="str">
        <f t="shared" si="257"/>
        <v>24 Business, media and public service professionals</v>
      </c>
      <c r="AI87" s="18">
        <f t="shared" si="225"/>
        <v>-0.64771649919512786</v>
      </c>
      <c r="AJ87" s="18">
        <f t="shared" si="225"/>
        <v>20.084411869878839</v>
      </c>
      <c r="AK87" s="18">
        <f t="shared" si="225"/>
        <v>-0.36445101385097489</v>
      </c>
      <c r="AL87" s="18">
        <f t="shared" si="225"/>
        <v>0.55289492811427809</v>
      </c>
      <c r="AM87" s="18">
        <f t="shared" si="226"/>
        <v>1.3839016754742639</v>
      </c>
      <c r="AO87" s="18">
        <f t="shared" si="227"/>
        <v>0.24617832071487378</v>
      </c>
      <c r="AP87" s="18">
        <f t="shared" si="228"/>
        <v>2.1935849793869533</v>
      </c>
      <c r="AQ87" s="18">
        <f t="shared" si="229"/>
        <v>2.3761340608787096</v>
      </c>
      <c r="AS87" t="str">
        <f t="shared" si="258"/>
        <v>24 Business, media and public service professionals</v>
      </c>
      <c r="AT87" s="18">
        <f t="shared" si="230"/>
        <v>1.1065507913925687</v>
      </c>
      <c r="AU87" s="18">
        <f t="shared" si="230"/>
        <v>18.35978716814779</v>
      </c>
      <c r="AV87" s="18">
        <f t="shared" si="230"/>
        <v>1.6814068717784236</v>
      </c>
      <c r="AW87" s="18">
        <f t="shared" si="230"/>
        <v>0.99956939761685071</v>
      </c>
      <c r="AX87" s="18">
        <f t="shared" si="231"/>
        <v>2.2204869875041666</v>
      </c>
      <c r="AZ87" s="18">
        <f t="shared" si="232"/>
        <v>1.2263390193565149</v>
      </c>
      <c r="BA87" s="18">
        <f t="shared" si="233"/>
        <v>2.9409177833143785</v>
      </c>
      <c r="BB87" s="18">
        <f t="shared" si="234"/>
        <v>3.7823478250331499</v>
      </c>
      <c r="BD87" t="str">
        <f t="shared" si="259"/>
        <v>24 Business, media and public service professionals</v>
      </c>
      <c r="BE87" s="18">
        <f t="shared" si="235"/>
        <v>6.9129329726095312</v>
      </c>
      <c r="BF87" s="18">
        <f t="shared" si="235"/>
        <v>9.9319322901430862</v>
      </c>
      <c r="BG87" s="18">
        <f t="shared" si="235"/>
        <v>2.0980476222200783</v>
      </c>
      <c r="BH87" s="18">
        <f t="shared" si="235"/>
        <v>0.73029654955965029</v>
      </c>
      <c r="BI87" s="18">
        <f t="shared" si="236"/>
        <v>1.709907851571546</v>
      </c>
      <c r="BK87" s="18">
        <f t="shared" si="237"/>
        <v>1.1841654671618462</v>
      </c>
      <c r="BL87" s="18">
        <f t="shared" si="238"/>
        <v>2.635705543180622</v>
      </c>
      <c r="BM87" s="18">
        <f t="shared" si="239"/>
        <v>3.4798377367911915</v>
      </c>
      <c r="BO87" t="str">
        <f t="shared" si="260"/>
        <v>24 Business, media and public service professionals</v>
      </c>
      <c r="BP87" s="18">
        <f t="shared" si="240"/>
        <v>4.2080616284996708</v>
      </c>
      <c r="BQ87" s="18">
        <f t="shared" si="240"/>
        <v>-2.8858157635891168</v>
      </c>
      <c r="BR87" s="18">
        <f t="shared" si="240"/>
        <v>0.9032064696359976</v>
      </c>
      <c r="BS87" s="18">
        <f t="shared" si="240"/>
        <v>-1.3618640081436761</v>
      </c>
      <c r="BT87" s="18">
        <f t="shared" si="241"/>
        <v>-0.75617269982440893</v>
      </c>
      <c r="BV87" s="18">
        <f t="shared" si="242"/>
        <v>-0.61254720734286172</v>
      </c>
      <c r="BW87" s="18">
        <f t="shared" si="243"/>
        <v>2.4384393710914942</v>
      </c>
      <c r="BX87" s="18">
        <f t="shared" si="244"/>
        <v>2.0070296529765885</v>
      </c>
      <c r="BZ87" t="str">
        <f t="shared" si="261"/>
        <v>24 Business, media and public service professionals</v>
      </c>
      <c r="CA87" s="18">
        <f t="shared" si="245"/>
        <v>3.3992059324786883</v>
      </c>
      <c r="CB87" s="18">
        <f t="shared" si="245"/>
        <v>4.1300575956405128</v>
      </c>
      <c r="CC87" s="18">
        <f t="shared" si="245"/>
        <v>-1.8139717896522356</v>
      </c>
      <c r="CD87" s="18">
        <f t="shared" si="245"/>
        <v>-4.1331104213111702</v>
      </c>
      <c r="CE87" s="18">
        <f t="shared" si="246"/>
        <v>-2.913927252311832</v>
      </c>
      <c r="CG87" s="18">
        <f t="shared" si="247"/>
        <v>-3.3662154087587326</v>
      </c>
      <c r="CH87" s="18">
        <f t="shared" si="248"/>
        <v>1.880110906154675</v>
      </c>
      <c r="CI87" s="18">
        <f t="shared" si="249"/>
        <v>-0.54961158786069886</v>
      </c>
      <c r="CK87" t="str">
        <f t="shared" si="262"/>
        <v>24 Business, media and public service professionals</v>
      </c>
      <c r="CL87" s="18">
        <f t="shared" si="250"/>
        <v>4.0204504437358235</v>
      </c>
      <c r="CM87" s="18">
        <f t="shared" si="250"/>
        <v>20.627603380496961</v>
      </c>
      <c r="CN87" s="18">
        <f t="shared" si="250"/>
        <v>-5.2306705888180201</v>
      </c>
      <c r="CO87" s="18">
        <f t="shared" si="250"/>
        <v>-2.8827273864449277</v>
      </c>
      <c r="CP87" s="18">
        <f t="shared" si="251"/>
        <v>-2.3079086336306731</v>
      </c>
      <c r="CR87" s="18">
        <f t="shared" si="252"/>
        <v>-3.6717684185119781</v>
      </c>
      <c r="CS87" s="18">
        <f t="shared" si="253"/>
        <v>1.5775704839272153</v>
      </c>
      <c r="CT87" s="18">
        <f t="shared" si="254"/>
        <v>-1.1933473506420822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11.525524366659523</v>
      </c>
      <c r="C88" s="18">
        <f t="shared" si="210"/>
        <v>-4.4385917237561356</v>
      </c>
      <c r="D88" s="18">
        <f t="shared" si="210"/>
        <v>3.6831271917069586</v>
      </c>
      <c r="E88" s="18">
        <f t="shared" si="210"/>
        <v>4.9499167194333227</v>
      </c>
      <c r="F88" s="18">
        <f t="shared" si="211"/>
        <v>3.9418034011901915</v>
      </c>
      <c r="H88" s="18">
        <f t="shared" si="212"/>
        <v>4.5259430935638445</v>
      </c>
      <c r="I88" s="18">
        <f t="shared" si="213"/>
        <v>3.2734316385946149</v>
      </c>
      <c r="J88" s="18">
        <f t="shared" si="214"/>
        <v>6.4774197630888208</v>
      </c>
      <c r="L88" t="str">
        <f t="shared" si="255"/>
        <v>31 Science, engineering and technology associate professionals</v>
      </c>
      <c r="M88" s="18">
        <f t="shared" si="215"/>
        <v>11.222041407657057</v>
      </c>
      <c r="N88" s="18">
        <f t="shared" si="215"/>
        <v>-3.8366930395679288</v>
      </c>
      <c r="O88" s="18">
        <f t="shared" si="215"/>
        <v>1.4966075741038143</v>
      </c>
      <c r="P88" s="18">
        <f t="shared" si="215"/>
        <v>3.4629638776785043</v>
      </c>
      <c r="Q88" s="18">
        <f t="shared" si="216"/>
        <v>2.3751994907446505</v>
      </c>
      <c r="S88" s="18">
        <f t="shared" si="217"/>
        <v>2.8033149907900734</v>
      </c>
      <c r="T88" s="18">
        <f t="shared" si="218"/>
        <v>2.7224978875606709</v>
      </c>
      <c r="U88" s="18">
        <f t="shared" si="219"/>
        <v>4.7646318615337968</v>
      </c>
      <c r="W88" t="str">
        <f t="shared" si="256"/>
        <v>31 Science, engineering and technology associate professionals</v>
      </c>
      <c r="X88" s="18">
        <f t="shared" si="220"/>
        <v>2.8510281475372601</v>
      </c>
      <c r="Y88" s="18">
        <f t="shared" si="220"/>
        <v>11.544812325841281</v>
      </c>
      <c r="Z88" s="18">
        <f t="shared" si="220"/>
        <v>-1.8126957948503275</v>
      </c>
      <c r="AA88" s="18">
        <f t="shared" si="220"/>
        <v>0.98555299658573681</v>
      </c>
      <c r="AB88" s="18">
        <f t="shared" si="221"/>
        <v>0.72677023554224007</v>
      </c>
      <c r="AD88" s="18">
        <f t="shared" si="222"/>
        <v>4.4052963898266739E-2</v>
      </c>
      <c r="AE88" s="18">
        <f t="shared" si="223"/>
        <v>2.3626518030710919</v>
      </c>
      <c r="AF88" s="18">
        <f t="shared" si="224"/>
        <v>2.3944490031798216</v>
      </c>
      <c r="AH88" t="str">
        <f t="shared" si="257"/>
        <v>31 Science, engineering and technology associate professionals</v>
      </c>
      <c r="AI88" s="18">
        <f t="shared" si="225"/>
        <v>4.0366263575410288</v>
      </c>
      <c r="AJ88" s="18">
        <f t="shared" si="225"/>
        <v>19.127384410190484</v>
      </c>
      <c r="AK88" s="18">
        <f t="shared" si="225"/>
        <v>-8.6819909775326387E-3</v>
      </c>
      <c r="AL88" s="18">
        <f t="shared" si="225"/>
        <v>2.7004137531452033</v>
      </c>
      <c r="AM88" s="18">
        <f t="shared" si="226"/>
        <v>2.7948986626557426</v>
      </c>
      <c r="AO88" s="18">
        <f t="shared" si="227"/>
        <v>1.7893231421614253</v>
      </c>
      <c r="AP88" s="18">
        <f t="shared" si="228"/>
        <v>2.7603566587931283</v>
      </c>
      <c r="AQ88" s="18">
        <f t="shared" si="229"/>
        <v>4.0318719528026792</v>
      </c>
      <c r="AS88" t="str">
        <f t="shared" si="258"/>
        <v>31 Science, engineering and technology associate professionals</v>
      </c>
      <c r="AT88" s="18">
        <f t="shared" si="230"/>
        <v>-0.18022223681927185</v>
      </c>
      <c r="AU88" s="18">
        <f t="shared" si="230"/>
        <v>9.4002732576302641</v>
      </c>
      <c r="AV88" s="18">
        <f t="shared" si="230"/>
        <v>-3.7649447742634679</v>
      </c>
      <c r="AW88" s="18">
        <f t="shared" si="230"/>
        <v>-0.15404145497079913</v>
      </c>
      <c r="AX88" s="18">
        <f t="shared" si="231"/>
        <v>-0.73140770317414727</v>
      </c>
      <c r="AZ88" s="18">
        <f t="shared" si="232"/>
        <v>-1.3724843468706172</v>
      </c>
      <c r="BA88" s="18">
        <f t="shared" si="233"/>
        <v>1.8419773329881872</v>
      </c>
      <c r="BB88" s="18">
        <f t="shared" si="234"/>
        <v>0.80445574432617128</v>
      </c>
      <c r="BD88" t="str">
        <f t="shared" si="259"/>
        <v>31 Science, engineering and technology associate professionals</v>
      </c>
      <c r="BE88" s="18">
        <f t="shared" si="235"/>
        <v>2.8343430079970755</v>
      </c>
      <c r="BF88" s="18">
        <f t="shared" si="235"/>
        <v>7.5413980462724961</v>
      </c>
      <c r="BG88" s="18">
        <f t="shared" si="235"/>
        <v>-4.911443765379742</v>
      </c>
      <c r="BH88" s="18">
        <f t="shared" si="235"/>
        <v>-1.9035600554572873</v>
      </c>
      <c r="BI88" s="18">
        <f t="shared" si="236"/>
        <v>-2.2938640844112568</v>
      </c>
      <c r="BK88" s="18">
        <f t="shared" si="237"/>
        <v>-2.9166138744057046</v>
      </c>
      <c r="BL88" s="18">
        <f t="shared" si="238"/>
        <v>1.5537228056649921</v>
      </c>
      <c r="BM88" s="18">
        <f t="shared" si="239"/>
        <v>-0.6877347895964725</v>
      </c>
      <c r="BO88" t="str">
        <f t="shared" si="260"/>
        <v>31 Science, engineering and technology associate professionals</v>
      </c>
      <c r="BP88" s="18">
        <f t="shared" si="240"/>
        <v>4.9750141949017612</v>
      </c>
      <c r="BQ88" s="18">
        <f t="shared" si="240"/>
        <v>2.4257864808226337</v>
      </c>
      <c r="BR88" s="18">
        <f t="shared" si="240"/>
        <v>-2.7548290918908758</v>
      </c>
      <c r="BS88" s="18">
        <f t="shared" si="240"/>
        <v>-0.53981218705344558</v>
      </c>
      <c r="BT88" s="18">
        <f t="shared" si="241"/>
        <v>-1.0558453647029786</v>
      </c>
      <c r="BV88" s="18">
        <f t="shared" si="242"/>
        <v>-1.2837010242085722</v>
      </c>
      <c r="BW88" s="18">
        <f t="shared" si="243"/>
        <v>1.9260239385943789</v>
      </c>
      <c r="BX88" s="18">
        <f t="shared" si="244"/>
        <v>0.96601014230015547</v>
      </c>
      <c r="BZ88" t="str">
        <f t="shared" si="261"/>
        <v>31 Science, engineering and technology associate professionals</v>
      </c>
      <c r="CA88" s="18">
        <f t="shared" si="245"/>
        <v>4.0761956101315056</v>
      </c>
      <c r="CB88" s="18">
        <f t="shared" si="245"/>
        <v>14.150845617135687</v>
      </c>
      <c r="CC88" s="18">
        <f t="shared" si="245"/>
        <v>-5.7992822060590754</v>
      </c>
      <c r="CD88" s="18">
        <f t="shared" si="245"/>
        <v>-2.7576972907548125</v>
      </c>
      <c r="CE88" s="18">
        <f t="shared" si="246"/>
        <v>-2.7490374231348036</v>
      </c>
      <c r="CG88" s="18">
        <f t="shared" si="247"/>
        <v>-3.7823171958269119</v>
      </c>
      <c r="CH88" s="18">
        <f t="shared" si="248"/>
        <v>1.5165589754588371</v>
      </c>
      <c r="CI88" s="18">
        <f t="shared" si="249"/>
        <v>-1.3616690470794057</v>
      </c>
      <c r="CK88" t="str">
        <f t="shared" si="262"/>
        <v>31 Science, engineering and technology associate professionals</v>
      </c>
      <c r="CL88" s="18">
        <f t="shared" si="250"/>
        <v>5.8579855316027718</v>
      </c>
      <c r="CM88" s="18">
        <f t="shared" si="250"/>
        <v>31.888837633094646</v>
      </c>
      <c r="CN88" s="18">
        <f t="shared" si="250"/>
        <v>-4.5555112276415404</v>
      </c>
      <c r="CO88" s="18">
        <f t="shared" si="250"/>
        <v>1.6095665478357946</v>
      </c>
      <c r="CP88" s="18">
        <f t="shared" si="251"/>
        <v>1.2789684444349803</v>
      </c>
      <c r="CR88" s="18">
        <f t="shared" si="252"/>
        <v>-0.48848201320222939</v>
      </c>
      <c r="CS88" s="18">
        <f t="shared" si="253"/>
        <v>1.9376675022667156</v>
      </c>
      <c r="CT88" s="18">
        <f t="shared" si="254"/>
        <v>1.567516517512213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11.758772043123011</v>
      </c>
      <c r="C89" s="18">
        <f t="shared" si="210"/>
        <v>-10.092314518973922</v>
      </c>
      <c r="D89" s="18">
        <f t="shared" si="210"/>
        <v>7.2649102766068951</v>
      </c>
      <c r="E89" s="18">
        <f t="shared" si="210"/>
        <v>6.82144046479356</v>
      </c>
      <c r="F89" s="18">
        <f t="shared" si="211"/>
        <v>5.8136859346503034</v>
      </c>
      <c r="H89" s="18">
        <f t="shared" si="212"/>
        <v>6.9690596428518825</v>
      </c>
      <c r="I89" s="18">
        <f t="shared" si="213"/>
        <v>4.7355736520336977</v>
      </c>
      <c r="J89" s="18">
        <f t="shared" si="214"/>
        <v>9.2093705590087449</v>
      </c>
      <c r="L89" t="str">
        <f t="shared" si="255"/>
        <v>32 Health and social care associate professionals</v>
      </c>
      <c r="M89" s="18">
        <f t="shared" si="215"/>
        <v>14.287921513645351</v>
      </c>
      <c r="N89" s="18">
        <f t="shared" si="215"/>
        <v>2.3368504779788024</v>
      </c>
      <c r="O89" s="18">
        <f t="shared" si="215"/>
        <v>5.4554137411344295</v>
      </c>
      <c r="P89" s="18">
        <f t="shared" si="215"/>
        <v>5.7501507913219729</v>
      </c>
      <c r="Q89" s="18">
        <f t="shared" si="216"/>
        <v>5.4415180789441076</v>
      </c>
      <c r="S89" s="18">
        <f t="shared" si="217"/>
        <v>5.651813692571328</v>
      </c>
      <c r="T89" s="18">
        <f t="shared" si="218"/>
        <v>4.2128187511437654</v>
      </c>
      <c r="U89" s="18">
        <f t="shared" si="219"/>
        <v>7.9224538144216927</v>
      </c>
      <c r="W89" t="str">
        <f t="shared" si="256"/>
        <v>32 Health and social care associate professionals</v>
      </c>
      <c r="X89" s="18">
        <f t="shared" si="220"/>
        <v>4.9072948085035817</v>
      </c>
      <c r="Y89" s="18">
        <f t="shared" si="220"/>
        <v>11.412992063182493</v>
      </c>
      <c r="Z89" s="18">
        <f t="shared" si="220"/>
        <v>1.8544966901871796</v>
      </c>
      <c r="AA89" s="18">
        <f t="shared" si="220"/>
        <v>1.7429962089241746</v>
      </c>
      <c r="AB89" s="18">
        <f t="shared" si="221"/>
        <v>2.3570195168833408</v>
      </c>
      <c r="AD89" s="18">
        <f t="shared" si="222"/>
        <v>1.7801494671896956</v>
      </c>
      <c r="AE89" s="18">
        <f t="shared" si="223"/>
        <v>3.7851986580282659</v>
      </c>
      <c r="AF89" s="18">
        <f t="shared" si="224"/>
        <v>4.8983864789927445</v>
      </c>
      <c r="AH89" t="str">
        <f t="shared" si="257"/>
        <v>32 Health and social care associate professionals</v>
      </c>
      <c r="AI89" s="18">
        <f t="shared" si="225"/>
        <v>-2.0597249964228848</v>
      </c>
      <c r="AJ89" s="18">
        <f t="shared" si="225"/>
        <v>6.1156242839719654</v>
      </c>
      <c r="AK89" s="18">
        <f t="shared" si="225"/>
        <v>-5.4710628932849943</v>
      </c>
      <c r="AL89" s="18">
        <f t="shared" si="225"/>
        <v>-4.5797133682692115</v>
      </c>
      <c r="AM89" s="18">
        <f t="shared" si="226"/>
        <v>-4.2253334931078079</v>
      </c>
      <c r="AO89" s="18">
        <f t="shared" si="227"/>
        <v>-4.8777598593713662</v>
      </c>
      <c r="AP89" s="18">
        <f t="shared" si="228"/>
        <v>1.7915492224554797</v>
      </c>
      <c r="AQ89" s="18">
        <f t="shared" si="229"/>
        <v>-1.6637244245129801</v>
      </c>
      <c r="AS89" t="str">
        <f t="shared" si="258"/>
        <v>32 Health and social care associate professionals</v>
      </c>
      <c r="AT89" s="18">
        <f t="shared" si="230"/>
        <v>2.5189816344379112</v>
      </c>
      <c r="AU89" s="18">
        <f t="shared" si="230"/>
        <v>17.424938492094654</v>
      </c>
      <c r="AV89" s="18">
        <f t="shared" si="230"/>
        <v>-1.0803123726016883</v>
      </c>
      <c r="AW89" s="18">
        <f t="shared" si="230"/>
        <v>0.94639114414383219</v>
      </c>
      <c r="AX89" s="18">
        <f t="shared" si="231"/>
        <v>1.2610962675122961</v>
      </c>
      <c r="AZ89" s="18">
        <f t="shared" si="232"/>
        <v>0.2662510604366064</v>
      </c>
      <c r="BA89" s="18">
        <f t="shared" si="233"/>
        <v>3.0135633476299439</v>
      </c>
      <c r="BB89" s="18">
        <f t="shared" si="234"/>
        <v>3.1904335141849316</v>
      </c>
      <c r="BD89" t="str">
        <f t="shared" si="259"/>
        <v>32 Health and social care associate professionals</v>
      </c>
      <c r="BE89" s="18">
        <f t="shared" si="235"/>
        <v>8.3664500518157539</v>
      </c>
      <c r="BF89" s="18">
        <f t="shared" si="235"/>
        <v>-5.1449344668744068</v>
      </c>
      <c r="BG89" s="18">
        <f t="shared" si="235"/>
        <v>0.79140838625930687</v>
      </c>
      <c r="BH89" s="18">
        <f t="shared" si="235"/>
        <v>0.31939838126366915</v>
      </c>
      <c r="BI89" s="18">
        <f t="shared" si="236"/>
        <v>0.11558870402645915</v>
      </c>
      <c r="BK89" s="18">
        <f t="shared" si="237"/>
        <v>0.47648893246854396</v>
      </c>
      <c r="BL89" s="18">
        <f t="shared" si="238"/>
        <v>3.1786156493721851</v>
      </c>
      <c r="BM89" s="18">
        <f t="shared" si="239"/>
        <v>3.4898914676439796</v>
      </c>
      <c r="BO89" t="str">
        <f t="shared" si="260"/>
        <v>32 Health and social care associate professionals</v>
      </c>
      <c r="BP89" s="18">
        <f t="shared" si="240"/>
        <v>5.6755696647647902</v>
      </c>
      <c r="BQ89" s="18">
        <f t="shared" si="240"/>
        <v>-17.157354131915802</v>
      </c>
      <c r="BR89" s="18">
        <f t="shared" si="240"/>
        <v>3.3114747446782999E-2</v>
      </c>
      <c r="BS89" s="18">
        <f t="shared" si="240"/>
        <v>-2.2522109775640953</v>
      </c>
      <c r="BT89" s="18">
        <f t="shared" si="241"/>
        <v>-2.5565511446153155</v>
      </c>
      <c r="BV89" s="18">
        <f t="shared" si="242"/>
        <v>-1.4962965294169739</v>
      </c>
      <c r="BW89" s="18">
        <f t="shared" si="243"/>
        <v>2.7933848311382903</v>
      </c>
      <c r="BX89" s="18">
        <f t="shared" si="244"/>
        <v>1.813099317947886</v>
      </c>
      <c r="BZ89" t="str">
        <f t="shared" si="261"/>
        <v>32 Health and social care associate professionals</v>
      </c>
      <c r="CA89" s="18">
        <f t="shared" si="245"/>
        <v>1.0333690401254536</v>
      </c>
      <c r="CB89" s="18">
        <f t="shared" si="245"/>
        <v>-17.095078616422864</v>
      </c>
      <c r="CC89" s="18">
        <f t="shared" si="245"/>
        <v>-4.7184569542469852</v>
      </c>
      <c r="CD89" s="18">
        <f t="shared" si="245"/>
        <v>-5.717338667965322</v>
      </c>
      <c r="CE89" s="18">
        <f t="shared" si="246"/>
        <v>-6.1635845532452382</v>
      </c>
      <c r="CG89" s="18">
        <f t="shared" si="247"/>
        <v>-5.3855470793515048</v>
      </c>
      <c r="CH89" s="18">
        <f t="shared" si="248"/>
        <v>1.7727364030750481</v>
      </c>
      <c r="CI89" s="18">
        <f t="shared" si="249"/>
        <v>-2.0098356175499488</v>
      </c>
      <c r="CK89" t="str">
        <f t="shared" si="262"/>
        <v>32 Health and social care associate professionals</v>
      </c>
      <c r="CL89" s="18">
        <f t="shared" si="250"/>
        <v>4.007369374733849</v>
      </c>
      <c r="CM89" s="18">
        <f t="shared" si="250"/>
        <v>17.267349382076947</v>
      </c>
      <c r="CN89" s="18">
        <f t="shared" si="250"/>
        <v>-5.5006984992802206</v>
      </c>
      <c r="CO89" s="18">
        <f t="shared" si="250"/>
        <v>-0.56790386060997511</v>
      </c>
      <c r="CP89" s="18">
        <f t="shared" si="251"/>
        <v>-1.1221241409084315</v>
      </c>
      <c r="CR89" s="18">
        <f t="shared" si="252"/>
        <v>-2.240134343887612</v>
      </c>
      <c r="CS89" s="18">
        <f t="shared" si="253"/>
        <v>1.8613316999821272</v>
      </c>
      <c r="CT89" s="18">
        <f t="shared" si="254"/>
        <v>0.20092288827804339</v>
      </c>
    </row>
    <row r="90" spans="1:98" x14ac:dyDescent="0.2">
      <c r="A90" t="str">
        <f t="shared" si="209"/>
        <v>33 Protective service occupations</v>
      </c>
      <c r="B90" s="18">
        <f t="shared" si="210"/>
        <v>8.9256907098014704</v>
      </c>
      <c r="C90" s="18">
        <f t="shared" si="210"/>
        <v>-9.7998322958682387</v>
      </c>
      <c r="D90" s="18">
        <f t="shared" si="210"/>
        <v>10.03371890586946</v>
      </c>
      <c r="E90" s="18">
        <f t="shared" si="210"/>
        <v>5.9070306532071459</v>
      </c>
      <c r="F90" s="18">
        <f t="shared" si="211"/>
        <v>6.1097432625876413</v>
      </c>
      <c r="H90" s="18">
        <f t="shared" si="212"/>
        <v>7.2651040373480802</v>
      </c>
      <c r="I90" s="18">
        <f t="shared" si="213"/>
        <v>3.5927023170549965</v>
      </c>
      <c r="J90" s="18">
        <f t="shared" si="214"/>
        <v>8.8364664091207246</v>
      </c>
      <c r="L90" t="str">
        <f t="shared" si="255"/>
        <v>33 Protective service occupations</v>
      </c>
      <c r="M90" s="18">
        <f t="shared" si="215"/>
        <v>8.1243446972624191</v>
      </c>
      <c r="N90" s="18">
        <f t="shared" si="215"/>
        <v>-7.4665223075148335</v>
      </c>
      <c r="O90" s="18">
        <f t="shared" si="215"/>
        <v>8.9623244944707192</v>
      </c>
      <c r="P90" s="18">
        <f t="shared" si="215"/>
        <v>5.659596572953185</v>
      </c>
      <c r="Q90" s="18">
        <f t="shared" si="216"/>
        <v>5.7999920856078413</v>
      </c>
      <c r="S90" s="18">
        <f t="shared" si="217"/>
        <v>6.7492302088267397</v>
      </c>
      <c r="T90" s="18">
        <f t="shared" si="218"/>
        <v>3.1225956531037102</v>
      </c>
      <c r="U90" s="18">
        <f t="shared" si="219"/>
        <v>8.1738432127763883</v>
      </c>
      <c r="W90" t="str">
        <f t="shared" si="256"/>
        <v>33 Protective service occupations</v>
      </c>
      <c r="X90" s="18">
        <f t="shared" si="220"/>
        <v>1.1056500165508742</v>
      </c>
      <c r="Y90" s="18">
        <f t="shared" si="220"/>
        <v>18.624286061192464</v>
      </c>
      <c r="Z90" s="18">
        <f t="shared" si="220"/>
        <v>5.4119104896751535</v>
      </c>
      <c r="AA90" s="18">
        <f t="shared" si="220"/>
        <v>3.9562738222574945</v>
      </c>
      <c r="AB90" s="18">
        <f t="shared" si="221"/>
        <v>5.273864899365277</v>
      </c>
      <c r="AD90" s="18">
        <f t="shared" si="222"/>
        <v>4.4392387885264117</v>
      </c>
      <c r="AE90" s="18">
        <f t="shared" si="223"/>
        <v>3.3182896869536016</v>
      </c>
      <c r="AF90" s="18">
        <f t="shared" si="224"/>
        <v>6.4401287944834795</v>
      </c>
      <c r="AH90" t="str">
        <f t="shared" si="257"/>
        <v>33 Protective service occupations</v>
      </c>
      <c r="AI90" s="18">
        <f t="shared" si="225"/>
        <v>1.6212311865884343</v>
      </c>
      <c r="AJ90" s="18">
        <f t="shared" si="225"/>
        <v>16.570355711875994</v>
      </c>
      <c r="AK90" s="18">
        <f t="shared" si="225"/>
        <v>5.2413214164324984</v>
      </c>
      <c r="AL90" s="18">
        <f t="shared" si="225"/>
        <v>3.6427093238345032</v>
      </c>
      <c r="AM90" s="18">
        <f t="shared" si="226"/>
        <v>4.9075385675919847</v>
      </c>
      <c r="AO90" s="18">
        <f t="shared" si="227"/>
        <v>4.1728635472859432</v>
      </c>
      <c r="AP90" s="18">
        <f t="shared" si="228"/>
        <v>2.9189744184020761</v>
      </c>
      <c r="AQ90" s="18">
        <f t="shared" si="229"/>
        <v>5.9689684060079351</v>
      </c>
      <c r="AS90" t="str">
        <f t="shared" si="258"/>
        <v>33 Protective service occupations</v>
      </c>
      <c r="AT90" s="18">
        <f t="shared" si="230"/>
        <v>-3.0851130158941587</v>
      </c>
      <c r="AU90" s="18">
        <f t="shared" si="230"/>
        <v>14.803955984085526</v>
      </c>
      <c r="AV90" s="18">
        <f t="shared" si="230"/>
        <v>2.1223402611769471</v>
      </c>
      <c r="AW90" s="18">
        <f t="shared" si="230"/>
        <v>1.9639257820376566</v>
      </c>
      <c r="AX90" s="18">
        <f t="shared" si="231"/>
        <v>2.7724318276049598</v>
      </c>
      <c r="AZ90" s="18">
        <f t="shared" si="232"/>
        <v>2.0167032855632705</v>
      </c>
      <c r="BA90" s="18">
        <f t="shared" si="233"/>
        <v>2.5303636752042724</v>
      </c>
      <c r="BB90" s="18">
        <f t="shared" si="234"/>
        <v>4.0114696510491932</v>
      </c>
      <c r="BD90" t="str">
        <f t="shared" si="259"/>
        <v>33 Protective service occupations</v>
      </c>
      <c r="BE90" s="18">
        <f t="shared" si="235"/>
        <v>2.8481647030109913</v>
      </c>
      <c r="BF90" s="18">
        <f t="shared" si="235"/>
        <v>4.7948483122774332</v>
      </c>
      <c r="BG90" s="18">
        <f t="shared" si="235"/>
        <v>3.2057525432688472</v>
      </c>
      <c r="BH90" s="18">
        <f t="shared" si="235"/>
        <v>0.73151206721886464</v>
      </c>
      <c r="BI90" s="18">
        <f t="shared" si="236"/>
        <v>1.7494480044579319</v>
      </c>
      <c r="BK90" s="18">
        <f t="shared" si="237"/>
        <v>1.5495968804530413</v>
      </c>
      <c r="BL90" s="18">
        <f t="shared" si="238"/>
        <v>1.7989028208258429</v>
      </c>
      <c r="BM90" s="18">
        <f t="shared" si="239"/>
        <v>3.0354876829678856</v>
      </c>
      <c r="BO90" t="str">
        <f t="shared" si="260"/>
        <v>33 Protective service occupations</v>
      </c>
      <c r="BP90" s="18">
        <f t="shared" si="240"/>
        <v>2.7979587243106341</v>
      </c>
      <c r="BQ90" s="18">
        <f t="shared" si="240"/>
        <v>-2.6864387025603564</v>
      </c>
      <c r="BR90" s="18">
        <f t="shared" si="240"/>
        <v>3.4073223503791938</v>
      </c>
      <c r="BS90" s="18">
        <f t="shared" si="240"/>
        <v>-0.89230125739496735</v>
      </c>
      <c r="BT90" s="18">
        <f t="shared" si="241"/>
        <v>0.31716130625047967</v>
      </c>
      <c r="BV90" s="18">
        <f t="shared" si="242"/>
        <v>0.5206663545329393</v>
      </c>
      <c r="BW90" s="18">
        <f t="shared" si="243"/>
        <v>2.0260545750749648</v>
      </c>
      <c r="BX90" s="18">
        <f t="shared" si="244"/>
        <v>2.4229148957135349</v>
      </c>
      <c r="BZ90" t="str">
        <f t="shared" si="261"/>
        <v>33 Protective service occupations</v>
      </c>
      <c r="CA90" s="18">
        <f t="shared" si="245"/>
        <v>0.57761240164870831</v>
      </c>
      <c r="CB90" s="18">
        <f t="shared" si="245"/>
        <v>2.5541838116747151</v>
      </c>
      <c r="CC90" s="18">
        <f t="shared" si="245"/>
        <v>0.14819020346470424</v>
      </c>
      <c r="CD90" s="18">
        <f t="shared" si="245"/>
        <v>-4.6567049483550722</v>
      </c>
      <c r="CE90" s="18">
        <f t="shared" si="246"/>
        <v>-2.7382890617340339</v>
      </c>
      <c r="CG90" s="18">
        <f t="shared" si="247"/>
        <v>-3.0812494933957657</v>
      </c>
      <c r="CH90" s="18">
        <f t="shared" si="248"/>
        <v>1.8011928426987067</v>
      </c>
      <c r="CI90" s="18">
        <f t="shared" si="249"/>
        <v>-0.46558039913167093</v>
      </c>
      <c r="CK90" t="str">
        <f t="shared" si="262"/>
        <v>33 Protective service occupations</v>
      </c>
      <c r="CL90" s="18">
        <f t="shared" si="250"/>
        <v>-5.3120845531982592</v>
      </c>
      <c r="CM90" s="18">
        <f t="shared" si="250"/>
        <v>12.330160421906822</v>
      </c>
      <c r="CN90" s="18">
        <f t="shared" si="250"/>
        <v>-5.4428441971136827</v>
      </c>
      <c r="CO90" s="18">
        <f t="shared" si="250"/>
        <v>-2.0607662122711701</v>
      </c>
      <c r="CP90" s="18">
        <f t="shared" si="251"/>
        <v>-2.2968732110115853</v>
      </c>
      <c r="CR90" s="18">
        <f t="shared" si="252"/>
        <v>-3.2013571892878456</v>
      </c>
      <c r="CS90" s="18">
        <f t="shared" si="253"/>
        <v>1.0876391336083646</v>
      </c>
      <c r="CT90" s="18">
        <f t="shared" si="254"/>
        <v>-1.5592895842358789</v>
      </c>
    </row>
    <row r="91" spans="1:98" x14ac:dyDescent="0.2">
      <c r="A91" t="str">
        <f t="shared" si="209"/>
        <v>34 Culture, media and sports occupations</v>
      </c>
      <c r="B91" s="18">
        <f t="shared" si="210"/>
        <v>12.994714609541735</v>
      </c>
      <c r="C91" s="18">
        <f t="shared" si="210"/>
        <v>0.34724063287414619</v>
      </c>
      <c r="D91" s="18">
        <f t="shared" si="210"/>
        <v>3.9178248668840787</v>
      </c>
      <c r="E91" s="18">
        <f t="shared" si="210"/>
        <v>3.7793552847578127</v>
      </c>
      <c r="F91" s="18">
        <f t="shared" si="211"/>
        <v>3.6046110969136569</v>
      </c>
      <c r="H91" s="18">
        <f t="shared" si="212"/>
        <v>3.8254912989279077</v>
      </c>
      <c r="I91" s="18">
        <f t="shared" si="213"/>
        <v>3.5091765861449575</v>
      </c>
      <c r="J91" s="18">
        <f t="shared" si="214"/>
        <v>6.1087973153572728</v>
      </c>
      <c r="L91" t="str">
        <f t="shared" si="255"/>
        <v>34 Culture, media and sports occupations</v>
      </c>
      <c r="M91" s="18">
        <f t="shared" si="215"/>
        <v>10.50612765993173</v>
      </c>
      <c r="N91" s="18">
        <f t="shared" si="215"/>
        <v>-0.1888090970745715</v>
      </c>
      <c r="O91" s="18">
        <f t="shared" si="215"/>
        <v>2.4200201696216617</v>
      </c>
      <c r="P91" s="18">
        <f t="shared" si="215"/>
        <v>3.3465331466866033</v>
      </c>
      <c r="Q91" s="18">
        <f t="shared" si="216"/>
        <v>2.8321498450398996</v>
      </c>
      <c r="S91" s="18">
        <f t="shared" si="217"/>
        <v>3.036767942158991</v>
      </c>
      <c r="T91" s="18">
        <f t="shared" si="218"/>
        <v>3.2404345342094576</v>
      </c>
      <c r="U91" s="18">
        <f t="shared" si="219"/>
        <v>5.3320286773269832</v>
      </c>
      <c r="W91" t="str">
        <f t="shared" si="256"/>
        <v>34 Culture, media and sports occupations</v>
      </c>
      <c r="X91" s="18">
        <f t="shared" si="220"/>
        <v>0.95707396546846901</v>
      </c>
      <c r="Y91" s="18">
        <f t="shared" si="220"/>
        <v>5.7750708878673285</v>
      </c>
      <c r="Z91" s="18">
        <f t="shared" si="220"/>
        <v>-0.76504211041014125</v>
      </c>
      <c r="AA91" s="18">
        <f t="shared" si="220"/>
        <v>0.98262027374700356</v>
      </c>
      <c r="AB91" s="18">
        <f t="shared" si="221"/>
        <v>0.72466242312385631</v>
      </c>
      <c r="AD91" s="18">
        <f t="shared" si="222"/>
        <v>0.39667278556358987</v>
      </c>
      <c r="AE91" s="18">
        <f t="shared" si="223"/>
        <v>2.6837398286581049</v>
      </c>
      <c r="AF91" s="18">
        <f t="shared" si="224"/>
        <v>2.9599951027790228</v>
      </c>
      <c r="AH91" t="str">
        <f t="shared" si="257"/>
        <v>34 Culture, media and sports occupations</v>
      </c>
      <c r="AI91" s="18">
        <f t="shared" si="225"/>
        <v>-1.3867418331170445E-2</v>
      </c>
      <c r="AJ91" s="18">
        <f t="shared" si="225"/>
        <v>17.589119213743977</v>
      </c>
      <c r="AK91" s="18">
        <f t="shared" si="225"/>
        <v>-9.3860908579590507E-2</v>
      </c>
      <c r="AL91" s="18">
        <f t="shared" si="225"/>
        <v>2.7351782145170089</v>
      </c>
      <c r="AM91" s="18">
        <f t="shared" si="226"/>
        <v>2.7058042376913782</v>
      </c>
      <c r="AO91" s="18">
        <f t="shared" si="227"/>
        <v>1.7833742897672478</v>
      </c>
      <c r="AP91" s="18">
        <f t="shared" si="228"/>
        <v>2.9942612398216717</v>
      </c>
      <c r="AQ91" s="18">
        <f t="shared" si="229"/>
        <v>4.2250365772154463</v>
      </c>
      <c r="AS91" t="str">
        <f t="shared" si="258"/>
        <v>34 Culture, media and sports occupations</v>
      </c>
      <c r="AT91" s="18">
        <f t="shared" si="230"/>
        <v>-1.1872468426553207</v>
      </c>
      <c r="AU91" s="18">
        <f t="shared" si="230"/>
        <v>4.7038900770128178</v>
      </c>
      <c r="AV91" s="18">
        <f t="shared" si="230"/>
        <v>-2.7617936569109047</v>
      </c>
      <c r="AW91" s="18">
        <f t="shared" si="230"/>
        <v>6.9395314388676077E-2</v>
      </c>
      <c r="AX91" s="18">
        <f t="shared" si="231"/>
        <v>-0.54307748269313283</v>
      </c>
      <c r="AZ91" s="18">
        <f t="shared" si="232"/>
        <v>-0.88337700840899203</v>
      </c>
      <c r="BA91" s="18">
        <f t="shared" si="233"/>
        <v>2.3611626575649858</v>
      </c>
      <c r="BB91" s="18">
        <f t="shared" si="234"/>
        <v>1.7358851097544425</v>
      </c>
      <c r="BD91" t="str">
        <f t="shared" si="259"/>
        <v>34 Culture, media and sports occupations</v>
      </c>
      <c r="BE91" s="18">
        <f t="shared" si="235"/>
        <v>2.0640940351136061</v>
      </c>
      <c r="BF91" s="18">
        <f t="shared" si="235"/>
        <v>3.2117327036216503</v>
      </c>
      <c r="BG91" s="18">
        <f t="shared" si="235"/>
        <v>-1.481375235019311</v>
      </c>
      <c r="BH91" s="18">
        <f t="shared" si="235"/>
        <v>0.83465290125599445</v>
      </c>
      <c r="BI91" s="18">
        <f t="shared" si="236"/>
        <v>0.25099185999044593</v>
      </c>
      <c r="BK91" s="18">
        <f t="shared" si="237"/>
        <v>5.665627462310141E-2</v>
      </c>
      <c r="BL91" s="18">
        <f t="shared" si="238"/>
        <v>2.1729327024835543</v>
      </c>
      <c r="BM91" s="18">
        <f t="shared" si="239"/>
        <v>2.2149105093208776</v>
      </c>
      <c r="BO91" t="str">
        <f t="shared" si="260"/>
        <v>34 Culture, media and sports occupations</v>
      </c>
      <c r="BP91" s="18">
        <f t="shared" si="240"/>
        <v>-0.61341882288677985</v>
      </c>
      <c r="BQ91" s="18">
        <f t="shared" si="240"/>
        <v>-9.0077790856173614</v>
      </c>
      <c r="BR91" s="18">
        <f t="shared" si="240"/>
        <v>-2.6648158038959813</v>
      </c>
      <c r="BS91" s="18">
        <f t="shared" si="240"/>
        <v>-2.3749761897171706</v>
      </c>
      <c r="BT91" s="18">
        <f t="shared" si="241"/>
        <v>-2.8936083043367256</v>
      </c>
      <c r="BV91" s="18">
        <f t="shared" si="242"/>
        <v>-2.4716851643302729</v>
      </c>
      <c r="BW91" s="18">
        <f t="shared" si="243"/>
        <v>1.8252114096114269</v>
      </c>
      <c r="BX91" s="18">
        <f t="shared" si="244"/>
        <v>-8.7239843379549598E-3</v>
      </c>
      <c r="BZ91" t="str">
        <f t="shared" si="261"/>
        <v>34 Culture, media and sports occupations</v>
      </c>
      <c r="CA91" s="18">
        <f t="shared" si="245"/>
        <v>-1.5887413668610684</v>
      </c>
      <c r="CB91" s="18">
        <f t="shared" si="245"/>
        <v>-1.2792539993436769</v>
      </c>
      <c r="CC91" s="18">
        <f t="shared" si="245"/>
        <v>-6.3312633350867458</v>
      </c>
      <c r="CD91" s="18">
        <f t="shared" si="245"/>
        <v>-5.3783519401871205</v>
      </c>
      <c r="CE91" s="18">
        <f t="shared" si="246"/>
        <v>-5.4268343471463147</v>
      </c>
      <c r="CG91" s="18">
        <f t="shared" si="247"/>
        <v>-5.6970613597381758</v>
      </c>
      <c r="CH91" s="18">
        <f t="shared" si="248"/>
        <v>1.3847968143845923</v>
      </c>
      <c r="CI91" s="18">
        <f t="shared" si="249"/>
        <v>-2.891568404150735</v>
      </c>
      <c r="CK91" t="str">
        <f t="shared" si="262"/>
        <v>34 Culture, media and sports occupations</v>
      </c>
      <c r="CL91" s="18">
        <f t="shared" si="250"/>
        <v>2.3700469043314021</v>
      </c>
      <c r="CM91" s="18">
        <f t="shared" si="250"/>
        <v>6.954244961369227</v>
      </c>
      <c r="CN91" s="18">
        <f t="shared" si="250"/>
        <v>-8.7520272617140797</v>
      </c>
      <c r="CO91" s="18">
        <f t="shared" si="250"/>
        <v>-3.0224448574725171</v>
      </c>
      <c r="CP91" s="18">
        <f t="shared" si="251"/>
        <v>-4.2664522092371708</v>
      </c>
      <c r="CR91" s="18">
        <f t="shared" si="252"/>
        <v>-4.9712035514462354</v>
      </c>
      <c r="CS91" s="18">
        <f t="shared" si="253"/>
        <v>1.3405484242038801</v>
      </c>
      <c r="CT91" s="18">
        <f t="shared" si="254"/>
        <v>-2.4765248614130986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10.35350473062584</v>
      </c>
      <c r="C92" s="18">
        <f t="shared" si="210"/>
        <v>-5.4800998964076637</v>
      </c>
      <c r="D92" s="18">
        <f t="shared" si="210"/>
        <v>4.954619175180186</v>
      </c>
      <c r="E92" s="18">
        <f t="shared" si="210"/>
        <v>4.7510190996993273</v>
      </c>
      <c r="F92" s="18">
        <f t="shared" si="211"/>
        <v>4.1434835412013982</v>
      </c>
      <c r="H92" s="18">
        <f t="shared" si="212"/>
        <v>4.8188418690818802</v>
      </c>
      <c r="I92" s="18">
        <f t="shared" si="213"/>
        <v>3.5090368380705561</v>
      </c>
      <c r="J92" s="18">
        <f t="shared" si="214"/>
        <v>6.8545732732045117</v>
      </c>
      <c r="L92" t="str">
        <f t="shared" si="255"/>
        <v>35 Business and public service associate professionals</v>
      </c>
      <c r="M92" s="18">
        <f t="shared" si="215"/>
        <v>10.223398927648075</v>
      </c>
      <c r="N92" s="18">
        <f t="shared" si="215"/>
        <v>-3.0934843692338121</v>
      </c>
      <c r="O92" s="18">
        <f t="shared" si="215"/>
        <v>3.9697895695825158</v>
      </c>
      <c r="P92" s="18">
        <f t="shared" si="215"/>
        <v>3.9797007057585709</v>
      </c>
      <c r="Q92" s="18">
        <f t="shared" si="216"/>
        <v>3.5197947150342523</v>
      </c>
      <c r="S92" s="18">
        <f t="shared" si="217"/>
        <v>3.9763968887265966</v>
      </c>
      <c r="T92" s="18">
        <f t="shared" si="218"/>
        <v>3.3970537148877211</v>
      </c>
      <c r="U92" s="18">
        <f t="shared" si="219"/>
        <v>6.1425178646376644</v>
      </c>
      <c r="W92" t="str">
        <f t="shared" si="256"/>
        <v>35 Business and public service associate professionals</v>
      </c>
      <c r="X92" s="18">
        <f t="shared" si="220"/>
        <v>0.7482238339128866</v>
      </c>
      <c r="Y92" s="18">
        <f t="shared" si="220"/>
        <v>10.048566974795881</v>
      </c>
      <c r="Z92" s="18">
        <f t="shared" si="220"/>
        <v>-0.74984973773295494</v>
      </c>
      <c r="AA92" s="18">
        <f t="shared" si="220"/>
        <v>0.42503390174224442</v>
      </c>
      <c r="AB92" s="18">
        <f t="shared" si="221"/>
        <v>0.63029779718324352</v>
      </c>
      <c r="AD92" s="18">
        <f t="shared" si="222"/>
        <v>3.186878486365341E-2</v>
      </c>
      <c r="AE92" s="18">
        <f t="shared" si="223"/>
        <v>2.756520870404966</v>
      </c>
      <c r="AF92" s="18">
        <f t="shared" si="224"/>
        <v>2.7783159363882426</v>
      </c>
      <c r="AH92" t="str">
        <f t="shared" si="257"/>
        <v>35 Business and public service associate professionals</v>
      </c>
      <c r="AI92" s="18">
        <f t="shared" si="225"/>
        <v>1.644594199033067</v>
      </c>
      <c r="AJ92" s="18">
        <f t="shared" si="225"/>
        <v>15.395329714372853</v>
      </c>
      <c r="AK92" s="18">
        <f t="shared" si="225"/>
        <v>-0.45076196329570939</v>
      </c>
      <c r="AL92" s="18">
        <f t="shared" si="225"/>
        <v>0.95585334379573172</v>
      </c>
      <c r="AM92" s="18">
        <f t="shared" si="226"/>
        <v>1.3574815233456938</v>
      </c>
      <c r="AO92" s="18">
        <f t="shared" si="227"/>
        <v>0.48478696806955046</v>
      </c>
      <c r="AP92" s="18">
        <f t="shared" si="228"/>
        <v>2.7417881163019242</v>
      </c>
      <c r="AQ92" s="18">
        <f t="shared" si="229"/>
        <v>3.0774706231947224</v>
      </c>
      <c r="AS92" t="str">
        <f t="shared" si="258"/>
        <v>35 Business and public service associate professionals</v>
      </c>
      <c r="AT92" s="18">
        <f t="shared" si="230"/>
        <v>0.68147824311688421</v>
      </c>
      <c r="AU92" s="18">
        <f t="shared" si="230"/>
        <v>11.320314498298</v>
      </c>
      <c r="AV92" s="18">
        <f t="shared" si="230"/>
        <v>-0.83633620722560753</v>
      </c>
      <c r="AW92" s="18">
        <f t="shared" si="230"/>
        <v>0.82499014734216392</v>
      </c>
      <c r="AX92" s="18">
        <f t="shared" si="231"/>
        <v>0.92556643231858082</v>
      </c>
      <c r="AZ92" s="18">
        <f t="shared" si="232"/>
        <v>0.26814496361566853</v>
      </c>
      <c r="BA92" s="18">
        <f t="shared" si="233"/>
        <v>2.6332026666891606</v>
      </c>
      <c r="BB92" s="18">
        <f t="shared" si="234"/>
        <v>2.8206795028461684</v>
      </c>
      <c r="BD92" t="str">
        <f t="shared" si="259"/>
        <v>35 Business and public service associate professionals</v>
      </c>
      <c r="BE92" s="18">
        <f t="shared" si="235"/>
        <v>3.9237527574645492</v>
      </c>
      <c r="BF92" s="18">
        <f t="shared" si="235"/>
        <v>0.41238968497769868</v>
      </c>
      <c r="BG92" s="18">
        <f t="shared" si="235"/>
        <v>-1.5730559256331489</v>
      </c>
      <c r="BH92" s="18">
        <f t="shared" si="235"/>
        <v>-0.55138161865639912</v>
      </c>
      <c r="BI92" s="18">
        <f t="shared" si="236"/>
        <v>-0.81201832746692348</v>
      </c>
      <c r="BK92" s="18">
        <f t="shared" si="237"/>
        <v>-0.89311265167395515</v>
      </c>
      <c r="BL92" s="18">
        <f t="shared" si="238"/>
        <v>2.1897730105064239</v>
      </c>
      <c r="BM92" s="18">
        <f t="shared" si="239"/>
        <v>1.5419992246546776</v>
      </c>
      <c r="BO92" t="str">
        <f t="shared" si="260"/>
        <v>35 Business and public service associate professionals</v>
      </c>
      <c r="BP92" s="18">
        <f t="shared" si="240"/>
        <v>2.6084801597924923</v>
      </c>
      <c r="BQ92" s="18">
        <f t="shared" si="240"/>
        <v>-9.0878462311529624</v>
      </c>
      <c r="BR92" s="18">
        <f t="shared" si="240"/>
        <v>-1.7008740869071226</v>
      </c>
      <c r="BS92" s="18">
        <f t="shared" si="240"/>
        <v>-2.0470779641809655</v>
      </c>
      <c r="BT92" s="18">
        <f t="shared" si="241"/>
        <v>-2.3951245365060103</v>
      </c>
      <c r="BV92" s="18">
        <f t="shared" si="242"/>
        <v>-1.9318123631678397</v>
      </c>
      <c r="BW92" s="18">
        <f t="shared" si="243"/>
        <v>2.1009430286674124</v>
      </c>
      <c r="BX92" s="18">
        <f t="shared" si="244"/>
        <v>0.71206385128872451</v>
      </c>
      <c r="BZ92" t="str">
        <f t="shared" si="261"/>
        <v>35 Business and public service associate professionals</v>
      </c>
      <c r="CA92" s="18">
        <f t="shared" si="245"/>
        <v>1.9263555062776883</v>
      </c>
      <c r="CB92" s="18">
        <f t="shared" si="245"/>
        <v>-1.7475319054447547</v>
      </c>
      <c r="CC92" s="18">
        <f t="shared" si="245"/>
        <v>-4.6738285891636533</v>
      </c>
      <c r="CD92" s="18">
        <f t="shared" si="245"/>
        <v>-4.315970854251483</v>
      </c>
      <c r="CE92" s="18">
        <f t="shared" si="246"/>
        <v>-4.269589086908077</v>
      </c>
      <c r="CG92" s="18">
        <f t="shared" si="247"/>
        <v>-4.4354057851942237</v>
      </c>
      <c r="CH92" s="18">
        <f t="shared" si="248"/>
        <v>1.5689527706034934</v>
      </c>
      <c r="CI92" s="18">
        <f t="shared" si="249"/>
        <v>-1.7325482717975182</v>
      </c>
      <c r="CK92" t="str">
        <f t="shared" si="262"/>
        <v>35 Business and public service associate professionals</v>
      </c>
      <c r="CL92" s="18">
        <f t="shared" si="250"/>
        <v>1.1928340689383088</v>
      </c>
      <c r="CM92" s="18">
        <f t="shared" si="250"/>
        <v>14.582050884456276</v>
      </c>
      <c r="CN92" s="18">
        <f t="shared" si="250"/>
        <v>-8.0340175893847903</v>
      </c>
      <c r="CO92" s="18">
        <f t="shared" si="250"/>
        <v>-0.91860322206593903</v>
      </c>
      <c r="CP92" s="18">
        <f t="shared" si="251"/>
        <v>-2.3160153534926398</v>
      </c>
      <c r="CR92" s="18">
        <f t="shared" si="252"/>
        <v>-3.3495638079415913</v>
      </c>
      <c r="CS92" s="18">
        <f t="shared" si="253"/>
        <v>1.3674442562225053</v>
      </c>
      <c r="CT92" s="18">
        <f t="shared" si="254"/>
        <v>-1.2676446602712055</v>
      </c>
    </row>
    <row r="93" spans="1:98" x14ac:dyDescent="0.2">
      <c r="A93" t="str">
        <f t="shared" si="209"/>
        <v>41 Administrative occupations</v>
      </c>
      <c r="B93" s="18">
        <f t="shared" si="210"/>
        <v>8.8036934524456498</v>
      </c>
      <c r="C93" s="18">
        <f t="shared" si="210"/>
        <v>4.8986710926633981</v>
      </c>
      <c r="D93" s="18">
        <f t="shared" si="210"/>
        <v>5.1947715637998382</v>
      </c>
      <c r="E93" s="18">
        <f t="shared" si="210"/>
        <v>5.2021105801854928</v>
      </c>
      <c r="F93" s="18">
        <f t="shared" si="211"/>
        <v>5.1808268393826795</v>
      </c>
      <c r="H93" s="18">
        <f t="shared" si="212"/>
        <v>5.19966418450164</v>
      </c>
      <c r="I93" s="18">
        <f t="shared" si="213"/>
        <v>3.7887425102987038</v>
      </c>
      <c r="J93" s="18">
        <f t="shared" si="214"/>
        <v>7.3210875504139183</v>
      </c>
      <c r="L93" t="str">
        <f t="shared" si="255"/>
        <v>41 Administrative occupations</v>
      </c>
      <c r="M93" s="18">
        <f t="shared" si="215"/>
        <v>9.2922147526713914</v>
      </c>
      <c r="N93" s="18">
        <f t="shared" si="215"/>
        <v>8.1775517119893948</v>
      </c>
      <c r="O93" s="18">
        <f t="shared" si="215"/>
        <v>4.1559820694476945</v>
      </c>
      <c r="P93" s="18">
        <f t="shared" si="215"/>
        <v>3.9502726804258259</v>
      </c>
      <c r="Q93" s="18">
        <f t="shared" si="216"/>
        <v>4.27397044394624</v>
      </c>
      <c r="S93" s="18">
        <f t="shared" si="217"/>
        <v>4.018797295022547</v>
      </c>
      <c r="T93" s="18">
        <f t="shared" si="218"/>
        <v>3.616561934833995</v>
      </c>
      <c r="U93" s="18">
        <f t="shared" si="219"/>
        <v>6.3265042680051842</v>
      </c>
      <c r="W93" t="str">
        <f t="shared" si="256"/>
        <v>41 Administrative occupations</v>
      </c>
      <c r="X93" s="18">
        <f t="shared" si="220"/>
        <v>-0.33822616624672452</v>
      </c>
      <c r="Y93" s="18">
        <f t="shared" si="220"/>
        <v>19.891583743772713</v>
      </c>
      <c r="Z93" s="18">
        <f t="shared" si="220"/>
        <v>0.374819062304943</v>
      </c>
      <c r="AA93" s="18">
        <f t="shared" si="220"/>
        <v>1.4040793447209099</v>
      </c>
      <c r="AB93" s="18">
        <f t="shared" si="221"/>
        <v>2.1448976030889355</v>
      </c>
      <c r="AD93" s="18">
        <f t="shared" si="222"/>
        <v>1.0598252068007463</v>
      </c>
      <c r="AE93" s="18">
        <f t="shared" si="223"/>
        <v>3.1841089008833645</v>
      </c>
      <c r="AF93" s="18">
        <f t="shared" si="224"/>
        <v>3.8861381003811646</v>
      </c>
      <c r="AH93" t="str">
        <f t="shared" si="257"/>
        <v>41 Administrative occupations</v>
      </c>
      <c r="AI93" s="18">
        <f t="shared" si="225"/>
        <v>0.12628989289122927</v>
      </c>
      <c r="AJ93" s="18">
        <f t="shared" si="225"/>
        <v>22.132565113440616</v>
      </c>
      <c r="AK93" s="18">
        <f t="shared" si="225"/>
        <v>-2.919754157372223E-2</v>
      </c>
      <c r="AL93" s="18">
        <f t="shared" si="225"/>
        <v>1.3766357725206513</v>
      </c>
      <c r="AM93" s="18">
        <f t="shared" si="226"/>
        <v>2.1171081139309322</v>
      </c>
      <c r="AO93" s="18">
        <f t="shared" si="227"/>
        <v>0.90584167994254283</v>
      </c>
      <c r="AP93" s="18">
        <f t="shared" si="228"/>
        <v>3.305955526108284</v>
      </c>
      <c r="AQ93" s="18">
        <f t="shared" si="229"/>
        <v>3.894318321719048</v>
      </c>
      <c r="AS93" t="str">
        <f t="shared" si="258"/>
        <v>41 Administrative occupations</v>
      </c>
      <c r="AT93" s="18">
        <f t="shared" si="230"/>
        <v>-0.65259763463286768</v>
      </c>
      <c r="AU93" s="18">
        <f t="shared" si="230"/>
        <v>21.803509185682945</v>
      </c>
      <c r="AV93" s="18">
        <f t="shared" si="230"/>
        <v>-0.42474102861067564</v>
      </c>
      <c r="AW93" s="18">
        <f t="shared" si="230"/>
        <v>1.318662727341624</v>
      </c>
      <c r="AX93" s="18">
        <f t="shared" si="231"/>
        <v>1.9370285042675572</v>
      </c>
      <c r="AZ93" s="18">
        <f t="shared" si="232"/>
        <v>0.73416268771311355</v>
      </c>
      <c r="BA93" s="18">
        <f t="shared" si="233"/>
        <v>3.0715399776940044</v>
      </c>
      <c r="BB93" s="18">
        <f t="shared" si="234"/>
        <v>3.5611019043596537</v>
      </c>
      <c r="BD93" t="str">
        <f t="shared" si="259"/>
        <v>41 Administrative occupations</v>
      </c>
      <c r="BE93" s="18">
        <f t="shared" si="235"/>
        <v>1.5831102502407379</v>
      </c>
      <c r="BF93" s="18">
        <f t="shared" si="235"/>
        <v>1.3272498077301353</v>
      </c>
      <c r="BG93" s="18">
        <f t="shared" si="235"/>
        <v>-2.0507537748520654</v>
      </c>
      <c r="BH93" s="18">
        <f t="shared" si="235"/>
        <v>-1.3841679864904366</v>
      </c>
      <c r="BI93" s="18">
        <f t="shared" si="236"/>
        <v>-1.4259986073164033</v>
      </c>
      <c r="BK93" s="18">
        <f t="shared" si="237"/>
        <v>-1.6068657748055659</v>
      </c>
      <c r="BL93" s="18">
        <f t="shared" si="238"/>
        <v>2.2863080269150071</v>
      </c>
      <c r="BM93" s="18">
        <f t="shared" si="239"/>
        <v>1.1547739854869121</v>
      </c>
      <c r="BO93" t="str">
        <f t="shared" si="260"/>
        <v>41 Administrative occupations</v>
      </c>
      <c r="BP93" s="18">
        <f t="shared" si="240"/>
        <v>1.0269913708836897</v>
      </c>
      <c r="BQ93" s="18">
        <f t="shared" si="240"/>
        <v>-8.722099596912825</v>
      </c>
      <c r="BR93" s="18">
        <f t="shared" si="240"/>
        <v>-1.6611213034013361</v>
      </c>
      <c r="BS93" s="18">
        <f t="shared" si="240"/>
        <v>-2.8720218971050149</v>
      </c>
      <c r="BT93" s="18">
        <f t="shared" si="241"/>
        <v>-2.8730588734047435</v>
      </c>
      <c r="BV93" s="18">
        <f t="shared" si="242"/>
        <v>-2.4700542186608554</v>
      </c>
      <c r="BW93" s="18">
        <f t="shared" si="243"/>
        <v>2.1954220441098293</v>
      </c>
      <c r="BX93" s="18">
        <f t="shared" si="244"/>
        <v>0.46613512949471581</v>
      </c>
      <c r="BZ93" t="str">
        <f t="shared" si="261"/>
        <v>41 Administrative occupations</v>
      </c>
      <c r="CA93" s="18">
        <f t="shared" si="245"/>
        <v>-3.51317098230437</v>
      </c>
      <c r="CB93" s="18">
        <f t="shared" si="245"/>
        <v>-9.0830452577568828</v>
      </c>
      <c r="CC93" s="18">
        <f t="shared" si="245"/>
        <v>-6.8699159465365645</v>
      </c>
      <c r="CD93" s="18">
        <f t="shared" si="245"/>
        <v>-9.7052318070013364</v>
      </c>
      <c r="CE93" s="18">
        <f t="shared" si="246"/>
        <v>-8.7894560805420028</v>
      </c>
      <c r="CG93" s="18">
        <f t="shared" si="247"/>
        <v>-8.7698497937882642</v>
      </c>
      <c r="CH93" s="18">
        <f t="shared" si="248"/>
        <v>1.3118494094327415</v>
      </c>
      <c r="CI93" s="18">
        <f t="shared" si="249"/>
        <v>-4.931758412156551</v>
      </c>
      <c r="CK93" t="str">
        <f t="shared" si="262"/>
        <v>41 Administrative occupations</v>
      </c>
      <c r="CL93" s="18">
        <f t="shared" si="250"/>
        <v>-3.9139335367696426</v>
      </c>
      <c r="CM93" s="18">
        <f t="shared" si="250"/>
        <v>14.662907198576391</v>
      </c>
      <c r="CN93" s="18">
        <f t="shared" si="250"/>
        <v>-7.8095908723086254</v>
      </c>
      <c r="CO93" s="18">
        <f t="shared" si="250"/>
        <v>-2.3623077174619977</v>
      </c>
      <c r="CP93" s="18">
        <f t="shared" si="251"/>
        <v>-3.1300289197349063</v>
      </c>
      <c r="CR93" s="18">
        <f t="shared" si="252"/>
        <v>-4.2129235599707604</v>
      </c>
      <c r="CS93" s="18">
        <f t="shared" si="253"/>
        <v>1.3243969219797203</v>
      </c>
      <c r="CT93" s="18">
        <f t="shared" si="254"/>
        <v>-1.9652615004510876</v>
      </c>
    </row>
    <row r="94" spans="1:98" x14ac:dyDescent="0.2">
      <c r="A94" t="str">
        <f t="shared" si="209"/>
        <v>42 Secretarial and related occupations</v>
      </c>
      <c r="B94" s="18">
        <f t="shared" si="210"/>
        <v>4.9299128386765867</v>
      </c>
      <c r="C94" s="18">
        <f t="shared" si="210"/>
        <v>18.113287207451066</v>
      </c>
      <c r="D94" s="18">
        <f t="shared" si="210"/>
        <v>8.8947372340798978</v>
      </c>
      <c r="E94" s="18">
        <f t="shared" si="210"/>
        <v>5.6066185821771919</v>
      </c>
      <c r="F94" s="18">
        <f t="shared" si="211"/>
        <v>7.3718130483204192</v>
      </c>
      <c r="H94" s="18">
        <f t="shared" si="212"/>
        <v>6.691475643860656</v>
      </c>
      <c r="I94" s="18">
        <f t="shared" si="213"/>
        <v>4.8868748250902705</v>
      </c>
      <c r="J94" s="18">
        <f t="shared" si="214"/>
        <v>9.0896155997137065</v>
      </c>
      <c r="L94" t="str">
        <f t="shared" si="255"/>
        <v>42 Secretarial and related occupations</v>
      </c>
      <c r="M94" s="18">
        <f t="shared" si="215"/>
        <v>6.9116215860202779</v>
      </c>
      <c r="N94" s="18">
        <f t="shared" si="215"/>
        <v>13.77090308301392</v>
      </c>
      <c r="O94" s="18">
        <f t="shared" si="215"/>
        <v>7.2578881796663275</v>
      </c>
      <c r="P94" s="18">
        <f t="shared" si="215"/>
        <v>-0.60601862631284309</v>
      </c>
      <c r="Q94" s="18">
        <f t="shared" si="216"/>
        <v>2.650517449601808</v>
      </c>
      <c r="S94" s="18">
        <f t="shared" si="217"/>
        <v>1.9490395689349516</v>
      </c>
      <c r="T94" s="18">
        <f t="shared" si="218"/>
        <v>3.6975908724063533</v>
      </c>
      <c r="U94" s="18">
        <f t="shared" si="219"/>
        <v>4.9352760155916719</v>
      </c>
      <c r="W94" t="str">
        <f t="shared" si="256"/>
        <v>42 Secretarial and related occupations</v>
      </c>
      <c r="X94" s="18">
        <f t="shared" si="220"/>
        <v>-1.1425824910185622</v>
      </c>
      <c r="Y94" s="18">
        <f t="shared" si="220"/>
        <v>19.459617113818073</v>
      </c>
      <c r="Z94" s="18">
        <f t="shared" si="220"/>
        <v>6.7572193558055993</v>
      </c>
      <c r="AA94" s="18">
        <f t="shared" si="220"/>
        <v>2.8723727673052091</v>
      </c>
      <c r="AB94" s="18">
        <f t="shared" si="221"/>
        <v>5.0478540039776476</v>
      </c>
      <c r="AD94" s="18">
        <f t="shared" si="222"/>
        <v>4.1513545301186339</v>
      </c>
      <c r="AE94" s="18">
        <f t="shared" si="223"/>
        <v>4.5411695983356593</v>
      </c>
      <c r="AF94" s="18">
        <f t="shared" si="224"/>
        <v>7.0730255927579533</v>
      </c>
      <c r="AH94" t="str">
        <f t="shared" si="257"/>
        <v>42 Secretarial and related occupations</v>
      </c>
      <c r="AI94" s="18">
        <f t="shared" si="225"/>
        <v>-2.2154401214937613</v>
      </c>
      <c r="AJ94" s="18">
        <f t="shared" si="225"/>
        <v>24.776832690111018</v>
      </c>
      <c r="AK94" s="18">
        <f t="shared" si="225"/>
        <v>4.3926577453648585</v>
      </c>
      <c r="AL94" s="18">
        <f t="shared" si="225"/>
        <v>0.68419682530909132</v>
      </c>
      <c r="AM94" s="18">
        <f t="shared" si="226"/>
        <v>3.2032922661897389</v>
      </c>
      <c r="AO94" s="18">
        <f t="shared" si="227"/>
        <v>1.9054766801104517</v>
      </c>
      <c r="AP94" s="18">
        <f t="shared" si="228"/>
        <v>3.845567259461613</v>
      </c>
      <c r="AQ94" s="18">
        <f t="shared" si="229"/>
        <v>5.0322430780496807</v>
      </c>
      <c r="AS94" t="str">
        <f t="shared" si="258"/>
        <v>42 Secretarial and related occupations</v>
      </c>
      <c r="AT94" s="18">
        <f t="shared" si="230"/>
        <v>-4.7131628246817598</v>
      </c>
      <c r="AU94" s="18">
        <f t="shared" si="230"/>
        <v>24.737709950134757</v>
      </c>
      <c r="AV94" s="18">
        <f t="shared" si="230"/>
        <v>3.3013551879721437</v>
      </c>
      <c r="AW94" s="18">
        <f t="shared" si="230"/>
        <v>0.27681559059711258</v>
      </c>
      <c r="AX94" s="18">
        <f t="shared" si="231"/>
        <v>2.6025902953210833</v>
      </c>
      <c r="AZ94" s="18">
        <f t="shared" si="232"/>
        <v>1.2750257555938393</v>
      </c>
      <c r="BA94" s="18">
        <f t="shared" si="233"/>
        <v>3.466763128231487</v>
      </c>
      <c r="BB94" s="18">
        <f t="shared" si="234"/>
        <v>4.2857075966551639</v>
      </c>
      <c r="BD94" t="str">
        <f t="shared" si="259"/>
        <v>42 Secretarial and related occupations</v>
      </c>
      <c r="BE94" s="18">
        <f t="shared" si="235"/>
        <v>-0.79436385379585417</v>
      </c>
      <c r="BF94" s="18">
        <f t="shared" si="235"/>
        <v>-6.2553799139217103</v>
      </c>
      <c r="BG94" s="18">
        <f t="shared" si="235"/>
        <v>1.7867264770082159</v>
      </c>
      <c r="BH94" s="18">
        <f t="shared" si="235"/>
        <v>-10.535858408701781</v>
      </c>
      <c r="BI94" s="18">
        <f t="shared" si="236"/>
        <v>-6.5819591310957932</v>
      </c>
      <c r="BK94" s="18">
        <f t="shared" si="237"/>
        <v>-6.6036905831581283</v>
      </c>
      <c r="BL94" s="18">
        <f t="shared" si="238"/>
        <v>2.2694225867883056</v>
      </c>
      <c r="BM94" s="18">
        <f t="shared" si="239"/>
        <v>-1.8209810592224374</v>
      </c>
      <c r="BO94" t="str">
        <f t="shared" si="260"/>
        <v>42 Secretarial and related occupations</v>
      </c>
      <c r="BP94" s="18">
        <f t="shared" si="240"/>
        <v>-4.3929856650681494</v>
      </c>
      <c r="BQ94" s="18">
        <f t="shared" si="240"/>
        <v>-16.476486558188462</v>
      </c>
      <c r="BR94" s="18">
        <f t="shared" si="240"/>
        <v>-3.1088297852648661</v>
      </c>
      <c r="BS94" s="18">
        <f t="shared" si="240"/>
        <v>-11.695373504926254</v>
      </c>
      <c r="BT94" s="18">
        <f t="shared" si="241"/>
        <v>-9.4128656667223147</v>
      </c>
      <c r="BV94" s="18">
        <f t="shared" si="242"/>
        <v>-8.9212547290712152</v>
      </c>
      <c r="BW94" s="18">
        <f t="shared" si="243"/>
        <v>1.7950440425809511</v>
      </c>
      <c r="BX94" s="18">
        <f t="shared" si="244"/>
        <v>-3.883360654341883</v>
      </c>
      <c r="BZ94" t="str">
        <f t="shared" si="261"/>
        <v>42 Secretarial and related occupations</v>
      </c>
      <c r="CA94" s="18">
        <f t="shared" si="245"/>
        <v>-1.5134572442172867</v>
      </c>
      <c r="CB94" s="18">
        <f t="shared" si="245"/>
        <v>-18.281520176509979</v>
      </c>
      <c r="CC94" s="18">
        <f t="shared" si="245"/>
        <v>-4.0409065263716677</v>
      </c>
      <c r="CD94" s="18">
        <f t="shared" si="245"/>
        <v>-15.130073995490289</v>
      </c>
      <c r="CE94" s="18">
        <f t="shared" si="246"/>
        <v>-12.018153011231325</v>
      </c>
      <c r="CG94" s="18">
        <f t="shared" si="247"/>
        <v>-11.583918981147301</v>
      </c>
      <c r="CH94" s="18">
        <f t="shared" si="248"/>
        <v>1.5356613582633738</v>
      </c>
      <c r="CI94" s="18">
        <f t="shared" si="249"/>
        <v>-5.7008636650001225</v>
      </c>
      <c r="CK94" t="str">
        <f t="shared" si="262"/>
        <v>42 Secretarial and related occupations</v>
      </c>
      <c r="CL94" s="18">
        <f t="shared" si="250"/>
        <v>-2.8089387068910843</v>
      </c>
      <c r="CM94" s="18">
        <f t="shared" si="250"/>
        <v>15.989412735278631</v>
      </c>
      <c r="CN94" s="18">
        <f t="shared" si="250"/>
        <v>-1.5482849959619238</v>
      </c>
      <c r="CO94" s="18">
        <f t="shared" si="250"/>
        <v>-2.4697714478702726</v>
      </c>
      <c r="CP94" s="18">
        <f t="shared" si="251"/>
        <v>-1.1172695960577905</v>
      </c>
      <c r="CR94" s="18">
        <f t="shared" si="252"/>
        <v>-2.1635716291149021</v>
      </c>
      <c r="CS94" s="18">
        <f t="shared" si="253"/>
        <v>2.0829569892945266</v>
      </c>
      <c r="CT94" s="18">
        <f t="shared" si="254"/>
        <v>0.53096135408692291</v>
      </c>
    </row>
    <row r="95" spans="1:98" x14ac:dyDescent="0.2">
      <c r="A95" t="str">
        <f t="shared" si="209"/>
        <v>51 Skilled agricultural and related trades</v>
      </c>
      <c r="B95" s="18">
        <f t="shared" si="210"/>
        <v>9.8498613287697712</v>
      </c>
      <c r="C95" s="18">
        <f t="shared" si="210"/>
        <v>-22.944787804055178</v>
      </c>
      <c r="D95" s="18">
        <f t="shared" si="210"/>
        <v>5.1035121911732428</v>
      </c>
      <c r="E95" s="18">
        <f t="shared" si="210"/>
        <v>6.017892493909005</v>
      </c>
      <c r="F95" s="18">
        <f t="shared" si="211"/>
        <v>3.6435999965837906</v>
      </c>
      <c r="H95" s="18">
        <f t="shared" si="212"/>
        <v>5.7122185786372404</v>
      </c>
      <c r="I95" s="18">
        <f t="shared" si="213"/>
        <v>4.6247039196744666</v>
      </c>
      <c r="J95" s="18">
        <f t="shared" si="214"/>
        <v>8.2211438247391975</v>
      </c>
      <c r="L95" t="str">
        <f t="shared" si="255"/>
        <v>51 Skilled agricultural and related trades</v>
      </c>
      <c r="M95" s="18">
        <f t="shared" si="215"/>
        <v>1.4144821094989712</v>
      </c>
      <c r="N95" s="18">
        <f t="shared" si="215"/>
        <v>-16.591846670415066</v>
      </c>
      <c r="O95" s="18">
        <f t="shared" si="215"/>
        <v>4.750661789902777</v>
      </c>
      <c r="P95" s="18">
        <f t="shared" si="215"/>
        <v>3.8307634806028279</v>
      </c>
      <c r="Q95" s="18">
        <f t="shared" si="216"/>
        <v>2.7018587134104655</v>
      </c>
      <c r="S95" s="18">
        <f t="shared" si="217"/>
        <v>4.1364951341295697</v>
      </c>
      <c r="T95" s="18">
        <f t="shared" si="218"/>
        <v>3.7601132655627589</v>
      </c>
      <c r="U95" s="18">
        <f t="shared" si="219"/>
        <v>6.512450284875082</v>
      </c>
      <c r="W95" t="str">
        <f t="shared" si="256"/>
        <v>51 Skilled agricultural and related trades</v>
      </c>
      <c r="X95" s="18">
        <f t="shared" si="220"/>
        <v>-5.7150656662577237</v>
      </c>
      <c r="Y95" s="18">
        <f t="shared" si="220"/>
        <v>-5.4642971565292298</v>
      </c>
      <c r="Z95" s="18">
        <f t="shared" si="220"/>
        <v>2.85662534653921</v>
      </c>
      <c r="AA95" s="18">
        <f t="shared" si="220"/>
        <v>3.1117470239803158</v>
      </c>
      <c r="AB95" s="18">
        <f t="shared" si="221"/>
        <v>2.4742896816819071</v>
      </c>
      <c r="AD95" s="18">
        <f t="shared" si="222"/>
        <v>3.0266362317698192</v>
      </c>
      <c r="AE95" s="18">
        <f t="shared" si="223"/>
        <v>4.2143604143738411</v>
      </c>
      <c r="AF95" s="18">
        <f t="shared" si="224"/>
        <v>6.0730629281010362</v>
      </c>
      <c r="AH95" t="str">
        <f t="shared" si="257"/>
        <v>51 Skilled agricultural and related trades</v>
      </c>
      <c r="AI95" s="18">
        <f t="shared" si="225"/>
        <v>-2.3758612985164684</v>
      </c>
      <c r="AJ95" s="18">
        <f t="shared" si="225"/>
        <v>-9.8993038951885381</v>
      </c>
      <c r="AK95" s="18">
        <f t="shared" si="225"/>
        <v>4.2567884595253958</v>
      </c>
      <c r="AL95" s="18">
        <f t="shared" si="225"/>
        <v>3.2331273372717462</v>
      </c>
      <c r="AM95" s="18">
        <f t="shared" si="226"/>
        <v>2.6750785468948157</v>
      </c>
      <c r="AO95" s="18">
        <f t="shared" si="227"/>
        <v>3.5732260351270639</v>
      </c>
      <c r="AP95" s="18">
        <f t="shared" si="228"/>
        <v>4.5520145134673839</v>
      </c>
      <c r="AQ95" s="18">
        <f t="shared" si="229"/>
        <v>6.6939510775646971</v>
      </c>
      <c r="AS95" t="str">
        <f t="shared" si="258"/>
        <v>51 Skilled agricultural and related trades</v>
      </c>
      <c r="AT95" s="18">
        <f t="shared" si="230"/>
        <v>-3.7171087061036667</v>
      </c>
      <c r="AU95" s="18">
        <f t="shared" si="230"/>
        <v>-10.835917532416339</v>
      </c>
      <c r="AV95" s="18">
        <f t="shared" si="230"/>
        <v>3.6466802362545625</v>
      </c>
      <c r="AW95" s="18">
        <f t="shared" si="230"/>
        <v>4.3047521526405452</v>
      </c>
      <c r="AX95" s="18">
        <f t="shared" si="231"/>
        <v>3.083223909937205</v>
      </c>
      <c r="AZ95" s="18">
        <f t="shared" si="232"/>
        <v>4.0849319057035149</v>
      </c>
      <c r="BA95" s="18">
        <f t="shared" si="233"/>
        <v>4.2154454482632442</v>
      </c>
      <c r="BB95" s="18">
        <f t="shared" si="234"/>
        <v>6.795158459443007</v>
      </c>
      <c r="BD95" t="str">
        <f t="shared" si="259"/>
        <v>51 Skilled agricultural and related trades</v>
      </c>
      <c r="BE95" s="18">
        <f t="shared" si="235"/>
        <v>-1.0116327807036307</v>
      </c>
      <c r="BF95" s="18">
        <f t="shared" si="235"/>
        <v>-22.954221556263612</v>
      </c>
      <c r="BG95" s="18">
        <f t="shared" si="235"/>
        <v>0.98751528888378903</v>
      </c>
      <c r="BH95" s="18">
        <f t="shared" si="235"/>
        <v>0.83893621685036113</v>
      </c>
      <c r="BI95" s="18">
        <f t="shared" si="236"/>
        <v>-0.79738627346708224</v>
      </c>
      <c r="BK95" s="18">
        <f t="shared" si="237"/>
        <v>0.8884382695532933</v>
      </c>
      <c r="BL95" s="18">
        <f t="shared" si="238"/>
        <v>3.0547364733073401</v>
      </c>
      <c r="BM95" s="18">
        <f t="shared" si="239"/>
        <v>3.6506977654181538</v>
      </c>
      <c r="BO95" t="str">
        <f t="shared" si="260"/>
        <v>51 Skilled agricultural and related trades</v>
      </c>
      <c r="BP95" s="18">
        <f t="shared" si="240"/>
        <v>-1.4409028985079897</v>
      </c>
      <c r="BQ95" s="18">
        <f t="shared" si="240"/>
        <v>-26.066214829495649</v>
      </c>
      <c r="BR95" s="18">
        <f t="shared" si="240"/>
        <v>1.0372276823324311</v>
      </c>
      <c r="BS95" s="18">
        <f t="shared" si="240"/>
        <v>-0.52170331613400345</v>
      </c>
      <c r="BT95" s="18">
        <f t="shared" si="241"/>
        <v>-1.874170563453148</v>
      </c>
      <c r="BV95" s="18">
        <f t="shared" si="242"/>
        <v>-4.7507184187001172E-3</v>
      </c>
      <c r="BW95" s="18">
        <f t="shared" si="243"/>
        <v>3.1208949575273426</v>
      </c>
      <c r="BX95" s="18">
        <f t="shared" si="244"/>
        <v>3.1178057113879998</v>
      </c>
      <c r="BZ95" t="str">
        <f t="shared" si="261"/>
        <v>51 Skilled agricultural and related trades</v>
      </c>
      <c r="CA95" s="18">
        <f t="shared" si="245"/>
        <v>-3.5609218923307928</v>
      </c>
      <c r="CB95" s="18">
        <f t="shared" si="245"/>
        <v>-2.0871845760098706</v>
      </c>
      <c r="CC95" s="18">
        <f t="shared" si="245"/>
        <v>6.3003545256279381E-2</v>
      </c>
      <c r="CD95" s="18">
        <f t="shared" si="245"/>
        <v>1.6235423005827032</v>
      </c>
      <c r="CE95" s="18">
        <f t="shared" si="246"/>
        <v>0.89842950546155098</v>
      </c>
      <c r="CG95" s="18">
        <f t="shared" si="247"/>
        <v>1.1006771259594261</v>
      </c>
      <c r="CH95" s="18">
        <f t="shared" si="248"/>
        <v>2.7097454312928537</v>
      </c>
      <c r="CI95" s="18">
        <f t="shared" si="249"/>
        <v>3.4855544227983648</v>
      </c>
      <c r="CK95" t="str">
        <f t="shared" si="262"/>
        <v>51 Skilled agricultural and related trades</v>
      </c>
      <c r="CL95" s="18">
        <f t="shared" si="250"/>
        <v>-4.9177137108619373</v>
      </c>
      <c r="CM95" s="18">
        <f t="shared" si="250"/>
        <v>-20.169671898266095</v>
      </c>
      <c r="CN95" s="18">
        <f t="shared" si="250"/>
        <v>-3.9416632665104534</v>
      </c>
      <c r="CO95" s="18">
        <f t="shared" si="250"/>
        <v>-5.3143196520736735</v>
      </c>
      <c r="CP95" s="18">
        <f t="shared" si="251"/>
        <v>-5.8965833729013983</v>
      </c>
      <c r="CR95" s="18">
        <f t="shared" si="252"/>
        <v>-4.8589609276959322</v>
      </c>
      <c r="CS95" s="18">
        <f t="shared" si="253"/>
        <v>1.6253258046709185</v>
      </c>
      <c r="CT95" s="18">
        <f t="shared" si="254"/>
        <v>-1.9231442133107679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4.6783412950994974</v>
      </c>
      <c r="C96" s="18">
        <f t="shared" si="210"/>
        <v>-27.304790208436703</v>
      </c>
      <c r="D96" s="18">
        <f t="shared" si="210"/>
        <v>4.9383954203169989</v>
      </c>
      <c r="E96" s="18">
        <f t="shared" si="210"/>
        <v>3.8097910088062292</v>
      </c>
      <c r="F96" s="18">
        <f t="shared" si="211"/>
        <v>1.8673635180033399</v>
      </c>
      <c r="H96" s="18">
        <f t="shared" si="212"/>
        <v>4.1846373192894193</v>
      </c>
      <c r="I96" s="18">
        <f t="shared" si="213"/>
        <v>3.1106551826972861</v>
      </c>
      <c r="J96" s="18">
        <f t="shared" si="214"/>
        <v>6.1060236728290862</v>
      </c>
      <c r="L96" t="str">
        <f t="shared" si="255"/>
        <v>52 Skilled metal, electrical and electronic trades</v>
      </c>
      <c r="M96" s="18">
        <f t="shared" si="215"/>
        <v>8.0828738473888162</v>
      </c>
      <c r="N96" s="18">
        <f t="shared" si="215"/>
        <v>-26.677414503066043</v>
      </c>
      <c r="O96" s="18">
        <f t="shared" si="215"/>
        <v>11.29579284524651</v>
      </c>
      <c r="P96" s="18">
        <f t="shared" si="215"/>
        <v>5.1211975563594248</v>
      </c>
      <c r="Q96" s="18">
        <f t="shared" si="216"/>
        <v>4.6305255311688276</v>
      </c>
      <c r="S96" s="18">
        <f t="shared" si="217"/>
        <v>7.1403635615181482</v>
      </c>
      <c r="T96" s="18">
        <f t="shared" si="218"/>
        <v>4.3691661188050235</v>
      </c>
      <c r="U96" s="18">
        <f t="shared" si="219"/>
        <v>9.1395771892990965</v>
      </c>
      <c r="W96" t="str">
        <f t="shared" si="256"/>
        <v>52 Skilled metal, electrical and electronic trades</v>
      </c>
      <c r="X96" s="18">
        <f t="shared" si="220"/>
        <v>1.2060190150853245E-2</v>
      </c>
      <c r="Y96" s="18">
        <f t="shared" si="220"/>
        <v>-18.897058810414581</v>
      </c>
      <c r="Z96" s="18">
        <f t="shared" si="220"/>
        <v>4.7061906831166844</v>
      </c>
      <c r="AA96" s="18">
        <f t="shared" si="220"/>
        <v>2.1338648804969162</v>
      </c>
      <c r="AB96" s="18">
        <f t="shared" si="221"/>
        <v>1.4582236316716513</v>
      </c>
      <c r="AD96" s="18">
        <f t="shared" si="222"/>
        <v>2.9842074146726016</v>
      </c>
      <c r="AE96" s="18">
        <f t="shared" si="223"/>
        <v>3.3894681192089493</v>
      </c>
      <c r="AF96" s="18">
        <f t="shared" si="224"/>
        <v>5.4068741956322608</v>
      </c>
      <c r="AH96" t="str">
        <f t="shared" si="257"/>
        <v>52 Skilled metal, electrical and electronic trades</v>
      </c>
      <c r="AI96" s="18">
        <f t="shared" si="225"/>
        <v>-1.5144302345548422</v>
      </c>
      <c r="AJ96" s="18">
        <f t="shared" si="225"/>
        <v>-15.481591145389773</v>
      </c>
      <c r="AK96" s="18">
        <f t="shared" si="225"/>
        <v>1.8610368412143696</v>
      </c>
      <c r="AL96" s="18">
        <f t="shared" si="225"/>
        <v>2.0692667268045861</v>
      </c>
      <c r="AM96" s="18">
        <f t="shared" si="226"/>
        <v>0.80831547864954612</v>
      </c>
      <c r="AO96" s="18">
        <f t="shared" si="227"/>
        <v>1.9998095106526836</v>
      </c>
      <c r="AP96" s="18">
        <f t="shared" si="228"/>
        <v>2.7503044302902291</v>
      </c>
      <c r="AQ96" s="18">
        <f t="shared" si="229"/>
        <v>4.1793493760284184</v>
      </c>
      <c r="AS96" t="str">
        <f t="shared" si="258"/>
        <v>52 Skilled metal, electrical and electronic trades</v>
      </c>
      <c r="AT96" s="18">
        <f t="shared" si="230"/>
        <v>-1.8129194079212319</v>
      </c>
      <c r="AU96" s="18">
        <f t="shared" si="230"/>
        <v>-12.197388397023412</v>
      </c>
      <c r="AV96" s="18">
        <f t="shared" si="230"/>
        <v>1.0785615589624875</v>
      </c>
      <c r="AW96" s="18">
        <f t="shared" si="230"/>
        <v>1.1064245544160745</v>
      </c>
      <c r="AX96" s="18">
        <f t="shared" si="231"/>
        <v>0.2101907992793528</v>
      </c>
      <c r="AZ96" s="18">
        <f t="shared" si="232"/>
        <v>1.0971360359666393</v>
      </c>
      <c r="BA96" s="18">
        <f t="shared" si="233"/>
        <v>2.5998221261952725</v>
      </c>
      <c r="BB96" s="18">
        <f t="shared" si="234"/>
        <v>3.3841127667809445</v>
      </c>
      <c r="BD96" t="str">
        <f t="shared" si="259"/>
        <v>52 Skilled metal, electrical and electronic trades</v>
      </c>
      <c r="BE96" s="18">
        <f t="shared" si="235"/>
        <v>2.8667769685531308</v>
      </c>
      <c r="BF96" s="18">
        <f t="shared" si="235"/>
        <v>-16.22369254745265</v>
      </c>
      <c r="BG96" s="18">
        <f t="shared" si="235"/>
        <v>7.1235304965955315E-2</v>
      </c>
      <c r="BH96" s="18">
        <f t="shared" si="235"/>
        <v>-0.35737724356856848</v>
      </c>
      <c r="BI96" s="18">
        <f t="shared" si="236"/>
        <v>-1.2993667876148751</v>
      </c>
      <c r="BK96" s="18">
        <f t="shared" si="237"/>
        <v>-0.2147107588092334</v>
      </c>
      <c r="BL96" s="18">
        <f t="shared" si="238"/>
        <v>2.0080615107894717</v>
      </c>
      <c r="BM96" s="18">
        <f t="shared" si="239"/>
        <v>1.8461513395938711</v>
      </c>
      <c r="BO96" t="str">
        <f t="shared" si="260"/>
        <v>52 Skilled metal, electrical and electronic trades</v>
      </c>
      <c r="BP96" s="18">
        <f t="shared" si="240"/>
        <v>1.6785648221436578</v>
      </c>
      <c r="BQ96" s="18">
        <f t="shared" si="240"/>
        <v>-19.282531992644081</v>
      </c>
      <c r="BR96" s="18">
        <f t="shared" si="240"/>
        <v>-0.17369493996144403</v>
      </c>
      <c r="BS96" s="18">
        <f t="shared" si="240"/>
        <v>-1.4193644434023489</v>
      </c>
      <c r="BT96" s="18">
        <f t="shared" si="241"/>
        <v>-2.2606850700253034</v>
      </c>
      <c r="BV96" s="18">
        <f t="shared" si="242"/>
        <v>-1.0058780269877499</v>
      </c>
      <c r="BW96" s="18">
        <f t="shared" si="243"/>
        <v>2.069328395336445</v>
      </c>
      <c r="BX96" s="18">
        <f t="shared" si="244"/>
        <v>1.3286713236637437</v>
      </c>
      <c r="BZ96" t="str">
        <f t="shared" si="261"/>
        <v>52 Skilled metal, electrical and electronic trades</v>
      </c>
      <c r="CA96" s="18">
        <f t="shared" si="245"/>
        <v>-1.9682300576869816</v>
      </c>
      <c r="CB96" s="18">
        <f t="shared" si="245"/>
        <v>-11.646603274477441</v>
      </c>
      <c r="CC96" s="18">
        <f t="shared" si="245"/>
        <v>-3.7603553818588598</v>
      </c>
      <c r="CD96" s="18">
        <f t="shared" si="245"/>
        <v>-5.8961242616732079</v>
      </c>
      <c r="CE96" s="18">
        <f t="shared" si="246"/>
        <v>-5.6065682374394914</v>
      </c>
      <c r="CG96" s="18">
        <f t="shared" si="247"/>
        <v>-5.1895203051156802</v>
      </c>
      <c r="CH96" s="18">
        <f t="shared" si="248"/>
        <v>1.5323654349754579</v>
      </c>
      <c r="CI96" s="18">
        <f t="shared" si="249"/>
        <v>-2.2956382452558932</v>
      </c>
      <c r="CK96" t="str">
        <f t="shared" si="262"/>
        <v>52 Skilled metal, electrical and electronic trades</v>
      </c>
      <c r="CL96" s="18">
        <f t="shared" si="250"/>
        <v>-3.0121890430708675</v>
      </c>
      <c r="CM96" s="18">
        <f t="shared" si="250"/>
        <v>-20.533632856266959</v>
      </c>
      <c r="CN96" s="18">
        <f t="shared" si="250"/>
        <v>-8.8530743226722279</v>
      </c>
      <c r="CO96" s="18">
        <f t="shared" si="250"/>
        <v>-4.1790776836053922</v>
      </c>
      <c r="CP96" s="18">
        <f t="shared" si="251"/>
        <v>-6.7618689666341103</v>
      </c>
      <c r="CR96" s="18">
        <f t="shared" si="252"/>
        <v>-5.7631184595053568</v>
      </c>
      <c r="CS96" s="18">
        <f t="shared" si="253"/>
        <v>1.2878285022054126</v>
      </c>
      <c r="CT96" s="18">
        <f t="shared" si="254"/>
        <v>-3.1148269705945308</v>
      </c>
    </row>
    <row r="97" spans="1:98" x14ac:dyDescent="0.2">
      <c r="A97" t="str">
        <f t="shared" si="209"/>
        <v>53 Skilled construction and building trades</v>
      </c>
      <c r="B97" s="18">
        <f t="shared" si="210"/>
        <v>-4.1311162821621288</v>
      </c>
      <c r="C97" s="18">
        <f t="shared" si="210"/>
        <v>-38.439417981214206</v>
      </c>
      <c r="D97" s="18">
        <f t="shared" si="210"/>
        <v>9.7502721022382879</v>
      </c>
      <c r="E97" s="18">
        <f t="shared" si="210"/>
        <v>1.0356663205122629</v>
      </c>
      <c r="F97" s="18">
        <f t="shared" si="211"/>
        <v>0.52055211230035425</v>
      </c>
      <c r="H97" s="18">
        <f t="shared" si="212"/>
        <v>3.8608027985767013</v>
      </c>
      <c r="I97" s="18">
        <f t="shared" si="213"/>
        <v>3.3370128645150876</v>
      </c>
      <c r="J97" s="18">
        <f t="shared" si="214"/>
        <v>6.0140626513459416</v>
      </c>
      <c r="L97" t="str">
        <f t="shared" si="255"/>
        <v>53 Skilled construction and building trades</v>
      </c>
      <c r="M97" s="18">
        <f t="shared" si="215"/>
        <v>7.9772143975145537</v>
      </c>
      <c r="N97" s="18">
        <f t="shared" si="215"/>
        <v>-29.276596155335234</v>
      </c>
      <c r="O97" s="18">
        <f t="shared" si="215"/>
        <v>7.5120783954982562</v>
      </c>
      <c r="P97" s="18">
        <f t="shared" si="215"/>
        <v>3.8621850363067312</v>
      </c>
      <c r="Q97" s="18">
        <f t="shared" si="216"/>
        <v>2.497671534732171</v>
      </c>
      <c r="S97" s="18">
        <f t="shared" si="217"/>
        <v>5.0648365416427588</v>
      </c>
      <c r="T97" s="18">
        <f t="shared" si="218"/>
        <v>3.6787892049211068</v>
      </c>
      <c r="U97" s="18">
        <f t="shared" si="219"/>
        <v>7.1498340278420169</v>
      </c>
      <c r="W97" t="str">
        <f t="shared" si="256"/>
        <v>53 Skilled construction and building trades</v>
      </c>
      <c r="X97" s="18">
        <f t="shared" si="220"/>
        <v>-1.3604770828947732</v>
      </c>
      <c r="Y97" s="18">
        <f t="shared" si="220"/>
        <v>-19.011838796193803</v>
      </c>
      <c r="Z97" s="18">
        <f t="shared" si="220"/>
        <v>4.7478545962118757</v>
      </c>
      <c r="AA97" s="18">
        <f t="shared" si="220"/>
        <v>1.3815559834909452</v>
      </c>
      <c r="AB97" s="18">
        <f t="shared" si="221"/>
        <v>0.99411006126532975</v>
      </c>
      <c r="AD97" s="18">
        <f t="shared" si="222"/>
        <v>2.4914601785073653</v>
      </c>
      <c r="AE97" s="18">
        <f t="shared" si="223"/>
        <v>3.3694440974297191</v>
      </c>
      <c r="AF97" s="18">
        <f t="shared" si="224"/>
        <v>5.0385845904826532</v>
      </c>
      <c r="AH97" t="str">
        <f t="shared" si="257"/>
        <v>53 Skilled construction and building trades</v>
      </c>
      <c r="AI97" s="18">
        <f t="shared" si="225"/>
        <v>3.3234721549053381</v>
      </c>
      <c r="AJ97" s="18">
        <f t="shared" si="225"/>
        <v>-11.927833887210838</v>
      </c>
      <c r="AK97" s="18">
        <f t="shared" si="225"/>
        <v>3.7643500987890599</v>
      </c>
      <c r="AL97" s="18">
        <f t="shared" si="225"/>
        <v>1.6397317601761996</v>
      </c>
      <c r="AM97" s="18">
        <f t="shared" si="226"/>
        <v>1.3869747482088357</v>
      </c>
      <c r="AO97" s="18">
        <f t="shared" si="227"/>
        <v>2.3430597485257998</v>
      </c>
      <c r="AP97" s="18">
        <f t="shared" si="228"/>
        <v>3.4463063446894315</v>
      </c>
      <c r="AQ97" s="18">
        <f t="shared" si="229"/>
        <v>4.996026735495307</v>
      </c>
      <c r="AS97" t="str">
        <f t="shared" si="258"/>
        <v>53 Skilled construction and building trades</v>
      </c>
      <c r="AT97" s="18">
        <f t="shared" si="230"/>
        <v>1.7252922386191027</v>
      </c>
      <c r="AU97" s="18">
        <f t="shared" si="230"/>
        <v>-13.971562615234557</v>
      </c>
      <c r="AV97" s="18">
        <f t="shared" si="230"/>
        <v>4.3559441946789512</v>
      </c>
      <c r="AW97" s="18">
        <f t="shared" si="230"/>
        <v>0.75724704164825685</v>
      </c>
      <c r="AX97" s="18">
        <f t="shared" si="231"/>
        <v>0.86707629453697255</v>
      </c>
      <c r="AZ97" s="18">
        <f t="shared" si="232"/>
        <v>1.9428081297742317</v>
      </c>
      <c r="BA97" s="18">
        <f t="shared" si="233"/>
        <v>3.312348122629083</v>
      </c>
      <c r="BB97" s="18">
        <f t="shared" si="234"/>
        <v>4.6060520952894146</v>
      </c>
      <c r="BD97" t="str">
        <f t="shared" si="259"/>
        <v>53 Skilled construction and building trades</v>
      </c>
      <c r="BE97" s="18">
        <f t="shared" si="235"/>
        <v>4.0301782180430124</v>
      </c>
      <c r="BF97" s="18">
        <f t="shared" si="235"/>
        <v>-16.938070211866407</v>
      </c>
      <c r="BG97" s="18">
        <f t="shared" si="235"/>
        <v>0.85688589786285796</v>
      </c>
      <c r="BH97" s="18">
        <f t="shared" si="235"/>
        <v>-0.94977421671245121</v>
      </c>
      <c r="BI97" s="18">
        <f t="shared" si="236"/>
        <v>-1.4786667120722408</v>
      </c>
      <c r="BK97" s="18">
        <f t="shared" si="237"/>
        <v>-0.35117898661060076</v>
      </c>
      <c r="BL97" s="18">
        <f t="shared" si="238"/>
        <v>2.2007416525040346</v>
      </c>
      <c r="BM97" s="18">
        <f t="shared" si="239"/>
        <v>1.943607479081777</v>
      </c>
      <c r="BO97" t="str">
        <f t="shared" si="260"/>
        <v>53 Skilled construction and building trades</v>
      </c>
      <c r="BP97" s="18">
        <f t="shared" si="240"/>
        <v>5.7616050850779921</v>
      </c>
      <c r="BQ97" s="18">
        <f t="shared" si="240"/>
        <v>-20.02243715638815</v>
      </c>
      <c r="BR97" s="18">
        <f t="shared" si="240"/>
        <v>2.8781219283508408</v>
      </c>
      <c r="BS97" s="18">
        <f t="shared" si="240"/>
        <v>-0.47896302664718338</v>
      </c>
      <c r="BT97" s="18">
        <f t="shared" si="241"/>
        <v>-0.80648860967124092</v>
      </c>
      <c r="BV97" s="18">
        <f t="shared" si="242"/>
        <v>0.62771340658169805</v>
      </c>
      <c r="BW97" s="18">
        <f t="shared" si="243"/>
        <v>2.8149203627728436</v>
      </c>
      <c r="BX97" s="18">
        <f t="shared" si="244"/>
        <v>3.246780864076082</v>
      </c>
      <c r="BZ97" t="str">
        <f t="shared" si="261"/>
        <v>53 Skilled construction and building trades</v>
      </c>
      <c r="CA97" s="18">
        <f t="shared" si="245"/>
        <v>-0.21092401819824413</v>
      </c>
      <c r="CB97" s="18">
        <f t="shared" si="245"/>
        <v>-12.572931342335103</v>
      </c>
      <c r="CC97" s="18">
        <f t="shared" si="245"/>
        <v>-2.2149197672083232</v>
      </c>
      <c r="CD97" s="18">
        <f t="shared" si="245"/>
        <v>-3.4022561705530197</v>
      </c>
      <c r="CE97" s="18">
        <f t="shared" si="246"/>
        <v>-3.635422731263338</v>
      </c>
      <c r="CG97" s="18">
        <f t="shared" si="247"/>
        <v>-3.0080879650464354</v>
      </c>
      <c r="CH97" s="18">
        <f t="shared" si="248"/>
        <v>1.8845969725611811</v>
      </c>
      <c r="CI97" s="18">
        <f t="shared" si="249"/>
        <v>-0.30184710351638389</v>
      </c>
      <c r="CK97" t="str">
        <f t="shared" si="262"/>
        <v>53 Skilled construction and building trades</v>
      </c>
      <c r="CL97" s="18">
        <f t="shared" si="250"/>
        <v>0.2311257190857674</v>
      </c>
      <c r="CM97" s="18">
        <f t="shared" si="250"/>
        <v>-17.958429531136943</v>
      </c>
      <c r="CN97" s="18">
        <f t="shared" si="250"/>
        <v>-11.981913747742212</v>
      </c>
      <c r="CO97" s="18">
        <f t="shared" si="250"/>
        <v>-15.246029348056812</v>
      </c>
      <c r="CP97" s="18">
        <f t="shared" si="251"/>
        <v>-14.413378741102878</v>
      </c>
      <c r="CR97" s="18">
        <f t="shared" si="252"/>
        <v>-14.171667237535445</v>
      </c>
      <c r="CS97" s="18">
        <f t="shared" si="253"/>
        <v>0.79421916198216813</v>
      </c>
      <c r="CT97" s="18">
        <f t="shared" si="254"/>
        <v>-9.4118942654510143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1.5083185574531921</v>
      </c>
      <c r="C98" s="18">
        <f t="shared" si="210"/>
        <v>-8.235447990816736</v>
      </c>
      <c r="D98" s="18">
        <f t="shared" si="210"/>
        <v>5.1365339509478414</v>
      </c>
      <c r="E98" s="18">
        <f t="shared" si="210"/>
        <v>2.8403987339043812</v>
      </c>
      <c r="F98" s="18">
        <f t="shared" si="211"/>
        <v>2.8176199601055441</v>
      </c>
      <c r="H98" s="18">
        <f t="shared" si="212"/>
        <v>3.6001505159739988</v>
      </c>
      <c r="I98" s="18">
        <f t="shared" si="213"/>
        <v>3.409251959394255</v>
      </c>
      <c r="J98" s="18">
        <f t="shared" si="214"/>
        <v>5.8713008789466059</v>
      </c>
      <c r="L98" t="str">
        <f t="shared" si="255"/>
        <v>54 Textiles, printing and other skilled trades</v>
      </c>
      <c r="M98" s="18">
        <f t="shared" si="215"/>
        <v>6.7835321283110206</v>
      </c>
      <c r="N98" s="18">
        <f t="shared" si="215"/>
        <v>8.1425221593700812</v>
      </c>
      <c r="O98" s="18">
        <f t="shared" si="215"/>
        <v>5.8623999460936327</v>
      </c>
      <c r="P98" s="18">
        <f t="shared" si="215"/>
        <v>4.9338826750451537</v>
      </c>
      <c r="Q98" s="18">
        <f t="shared" si="216"/>
        <v>5.421432269812354</v>
      </c>
      <c r="S98" s="18">
        <f t="shared" si="217"/>
        <v>5.2424799965795632</v>
      </c>
      <c r="T98" s="18">
        <f t="shared" si="218"/>
        <v>4.068843998201066</v>
      </c>
      <c r="U98" s="18">
        <f t="shared" si="219"/>
        <v>7.5293714112802723</v>
      </c>
      <c r="W98" t="str">
        <f t="shared" si="256"/>
        <v>54 Textiles, printing and other skilled trades</v>
      </c>
      <c r="X98" s="18">
        <f t="shared" si="220"/>
        <v>-3.3261878975146097</v>
      </c>
      <c r="Y98" s="18">
        <f t="shared" si="220"/>
        <v>12.628839078187969</v>
      </c>
      <c r="Z98" s="18">
        <f t="shared" si="220"/>
        <v>3.5934534760041048</v>
      </c>
      <c r="AA98" s="18">
        <f t="shared" si="220"/>
        <v>2.6563108851960893</v>
      </c>
      <c r="AB98" s="18">
        <f t="shared" si="221"/>
        <v>3.5465136371487738</v>
      </c>
      <c r="AD98" s="18">
        <f t="shared" si="222"/>
        <v>2.9677459725842681</v>
      </c>
      <c r="AE98" s="18">
        <f t="shared" si="223"/>
        <v>3.7559009788753261</v>
      </c>
      <c r="AF98" s="18">
        <f t="shared" si="224"/>
        <v>5.6767281213337739</v>
      </c>
      <c r="AH98" t="str">
        <f t="shared" si="257"/>
        <v>54 Textiles, printing and other skilled trades</v>
      </c>
      <c r="AI98" s="18">
        <f t="shared" si="225"/>
        <v>-6.4001333291135438</v>
      </c>
      <c r="AJ98" s="18">
        <f t="shared" si="225"/>
        <v>27.868322510328625</v>
      </c>
      <c r="AK98" s="18">
        <f t="shared" si="225"/>
        <v>0.70033477084447959</v>
      </c>
      <c r="AL98" s="18">
        <f t="shared" si="225"/>
        <v>2.1291357117083853</v>
      </c>
      <c r="AM98" s="18">
        <f t="shared" si="226"/>
        <v>3.1189261136863156</v>
      </c>
      <c r="AO98" s="18">
        <f t="shared" si="227"/>
        <v>1.6506302923973815</v>
      </c>
      <c r="AP98" s="18">
        <f t="shared" si="228"/>
        <v>3.4461081252624259</v>
      </c>
      <c r="AQ98" s="18">
        <f t="shared" si="229"/>
        <v>4.5193520387707853</v>
      </c>
      <c r="AS98" t="str">
        <f t="shared" si="258"/>
        <v>54 Textiles, printing and other skilled trades</v>
      </c>
      <c r="AT98" s="18">
        <f t="shared" si="230"/>
        <v>-5.3767063305436231</v>
      </c>
      <c r="AU98" s="18">
        <f t="shared" si="230"/>
        <v>18.684204646231105</v>
      </c>
      <c r="AV98" s="18">
        <f t="shared" si="230"/>
        <v>1.6528798613438145</v>
      </c>
      <c r="AW98" s="18">
        <f t="shared" si="230"/>
        <v>1.7342368708496814</v>
      </c>
      <c r="AX98" s="18">
        <f t="shared" si="231"/>
        <v>2.6931361960409905</v>
      </c>
      <c r="AZ98" s="18">
        <f t="shared" si="232"/>
        <v>1.7071106354328958</v>
      </c>
      <c r="BA98" s="18">
        <f t="shared" si="233"/>
        <v>3.295084685673122</v>
      </c>
      <c r="BB98" s="18">
        <f t="shared" si="234"/>
        <v>4.427820262577864</v>
      </c>
      <c r="BD98" t="str">
        <f t="shared" si="259"/>
        <v>54 Textiles, printing and other skilled trades</v>
      </c>
      <c r="BE98" s="18">
        <f t="shared" si="235"/>
        <v>-6.8898403913753015E-2</v>
      </c>
      <c r="BF98" s="18">
        <f t="shared" si="235"/>
        <v>-3.8901965798095461</v>
      </c>
      <c r="BG98" s="18">
        <f t="shared" si="235"/>
        <v>1.6207659248780315</v>
      </c>
      <c r="BH98" s="18">
        <f t="shared" si="235"/>
        <v>-5.5916666373478918E-2</v>
      </c>
      <c r="BI98" s="18">
        <f t="shared" si="236"/>
        <v>0.21971911323461768</v>
      </c>
      <c r="BK98" s="18">
        <f t="shared" si="237"/>
        <v>0.49988096289710349</v>
      </c>
      <c r="BL98" s="18">
        <f t="shared" si="238"/>
        <v>2.4581946055343362</v>
      </c>
      <c r="BM98" s="18">
        <f t="shared" si="239"/>
        <v>2.8177557304887912</v>
      </c>
      <c r="BO98" t="str">
        <f t="shared" si="260"/>
        <v>54 Textiles, printing and other skilled trades</v>
      </c>
      <c r="BP98" s="18">
        <f t="shared" si="240"/>
        <v>-3.6631582556264752</v>
      </c>
      <c r="BQ98" s="18">
        <f t="shared" si="240"/>
        <v>-4.6018032190830667</v>
      </c>
      <c r="BR98" s="18">
        <f t="shared" si="240"/>
        <v>-0.41654774144865847</v>
      </c>
      <c r="BS98" s="18">
        <f t="shared" si="240"/>
        <v>-0.17872442948152489</v>
      </c>
      <c r="BT98" s="18">
        <f t="shared" si="241"/>
        <v>-0.53524883950443192</v>
      </c>
      <c r="BV98" s="18">
        <f t="shared" si="242"/>
        <v>-0.2580619071500756</v>
      </c>
      <c r="BW98" s="18">
        <f t="shared" si="243"/>
        <v>2.2541027383094381</v>
      </c>
      <c r="BX98" s="18">
        <f t="shared" si="244"/>
        <v>2.0661956405962467</v>
      </c>
      <c r="BZ98" t="str">
        <f t="shared" si="261"/>
        <v>54 Textiles, printing and other skilled trades</v>
      </c>
      <c r="CA98" s="18">
        <f t="shared" si="245"/>
        <v>-5.2969803595384501</v>
      </c>
      <c r="CB98" s="18">
        <f t="shared" si="245"/>
        <v>-1.2182984390810003</v>
      </c>
      <c r="CC98" s="18">
        <f t="shared" si="245"/>
        <v>-2.6293917660971555</v>
      </c>
      <c r="CD98" s="18">
        <f t="shared" si="245"/>
        <v>-4.7532721942791012</v>
      </c>
      <c r="CE98" s="18">
        <f t="shared" si="246"/>
        <v>-3.8759003253226343</v>
      </c>
      <c r="CG98" s="18">
        <f t="shared" si="247"/>
        <v>-4.0505100183975014</v>
      </c>
      <c r="CH98" s="18">
        <f t="shared" si="248"/>
        <v>1.7056139583298213</v>
      </c>
      <c r="CI98" s="18">
        <f t="shared" si="249"/>
        <v>-1.2616226966031707</v>
      </c>
      <c r="CK98" t="str">
        <f t="shared" si="262"/>
        <v>54 Textiles, printing and other skilled trades</v>
      </c>
      <c r="CL98" s="18">
        <f t="shared" si="250"/>
        <v>-7.4100891639861777</v>
      </c>
      <c r="CM98" s="18">
        <f t="shared" si="250"/>
        <v>7.7342995291737493</v>
      </c>
      <c r="CN98" s="18">
        <f t="shared" si="250"/>
        <v>-11.281467037414805</v>
      </c>
      <c r="CO98" s="18">
        <f t="shared" si="250"/>
        <v>-3.3054200202331629</v>
      </c>
      <c r="CP98" s="18">
        <f t="shared" si="251"/>
        <v>-5.2339145265478333</v>
      </c>
      <c r="CR98" s="18">
        <f t="shared" si="252"/>
        <v>-6.040750736557154</v>
      </c>
      <c r="CS98" s="18">
        <f t="shared" si="253"/>
        <v>1.1105298258183405</v>
      </c>
      <c r="CT98" s="18">
        <f t="shared" si="254"/>
        <v>-3.645490881715463</v>
      </c>
    </row>
    <row r="99" spans="1:98" x14ac:dyDescent="0.2">
      <c r="A99" t="str">
        <f t="shared" si="209"/>
        <v>61 Caring personal service occupations</v>
      </c>
      <c r="B99" s="18">
        <f t="shared" si="210"/>
        <v>9.493594430157227</v>
      </c>
      <c r="C99" s="18">
        <f t="shared" si="210"/>
        <v>0.46003676181758379</v>
      </c>
      <c r="D99" s="18">
        <f t="shared" si="210"/>
        <v>6.9115305540468519</v>
      </c>
      <c r="E99" s="18">
        <f t="shared" si="210"/>
        <v>6.1157644314401294</v>
      </c>
      <c r="F99" s="18">
        <f t="shared" si="211"/>
        <v>6.0003248185490188</v>
      </c>
      <c r="H99" s="18">
        <f t="shared" si="212"/>
        <v>6.3803595009214398</v>
      </c>
      <c r="I99" s="18">
        <f t="shared" si="213"/>
        <v>4.3545564212761345</v>
      </c>
      <c r="J99" s="18">
        <f t="shared" si="214"/>
        <v>8.5516781837438938</v>
      </c>
      <c r="L99" t="str">
        <f t="shared" si="255"/>
        <v>61 Caring personal service occupations</v>
      </c>
      <c r="M99" s="18">
        <f t="shared" si="215"/>
        <v>11.836656358636667</v>
      </c>
      <c r="N99" s="18">
        <f t="shared" si="215"/>
        <v>3.5723880468776725</v>
      </c>
      <c r="O99" s="18">
        <f t="shared" si="215"/>
        <v>7.5511317360940522</v>
      </c>
      <c r="P99" s="18">
        <f t="shared" si="215"/>
        <v>6.7882251380022574</v>
      </c>
      <c r="Q99" s="18">
        <f t="shared" si="216"/>
        <v>6.8217128263037052</v>
      </c>
      <c r="S99" s="18">
        <f t="shared" si="217"/>
        <v>7.0419241420772272</v>
      </c>
      <c r="T99" s="18">
        <f t="shared" si="218"/>
        <v>4.7481562274489519</v>
      </c>
      <c r="U99" s="18">
        <f t="shared" si="219"/>
        <v>9.2709114363644716</v>
      </c>
      <c r="W99" t="str">
        <f t="shared" si="256"/>
        <v>61 Caring personal service occupations</v>
      </c>
      <c r="X99" s="18">
        <f t="shared" si="220"/>
        <v>1.1669599480913728</v>
      </c>
      <c r="Y99" s="18">
        <f t="shared" si="220"/>
        <v>16.599899210060777</v>
      </c>
      <c r="Z99" s="18">
        <f t="shared" si="220"/>
        <v>3.2447939573669426</v>
      </c>
      <c r="AA99" s="18">
        <f t="shared" si="220"/>
        <v>2.7504073102142534</v>
      </c>
      <c r="AB99" s="18">
        <f t="shared" si="221"/>
        <v>3.7211101833986904</v>
      </c>
      <c r="AD99" s="18">
        <f t="shared" si="222"/>
        <v>2.9149392572845212</v>
      </c>
      <c r="AE99" s="18">
        <f t="shared" si="223"/>
        <v>4.2066640126659616</v>
      </c>
      <c r="AF99" s="18">
        <f t="shared" si="224"/>
        <v>5.9929170877355054</v>
      </c>
      <c r="AH99" t="str">
        <f t="shared" si="257"/>
        <v>61 Caring personal service occupations</v>
      </c>
      <c r="AI99" s="18">
        <f t="shared" si="225"/>
        <v>-1.3447508154104004</v>
      </c>
      <c r="AJ99" s="18">
        <f t="shared" si="225"/>
        <v>19.198222820155287</v>
      </c>
      <c r="AK99" s="18">
        <f t="shared" si="225"/>
        <v>0.57524932645558469</v>
      </c>
      <c r="AL99" s="18">
        <f t="shared" si="225"/>
        <v>1.1653332214248691</v>
      </c>
      <c r="AM99" s="18">
        <f t="shared" si="226"/>
        <v>2.0211367658359736</v>
      </c>
      <c r="AO99" s="18">
        <f t="shared" si="227"/>
        <v>0.96825491448402357</v>
      </c>
      <c r="AP99" s="18">
        <f t="shared" si="228"/>
        <v>3.355280260863136</v>
      </c>
      <c r="AQ99" s="18">
        <f t="shared" si="229"/>
        <v>3.9811738832539412</v>
      </c>
      <c r="AS99" t="str">
        <f t="shared" si="258"/>
        <v>61 Caring personal service occupations</v>
      </c>
      <c r="AT99" s="18">
        <f t="shared" si="230"/>
        <v>-0.23078152696138776</v>
      </c>
      <c r="AU99" s="18">
        <f t="shared" si="230"/>
        <v>17.174319730218546</v>
      </c>
      <c r="AV99" s="18">
        <f t="shared" si="230"/>
        <v>0.69605993086776508</v>
      </c>
      <c r="AW99" s="18">
        <f t="shared" si="230"/>
        <v>1.5408017111828265</v>
      </c>
      <c r="AX99" s="18">
        <f t="shared" si="231"/>
        <v>2.1865635299668895</v>
      </c>
      <c r="AZ99" s="18">
        <f t="shared" si="232"/>
        <v>1.2584366436662497</v>
      </c>
      <c r="BA99" s="18">
        <f t="shared" si="233"/>
        <v>3.4589112855404558</v>
      </c>
      <c r="BB99" s="18">
        <f t="shared" si="234"/>
        <v>4.2676627705326764</v>
      </c>
      <c r="BD99" t="str">
        <f t="shared" si="259"/>
        <v>61 Caring personal service occupations</v>
      </c>
      <c r="BE99" s="18">
        <f t="shared" si="235"/>
        <v>4.3519803622919184</v>
      </c>
      <c r="BF99" s="18">
        <f t="shared" si="235"/>
        <v>-5.0469376727123372</v>
      </c>
      <c r="BG99" s="18">
        <f t="shared" si="235"/>
        <v>2.1463561989631286</v>
      </c>
      <c r="BH99" s="18">
        <f t="shared" si="235"/>
        <v>0.91891224426803308</v>
      </c>
      <c r="BI99" s="18">
        <f t="shared" si="236"/>
        <v>0.91583341007699381</v>
      </c>
      <c r="BK99" s="18">
        <f t="shared" si="237"/>
        <v>1.3264125694977036</v>
      </c>
      <c r="BL99" s="18">
        <f t="shared" si="238"/>
        <v>3.3453087820026539</v>
      </c>
      <c r="BM99" s="18">
        <f t="shared" si="239"/>
        <v>4.2116879764978021</v>
      </c>
      <c r="BO99" t="str">
        <f t="shared" si="260"/>
        <v>61 Caring personal service occupations</v>
      </c>
      <c r="BP99" s="18">
        <f t="shared" si="240"/>
        <v>1.7456154136402446</v>
      </c>
      <c r="BQ99" s="18">
        <f t="shared" si="240"/>
        <v>-17.574011805803515</v>
      </c>
      <c r="BR99" s="18">
        <f t="shared" si="240"/>
        <v>1.0429656920164732</v>
      </c>
      <c r="BS99" s="18">
        <f t="shared" si="240"/>
        <v>-1.9618725692223782</v>
      </c>
      <c r="BT99" s="18">
        <f t="shared" si="241"/>
        <v>-2.0996958001978538</v>
      </c>
      <c r="BV99" s="18">
        <f t="shared" si="242"/>
        <v>-0.97032209378561385</v>
      </c>
      <c r="BW99" s="18">
        <f t="shared" si="243"/>
        <v>2.8129953580009248</v>
      </c>
      <c r="BX99" s="18">
        <f t="shared" si="244"/>
        <v>2.1704771061624717</v>
      </c>
      <c r="BZ99" t="str">
        <f t="shared" si="261"/>
        <v>61 Caring personal service occupations</v>
      </c>
      <c r="CA99" s="18">
        <f t="shared" si="245"/>
        <v>-11.679982162146018</v>
      </c>
      <c r="CB99" s="18">
        <f t="shared" si="245"/>
        <v>-18.555398143140433</v>
      </c>
      <c r="CC99" s="18">
        <f t="shared" si="245"/>
        <v>-7.0851341638084158</v>
      </c>
      <c r="CD99" s="18">
        <f t="shared" si="245"/>
        <v>-3.4167975847362086</v>
      </c>
      <c r="CE99" s="18">
        <f t="shared" si="246"/>
        <v>-5.5897775114406194</v>
      </c>
      <c r="CG99" s="18">
        <f t="shared" si="247"/>
        <v>-4.6553924379929885</v>
      </c>
      <c r="CH99" s="18">
        <f t="shared" si="248"/>
        <v>1.3277753428399208</v>
      </c>
      <c r="CI99" s="18">
        <f t="shared" si="249"/>
        <v>-2.2763640712603062</v>
      </c>
      <c r="CK99" t="str">
        <f t="shared" si="262"/>
        <v>61 Caring personal service occupations</v>
      </c>
      <c r="CL99" s="18">
        <f t="shared" si="250"/>
        <v>-4.6892212788140153</v>
      </c>
      <c r="CM99" s="18">
        <f t="shared" si="250"/>
        <v>6.8633367358312825</v>
      </c>
      <c r="CN99" s="18">
        <f t="shared" si="250"/>
        <v>-4.7404210337327779</v>
      </c>
      <c r="CO99" s="18">
        <f t="shared" si="250"/>
        <v>-3.1912433958644848</v>
      </c>
      <c r="CP99" s="18">
        <f t="shared" si="251"/>
        <v>-3.0813396457840536</v>
      </c>
      <c r="CR99" s="18">
        <f t="shared" si="252"/>
        <v>-3.7104152104374344</v>
      </c>
      <c r="CS99" s="18">
        <f t="shared" si="253"/>
        <v>1.3559291813745267</v>
      </c>
      <c r="CT99" s="18">
        <f t="shared" si="254"/>
        <v>-1.5507705821736661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16.493660880752927</v>
      </c>
      <c r="C100" s="18">
        <f t="shared" si="210"/>
        <v>6.155408929543249</v>
      </c>
      <c r="D100" s="18">
        <f t="shared" si="210"/>
        <v>8.0996464517877556</v>
      </c>
      <c r="E100" s="18">
        <f t="shared" si="210"/>
        <v>6.1588451609848383</v>
      </c>
      <c r="F100" s="18">
        <f t="shared" si="211"/>
        <v>6.7613567743501912</v>
      </c>
      <c r="H100" s="18">
        <f t="shared" si="212"/>
        <v>6.8018760599221961</v>
      </c>
      <c r="I100" s="18">
        <f t="shared" si="213"/>
        <v>4.6338557697618965</v>
      </c>
      <c r="J100" s="18">
        <f t="shared" si="214"/>
        <v>9.0272947019191641</v>
      </c>
      <c r="L100" t="str">
        <f t="shared" si="255"/>
        <v>62 Leisure, travel and related personal service occupations</v>
      </c>
      <c r="M100" s="18">
        <f t="shared" si="215"/>
        <v>7.7333885564287552</v>
      </c>
      <c r="N100" s="18">
        <f t="shared" si="215"/>
        <v>-1.5659738691431113</v>
      </c>
      <c r="O100" s="18">
        <f t="shared" si="215"/>
        <v>5.7708326114269681</v>
      </c>
      <c r="P100" s="18">
        <f t="shared" si="215"/>
        <v>6.3005121612503601</v>
      </c>
      <c r="Q100" s="18">
        <f t="shared" si="216"/>
        <v>5.6259254614793752</v>
      </c>
      <c r="S100" s="18">
        <f t="shared" si="217"/>
        <v>6.1236582396870798</v>
      </c>
      <c r="T100" s="18">
        <f t="shared" si="218"/>
        <v>4.2483760108711799</v>
      </c>
      <c r="U100" s="18">
        <f t="shared" si="219"/>
        <v>8.2966033099133085</v>
      </c>
      <c r="W100" t="str">
        <f t="shared" si="256"/>
        <v>62 Leisure, travel and related personal service occupations</v>
      </c>
      <c r="X100" s="18">
        <f t="shared" si="220"/>
        <v>3.0113908767451125</v>
      </c>
      <c r="Y100" s="18">
        <f t="shared" si="220"/>
        <v>4.5401537893741128</v>
      </c>
      <c r="Z100" s="18">
        <f t="shared" si="220"/>
        <v>4.2876855839889538</v>
      </c>
      <c r="AA100" s="18">
        <f t="shared" si="220"/>
        <v>3.6158822342405639</v>
      </c>
      <c r="AB100" s="18">
        <f t="shared" si="221"/>
        <v>3.8829976919785958</v>
      </c>
      <c r="AD100" s="18">
        <f t="shared" si="222"/>
        <v>3.8393344531916895</v>
      </c>
      <c r="AE100" s="18">
        <f t="shared" si="223"/>
        <v>4.2323100985203421</v>
      </c>
      <c r="AF100" s="18">
        <f t="shared" si="224"/>
        <v>6.6369505976653365</v>
      </c>
      <c r="AH100" t="str">
        <f t="shared" si="257"/>
        <v>62 Leisure, travel and related personal service occupations</v>
      </c>
      <c r="AI100" s="18">
        <f t="shared" si="225"/>
        <v>1.7305562119928286</v>
      </c>
      <c r="AJ100" s="18">
        <f t="shared" si="225"/>
        <v>8.7301664017055192</v>
      </c>
      <c r="AK100" s="18">
        <f t="shared" si="225"/>
        <v>2.7908234014324185</v>
      </c>
      <c r="AL100" s="18">
        <f t="shared" si="225"/>
        <v>3.3290759289762439</v>
      </c>
      <c r="AM100" s="18">
        <f t="shared" si="226"/>
        <v>3.489598497461377</v>
      </c>
      <c r="AO100" s="18">
        <f t="shared" si="227"/>
        <v>3.1493459799015744</v>
      </c>
      <c r="AP100" s="18">
        <f t="shared" si="228"/>
        <v>4.0431271364917531</v>
      </c>
      <c r="AQ100" s="18">
        <f t="shared" si="229"/>
        <v>6.0230195114665319</v>
      </c>
      <c r="AS100" t="str">
        <f t="shared" si="258"/>
        <v>62 Leisure, travel and related personal service occupations</v>
      </c>
      <c r="AT100" s="18">
        <f t="shared" si="230"/>
        <v>1.4313388208874622</v>
      </c>
      <c r="AU100" s="18">
        <f t="shared" si="230"/>
        <v>12.786299677439562</v>
      </c>
      <c r="AV100" s="18">
        <f t="shared" si="230"/>
        <v>3.7069757761046818</v>
      </c>
      <c r="AW100" s="18">
        <f t="shared" si="230"/>
        <v>3.6072956464830108</v>
      </c>
      <c r="AX100" s="18">
        <f t="shared" si="231"/>
        <v>4.1897446275074524</v>
      </c>
      <c r="AZ100" s="18">
        <f t="shared" si="232"/>
        <v>3.6405117062909165</v>
      </c>
      <c r="BA100" s="18">
        <f t="shared" si="233"/>
        <v>4.1798491258728365</v>
      </c>
      <c r="BB100" s="18">
        <f t="shared" si="234"/>
        <v>6.4617519360575359</v>
      </c>
      <c r="BD100" t="str">
        <f t="shared" si="259"/>
        <v>62 Leisure, travel and related personal service occupations</v>
      </c>
      <c r="BE100" s="18">
        <f t="shared" si="235"/>
        <v>-0.27211021949147263</v>
      </c>
      <c r="BF100" s="18">
        <f t="shared" si="235"/>
        <v>-10.801252530937921</v>
      </c>
      <c r="BG100" s="18">
        <f t="shared" si="235"/>
        <v>9.3378981320668686E-4</v>
      </c>
      <c r="BH100" s="18">
        <f t="shared" si="235"/>
        <v>-0.63963621110979529</v>
      </c>
      <c r="BI100" s="18">
        <f t="shared" si="236"/>
        <v>-1.1089649168980031</v>
      </c>
      <c r="BK100" s="18">
        <f t="shared" si="237"/>
        <v>-0.42657009819839775</v>
      </c>
      <c r="BL100" s="18">
        <f t="shared" si="238"/>
        <v>2.464056267136705</v>
      </c>
      <c r="BM100" s="18">
        <f t="shared" si="239"/>
        <v>2.1634739781677625</v>
      </c>
      <c r="BO100" t="str">
        <f t="shared" si="260"/>
        <v>62 Leisure, travel and related personal service occupations</v>
      </c>
      <c r="BP100" s="18">
        <f t="shared" si="240"/>
        <v>-0.39156424290169856</v>
      </c>
      <c r="BQ100" s="18">
        <f t="shared" si="240"/>
        <v>-19.488895336950453</v>
      </c>
      <c r="BR100" s="18">
        <f t="shared" si="240"/>
        <v>8.7057074225138642E-2</v>
      </c>
      <c r="BS100" s="18">
        <f t="shared" si="240"/>
        <v>-1.6962942504848311</v>
      </c>
      <c r="BT100" s="18">
        <f t="shared" si="241"/>
        <v>-2.3684312725168466</v>
      </c>
      <c r="BV100" s="18">
        <f t="shared" si="242"/>
        <v>-1.1054027021514368</v>
      </c>
      <c r="BW100" s="18">
        <f t="shared" si="243"/>
        <v>2.5907929291272502</v>
      </c>
      <c r="BX100" s="18">
        <f t="shared" si="244"/>
        <v>1.8376235892322512</v>
      </c>
      <c r="BZ100" t="str">
        <f t="shared" si="261"/>
        <v>62 Leisure, travel and related personal service occupations</v>
      </c>
      <c r="CA100" s="18">
        <f t="shared" si="245"/>
        <v>-0.20167958187033985</v>
      </c>
      <c r="CB100" s="18">
        <f t="shared" si="245"/>
        <v>-15.338639752689199</v>
      </c>
      <c r="CC100" s="18">
        <f t="shared" si="245"/>
        <v>-1.2704210739005184</v>
      </c>
      <c r="CD100" s="18">
        <f t="shared" si="245"/>
        <v>-3.6733986107641448</v>
      </c>
      <c r="CE100" s="18">
        <f t="shared" si="246"/>
        <v>-3.7088213552809335</v>
      </c>
      <c r="CG100" s="18">
        <f t="shared" si="247"/>
        <v>-2.8789758565244239</v>
      </c>
      <c r="CH100" s="18">
        <f t="shared" si="248"/>
        <v>2.0842926029749131</v>
      </c>
      <c r="CI100" s="18">
        <f t="shared" si="249"/>
        <v>5.2176593570218976E-2</v>
      </c>
      <c r="CK100" t="str">
        <f t="shared" si="262"/>
        <v>62 Leisure, travel and related personal service occupations</v>
      </c>
      <c r="CL100" s="18">
        <f t="shared" si="250"/>
        <v>-4.9773507440457383</v>
      </c>
      <c r="CM100" s="18">
        <f t="shared" si="250"/>
        <v>1.3859831946576806</v>
      </c>
      <c r="CN100" s="18">
        <f t="shared" si="250"/>
        <v>-8.2279355602475572</v>
      </c>
      <c r="CO100" s="18">
        <f t="shared" si="250"/>
        <v>-3.6044490462601497</v>
      </c>
      <c r="CP100" s="18">
        <f t="shared" si="251"/>
        <v>-4.773840336545776</v>
      </c>
      <c r="CR100" s="18">
        <f t="shared" si="252"/>
        <v>-5.1709294896557729</v>
      </c>
      <c r="CS100" s="18">
        <f t="shared" si="253"/>
        <v>1.2223712583055102</v>
      </c>
      <c r="CT100" s="18">
        <f t="shared" si="254"/>
        <v>-2.8225651374085614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10.155668362307079</v>
      </c>
      <c r="C101" s="18">
        <f t="shared" si="210"/>
        <v>-12.293958749514445</v>
      </c>
      <c r="D101" s="18">
        <f t="shared" si="210"/>
        <v>7.0562887190522838</v>
      </c>
      <c r="E101" s="18">
        <f t="shared" si="210"/>
        <v>5.3797953306154112</v>
      </c>
      <c r="F101" s="18">
        <f t="shared" si="211"/>
        <v>4.6927230586053525</v>
      </c>
      <c r="H101" s="18">
        <f t="shared" si="212"/>
        <v>5.9356888854468659</v>
      </c>
      <c r="I101" s="18">
        <f t="shared" si="213"/>
        <v>4.2495568249632854</v>
      </c>
      <c r="J101" s="18">
        <f t="shared" si="214"/>
        <v>8.1562405133627447</v>
      </c>
      <c r="L101" t="str">
        <f t="shared" si="255"/>
        <v>63 Community and civil enforcement occupations</v>
      </c>
      <c r="M101" s="18">
        <f t="shared" si="215"/>
        <v>4.3944655305692804</v>
      </c>
      <c r="N101" s="18">
        <f t="shared" si="215"/>
        <v>8.6869218824621175</v>
      </c>
      <c r="O101" s="18">
        <f t="shared" si="215"/>
        <v>2.434801760662797</v>
      </c>
      <c r="P101" s="18">
        <f t="shared" si="215"/>
        <v>5.5311430702254416</v>
      </c>
      <c r="Q101" s="18">
        <f t="shared" si="216"/>
        <v>4.7463348260327054</v>
      </c>
      <c r="S101" s="18">
        <f t="shared" si="217"/>
        <v>4.4887672111902255</v>
      </c>
      <c r="T101" s="18">
        <f t="shared" si="218"/>
        <v>3.6051799672450979</v>
      </c>
      <c r="U101" s="18">
        <f t="shared" si="219"/>
        <v>6.6676257823788054</v>
      </c>
      <c r="W101" t="str">
        <f t="shared" si="256"/>
        <v>63 Community and civil enforcement occupations</v>
      </c>
      <c r="X101" s="18">
        <f t="shared" si="220"/>
        <v>-5.4226745332641713E-2</v>
      </c>
      <c r="Y101" s="18">
        <f t="shared" si="220"/>
        <v>17.611063115662496</v>
      </c>
      <c r="Z101" s="18">
        <f t="shared" si="220"/>
        <v>2.7184115423683375</v>
      </c>
      <c r="AA101" s="18">
        <f t="shared" si="220"/>
        <v>2.6444756393313451</v>
      </c>
      <c r="AB101" s="18">
        <f t="shared" si="221"/>
        <v>3.5446920642676849</v>
      </c>
      <c r="AD101" s="18">
        <f t="shared" si="222"/>
        <v>2.6691150252867279</v>
      </c>
      <c r="AE101" s="18">
        <f t="shared" si="223"/>
        <v>4.1026636362814006</v>
      </c>
      <c r="AF101" s="18">
        <f t="shared" si="224"/>
        <v>5.7475435306536093</v>
      </c>
      <c r="AH101" t="str">
        <f t="shared" si="257"/>
        <v>63 Community and civil enforcement occupations</v>
      </c>
      <c r="AI101" s="18">
        <f t="shared" si="225"/>
        <v>-1.899341961516976</v>
      </c>
      <c r="AJ101" s="18">
        <f t="shared" si="225"/>
        <v>33.344902750332615</v>
      </c>
      <c r="AK101" s="18">
        <f t="shared" si="225"/>
        <v>-1.1145945188256401</v>
      </c>
      <c r="AL101" s="18">
        <f t="shared" si="225"/>
        <v>2.7653874432978842</v>
      </c>
      <c r="AM101" s="18">
        <f t="shared" si="226"/>
        <v>3.2034292386034169</v>
      </c>
      <c r="AO101" s="18">
        <f t="shared" si="227"/>
        <v>1.455433032705078</v>
      </c>
      <c r="AP101" s="18">
        <f t="shared" si="228"/>
        <v>3.25662578644903</v>
      </c>
      <c r="AQ101" s="18">
        <f t="shared" si="229"/>
        <v>4.2211194702409305</v>
      </c>
      <c r="AS101" t="str">
        <f t="shared" si="258"/>
        <v>63 Community and civil enforcement occupations</v>
      </c>
      <c r="AT101" s="18">
        <f t="shared" si="230"/>
        <v>-4.6810733470389998</v>
      </c>
      <c r="AU101" s="18">
        <f t="shared" si="230"/>
        <v>29.667049812449655</v>
      </c>
      <c r="AV101" s="18">
        <f t="shared" si="230"/>
        <v>-3.4009854565545394</v>
      </c>
      <c r="AW101" s="18">
        <f t="shared" si="230"/>
        <v>1.0493180266662572</v>
      </c>
      <c r="AX101" s="18">
        <f t="shared" si="231"/>
        <v>1.2020211642851164</v>
      </c>
      <c r="AZ101" s="18">
        <f t="shared" si="232"/>
        <v>-0.45644272937850339</v>
      </c>
      <c r="BA101" s="18">
        <f t="shared" si="233"/>
        <v>3.0344791297383544</v>
      </c>
      <c r="BB101" s="18">
        <f t="shared" si="234"/>
        <v>2.737623834390801</v>
      </c>
      <c r="BD101" t="str">
        <f t="shared" si="259"/>
        <v>63 Community and civil enforcement occupations</v>
      </c>
      <c r="BE101" s="18">
        <f t="shared" si="235"/>
        <v>-5.0640618389397263</v>
      </c>
      <c r="BF101" s="18">
        <f t="shared" si="235"/>
        <v>38.3669937569491</v>
      </c>
      <c r="BG101" s="18">
        <f t="shared" si="235"/>
        <v>-6.6139262702374797</v>
      </c>
      <c r="BH101" s="18">
        <f t="shared" si="235"/>
        <v>1.2098911859570016</v>
      </c>
      <c r="BI101" s="18">
        <f t="shared" si="236"/>
        <v>0.64496234542681385</v>
      </c>
      <c r="BK101" s="18">
        <f t="shared" si="237"/>
        <v>-1.4682920754834017</v>
      </c>
      <c r="BL101" s="18">
        <f t="shared" si="238"/>
        <v>1.670827501189831</v>
      </c>
      <c r="BM101" s="18">
        <f t="shared" si="239"/>
        <v>0.53411668899343567</v>
      </c>
      <c r="BO101" t="str">
        <f t="shared" si="260"/>
        <v>63 Community and civil enforcement occupations</v>
      </c>
      <c r="BP101" s="18">
        <f t="shared" si="240"/>
        <v>-4.4724392922312894E-2</v>
      </c>
      <c r="BQ101" s="18">
        <f t="shared" si="240"/>
        <v>17.206272613027519</v>
      </c>
      <c r="BR101" s="18">
        <f t="shared" si="240"/>
        <v>-3.2774630423550999</v>
      </c>
      <c r="BS101" s="18">
        <f t="shared" si="240"/>
        <v>0.81691897191256135</v>
      </c>
      <c r="BT101" s="18">
        <f t="shared" si="241"/>
        <v>0.46047246142701947</v>
      </c>
      <c r="BV101" s="18">
        <f t="shared" si="242"/>
        <v>-0.56677921470386083</v>
      </c>
      <c r="BW101" s="18">
        <f t="shared" si="243"/>
        <v>2.2505252647887497</v>
      </c>
      <c r="BX101" s="18">
        <f t="shared" si="244"/>
        <v>1.8402213068868134</v>
      </c>
      <c r="BZ101" t="str">
        <f t="shared" si="261"/>
        <v>63 Community and civil enforcement occupations</v>
      </c>
      <c r="CA101" s="18">
        <f t="shared" si="245"/>
        <v>-0.693312906067034</v>
      </c>
      <c r="CB101" s="18">
        <f t="shared" si="245"/>
        <v>24.12992730768384</v>
      </c>
      <c r="CC101" s="18">
        <f t="shared" si="245"/>
        <v>-5.2385655698904738</v>
      </c>
      <c r="CD101" s="18">
        <f t="shared" si="245"/>
        <v>-1.7058560490887276</v>
      </c>
      <c r="CE101" s="18">
        <f t="shared" si="246"/>
        <v>-1.3960205653450131</v>
      </c>
      <c r="CG101" s="18">
        <f t="shared" si="247"/>
        <v>-2.897821858279015</v>
      </c>
      <c r="CH101" s="18">
        <f t="shared" si="248"/>
        <v>1.7717326134661704</v>
      </c>
      <c r="CI101" s="18">
        <f t="shared" si="249"/>
        <v>-0.37838427265952657</v>
      </c>
      <c r="CK101" t="str">
        <f t="shared" si="262"/>
        <v>63 Community and civil enforcement occupations</v>
      </c>
      <c r="CL101" s="18">
        <f t="shared" si="250"/>
        <v>-10.954872205028598</v>
      </c>
      <c r="CM101" s="18">
        <f t="shared" si="250"/>
        <v>47.980643348786685</v>
      </c>
      <c r="CN101" s="18">
        <f t="shared" si="250"/>
        <v>-17.811844195644699</v>
      </c>
      <c r="CO101" s="18">
        <f t="shared" si="250"/>
        <v>-5.6905825447529761</v>
      </c>
      <c r="CP101" s="18">
        <f t="shared" si="251"/>
        <v>-7.0792712989698909</v>
      </c>
      <c r="CR101" s="18">
        <f t="shared" si="252"/>
        <v>-9.9176335138604585</v>
      </c>
      <c r="CS101" s="18">
        <f t="shared" si="253"/>
        <v>0.65438310246972442</v>
      </c>
      <c r="CT101" s="18">
        <f t="shared" si="254"/>
        <v>-7.4806973302416147</v>
      </c>
    </row>
    <row r="102" spans="1:98" x14ac:dyDescent="0.2">
      <c r="A102" t="str">
        <f t="shared" si="209"/>
        <v>71 Sales occupations</v>
      </c>
      <c r="B102" s="18">
        <f t="shared" si="210"/>
        <v>5.2534975102127346</v>
      </c>
      <c r="C102" s="18">
        <f t="shared" si="210"/>
        <v>-11.237480316761983</v>
      </c>
      <c r="D102" s="18">
        <f t="shared" si="210"/>
        <v>3.6147689368927649</v>
      </c>
      <c r="E102" s="18">
        <f t="shared" si="210"/>
        <v>3.9222563561928103</v>
      </c>
      <c r="F102" s="18">
        <f t="shared" si="211"/>
        <v>2.807897061283704</v>
      </c>
      <c r="H102" s="18">
        <f t="shared" si="212"/>
        <v>3.8196592943258834</v>
      </c>
      <c r="I102" s="18">
        <f t="shared" si="213"/>
        <v>3.2134216963943585</v>
      </c>
      <c r="J102" s="18">
        <f t="shared" si="214"/>
        <v>5.8966989860674834</v>
      </c>
      <c r="L102" t="str">
        <f t="shared" si="255"/>
        <v>71 Sales occupations</v>
      </c>
      <c r="M102" s="18">
        <f t="shared" si="215"/>
        <v>7.4743604624831317</v>
      </c>
      <c r="N102" s="18">
        <f t="shared" si="215"/>
        <v>-2.5282328078677807</v>
      </c>
      <c r="O102" s="18">
        <f t="shared" si="215"/>
        <v>5.3220709707652469</v>
      </c>
      <c r="P102" s="18">
        <f t="shared" si="215"/>
        <v>5.4321413898704707</v>
      </c>
      <c r="Q102" s="18">
        <f t="shared" si="216"/>
        <v>4.8818596152613303</v>
      </c>
      <c r="S102" s="18">
        <f t="shared" si="217"/>
        <v>5.3954384746749406</v>
      </c>
      <c r="T102" s="18">
        <f t="shared" si="218"/>
        <v>3.5709772585479582</v>
      </c>
      <c r="U102" s="18">
        <f t="shared" si="219"/>
        <v>7.3367332088250414</v>
      </c>
      <c r="W102" t="str">
        <f t="shared" si="256"/>
        <v>71 Sales occupations</v>
      </c>
      <c r="X102" s="18">
        <f t="shared" si="220"/>
        <v>-0.45385779536426529</v>
      </c>
      <c r="Y102" s="18">
        <f t="shared" si="220"/>
        <v>12.00294832460218</v>
      </c>
      <c r="Z102" s="18">
        <f t="shared" si="220"/>
        <v>1.5176654925678656</v>
      </c>
      <c r="AA102" s="18">
        <f t="shared" si="220"/>
        <v>2.6196732973198689</v>
      </c>
      <c r="AB102" s="18">
        <f t="shared" si="221"/>
        <v>2.834831351881073</v>
      </c>
      <c r="AD102" s="18">
        <f t="shared" si="222"/>
        <v>2.2510145505387325</v>
      </c>
      <c r="AE102" s="18">
        <f t="shared" si="223"/>
        <v>3.2835220577627222</v>
      </c>
      <c r="AF102" s="18">
        <f t="shared" si="224"/>
        <v>4.7987847758272695</v>
      </c>
      <c r="AH102" t="str">
        <f t="shared" si="257"/>
        <v>71 Sales occupations</v>
      </c>
      <c r="AI102" s="18">
        <f t="shared" si="225"/>
        <v>-0.68946458820253742</v>
      </c>
      <c r="AJ102" s="18">
        <f t="shared" si="225"/>
        <v>16.116814133990353</v>
      </c>
      <c r="AK102" s="18">
        <f t="shared" si="225"/>
        <v>0.48972801819380241</v>
      </c>
      <c r="AL102" s="18">
        <f t="shared" si="225"/>
        <v>2.3843213034846045</v>
      </c>
      <c r="AM102" s="18">
        <f t="shared" si="226"/>
        <v>2.5923260162956208</v>
      </c>
      <c r="AO102" s="18">
        <f t="shared" si="227"/>
        <v>1.7488542253723871</v>
      </c>
      <c r="AP102" s="18">
        <f t="shared" si="228"/>
        <v>3.147295376893533</v>
      </c>
      <c r="AQ102" s="18">
        <f t="shared" si="229"/>
        <v>4.330517712585169</v>
      </c>
      <c r="AS102" t="str">
        <f t="shared" si="258"/>
        <v>71 Sales occupations</v>
      </c>
      <c r="AT102" s="18">
        <f t="shared" si="230"/>
        <v>-1.7853419209467258</v>
      </c>
      <c r="AU102" s="18">
        <f t="shared" si="230"/>
        <v>10.858260705351096</v>
      </c>
      <c r="AV102" s="18">
        <f t="shared" si="230"/>
        <v>-0.39803924989061379</v>
      </c>
      <c r="AW102" s="18">
        <f t="shared" si="230"/>
        <v>1.9731945748285407</v>
      </c>
      <c r="AX102" s="18">
        <f t="shared" si="231"/>
        <v>1.7561072400130495</v>
      </c>
      <c r="AZ102" s="18">
        <f t="shared" si="232"/>
        <v>1.1765762944493163</v>
      </c>
      <c r="BA102" s="18">
        <f t="shared" si="233"/>
        <v>2.71025239977567</v>
      </c>
      <c r="BB102" s="18">
        <f t="shared" si="234"/>
        <v>3.5408538964342373</v>
      </c>
      <c r="BD102" t="str">
        <f t="shared" si="259"/>
        <v>71 Sales occupations</v>
      </c>
      <c r="BE102" s="18">
        <f t="shared" si="235"/>
        <v>0.92501868562444578</v>
      </c>
      <c r="BF102" s="18">
        <f t="shared" si="235"/>
        <v>-0.6136811490085714</v>
      </c>
      <c r="BG102" s="18">
        <f t="shared" si="235"/>
        <v>-0.41676896633767724</v>
      </c>
      <c r="BH102" s="18">
        <f t="shared" si="235"/>
        <v>-0.1021460759062176</v>
      </c>
      <c r="BI102" s="18">
        <f t="shared" si="236"/>
        <v>-0.23258872109133133</v>
      </c>
      <c r="BK102" s="18">
        <f t="shared" si="237"/>
        <v>-0.20713066440360972</v>
      </c>
      <c r="BL102" s="18">
        <f t="shared" si="238"/>
        <v>2.4060140272770481</v>
      </c>
      <c r="BM102" s="18">
        <f t="shared" si="239"/>
        <v>2.2581762589946042</v>
      </c>
      <c r="BO102" t="str">
        <f t="shared" si="260"/>
        <v>71 Sales occupations</v>
      </c>
      <c r="BP102" s="18">
        <f t="shared" si="240"/>
        <v>-1.0381793495331415</v>
      </c>
      <c r="BQ102" s="18">
        <f t="shared" si="240"/>
        <v>-12.270669128825807</v>
      </c>
      <c r="BR102" s="18">
        <f t="shared" si="240"/>
        <v>-1.0275404456084214</v>
      </c>
      <c r="BS102" s="18">
        <f t="shared" si="240"/>
        <v>-2.0478847651245524</v>
      </c>
      <c r="BT102" s="18">
        <f t="shared" si="241"/>
        <v>-2.4048072191035108</v>
      </c>
      <c r="BV102" s="18">
        <f t="shared" si="242"/>
        <v>-1.7089441700978814</v>
      </c>
      <c r="BW102" s="18">
        <f t="shared" si="243"/>
        <v>2.4030279307943436</v>
      </c>
      <c r="BX102" s="18">
        <f t="shared" si="244"/>
        <v>1.2231508522831724</v>
      </c>
      <c r="BZ102" t="str">
        <f t="shared" si="261"/>
        <v>71 Sales occupations</v>
      </c>
      <c r="CA102" s="18">
        <f t="shared" si="245"/>
        <v>-2.3508577562499355</v>
      </c>
      <c r="CB102" s="18">
        <f t="shared" si="245"/>
        <v>-8.6735843457324329</v>
      </c>
      <c r="CC102" s="18">
        <f t="shared" si="245"/>
        <v>-5.1565923278366732</v>
      </c>
      <c r="CD102" s="18">
        <f t="shared" si="245"/>
        <v>-8.4240979571406083</v>
      </c>
      <c r="CE102" s="18">
        <f t="shared" si="246"/>
        <v>-7.4310658308658128</v>
      </c>
      <c r="CG102" s="18">
        <f t="shared" si="247"/>
        <v>-7.3476327321674972</v>
      </c>
      <c r="CH102" s="18">
        <f t="shared" si="248"/>
        <v>1.4131195610050495</v>
      </c>
      <c r="CI102" s="18">
        <f t="shared" si="249"/>
        <v>-3.877171751303865</v>
      </c>
      <c r="CK102" t="str">
        <f t="shared" si="262"/>
        <v>71 Sales occupations</v>
      </c>
      <c r="CL102" s="18">
        <f t="shared" si="250"/>
        <v>-6.4209228882101899</v>
      </c>
      <c r="CM102" s="18">
        <f t="shared" si="250"/>
        <v>1.8909777162991137</v>
      </c>
      <c r="CN102" s="18">
        <f t="shared" si="250"/>
        <v>-11.721713687398294</v>
      </c>
      <c r="CO102" s="18">
        <f t="shared" si="250"/>
        <v>-6.7959367817307603</v>
      </c>
      <c r="CP102" s="18">
        <f t="shared" si="251"/>
        <v>-7.8522779708027679</v>
      </c>
      <c r="CR102" s="18">
        <f t="shared" si="252"/>
        <v>-8.4676677229594493</v>
      </c>
      <c r="CS102" s="18">
        <f t="shared" si="253"/>
        <v>0.83900909259215783</v>
      </c>
      <c r="CT102" s="18">
        <f t="shared" si="254"/>
        <v>-5.9454706312083383</v>
      </c>
    </row>
    <row r="103" spans="1:98" x14ac:dyDescent="0.2">
      <c r="A103" t="str">
        <f t="shared" si="209"/>
        <v>72 Customer service occupations</v>
      </c>
      <c r="B103" s="18">
        <f t="shared" si="210"/>
        <v>9.3898617709772925</v>
      </c>
      <c r="C103" s="18">
        <f t="shared" si="210"/>
        <v>7.0426739835127705</v>
      </c>
      <c r="D103" s="18">
        <f t="shared" si="210"/>
        <v>12.754498647873614</v>
      </c>
      <c r="E103" s="18">
        <f t="shared" si="210"/>
        <v>6.6741273604169926</v>
      </c>
      <c r="F103" s="18">
        <f t="shared" si="211"/>
        <v>8.5615619192768619</v>
      </c>
      <c r="H103" s="18">
        <f t="shared" si="212"/>
        <v>8.6635840607003125</v>
      </c>
      <c r="I103" s="18">
        <f t="shared" si="213"/>
        <v>4.6736802301831526</v>
      </c>
      <c r="J103" s="18">
        <f t="shared" si="214"/>
        <v>10.483898478677101</v>
      </c>
      <c r="L103" t="str">
        <f t="shared" si="255"/>
        <v>72 Customer service occupations</v>
      </c>
      <c r="M103" s="18">
        <f t="shared" si="215"/>
        <v>11.917121850348256</v>
      </c>
      <c r="N103" s="18">
        <f t="shared" si="215"/>
        <v>7.1929019304721287</v>
      </c>
      <c r="O103" s="18">
        <f t="shared" si="215"/>
        <v>10.982613079525304</v>
      </c>
      <c r="P103" s="18">
        <f t="shared" si="215"/>
        <v>6.2874505528933922</v>
      </c>
      <c r="Q103" s="18">
        <f t="shared" si="216"/>
        <v>7.7900792386632389</v>
      </c>
      <c r="S103" s="18">
        <f t="shared" si="217"/>
        <v>7.8300091447380815</v>
      </c>
      <c r="T103" s="18">
        <f t="shared" si="218"/>
        <v>4.5807451118273557</v>
      </c>
      <c r="U103" s="18">
        <f t="shared" si="219"/>
        <v>9.7840769396976945</v>
      </c>
      <c r="W103" t="str">
        <f t="shared" si="256"/>
        <v>72 Customer service occupations</v>
      </c>
      <c r="X103" s="18">
        <f t="shared" si="220"/>
        <v>2.7729483874650462</v>
      </c>
      <c r="Y103" s="18">
        <f t="shared" si="220"/>
        <v>20.235916205046102</v>
      </c>
      <c r="Z103" s="18">
        <f t="shared" si="220"/>
        <v>6.8479080929516156</v>
      </c>
      <c r="AA103" s="18">
        <f t="shared" si="220"/>
        <v>3.2078357958726711</v>
      </c>
      <c r="AB103" s="18">
        <f t="shared" si="221"/>
        <v>5.3323905030940644</v>
      </c>
      <c r="AD103" s="18">
        <f t="shared" si="222"/>
        <v>4.4072015546424259</v>
      </c>
      <c r="AE103" s="18">
        <f t="shared" si="223"/>
        <v>3.9572974568385266</v>
      </c>
      <c r="AF103" s="18">
        <f t="shared" si="224"/>
        <v>6.8446358227420401</v>
      </c>
      <c r="AH103" t="str">
        <f t="shared" si="257"/>
        <v>72 Customer service occupations</v>
      </c>
      <c r="AI103" s="18">
        <f t="shared" si="225"/>
        <v>2.384039676655858</v>
      </c>
      <c r="AJ103" s="18">
        <f t="shared" si="225"/>
        <v>26.587767167294672</v>
      </c>
      <c r="AK103" s="18">
        <f t="shared" si="225"/>
        <v>6.8945127071922796</v>
      </c>
      <c r="AL103" s="18">
        <f t="shared" si="225"/>
        <v>3.5392765273735582</v>
      </c>
      <c r="AM103" s="18">
        <f t="shared" si="226"/>
        <v>5.8982427787137359</v>
      </c>
      <c r="AO103" s="18">
        <f t="shared" si="227"/>
        <v>4.6458206103510369</v>
      </c>
      <c r="AP103" s="18">
        <f t="shared" si="228"/>
        <v>4.1164965526092168</v>
      </c>
      <c r="AQ103" s="18">
        <f t="shared" si="229"/>
        <v>7.1246284750271505</v>
      </c>
      <c r="AS103" t="str">
        <f t="shared" si="258"/>
        <v>72 Customer service occupations</v>
      </c>
      <c r="AT103" s="18">
        <f t="shared" si="230"/>
        <v>2.8988719873251689</v>
      </c>
      <c r="AU103" s="18">
        <f t="shared" si="230"/>
        <v>7.043063279893147</v>
      </c>
      <c r="AV103" s="18">
        <f t="shared" si="230"/>
        <v>6.2062342316211216</v>
      </c>
      <c r="AW103" s="18">
        <f t="shared" si="230"/>
        <v>1.7581826713604087</v>
      </c>
      <c r="AX103" s="18">
        <f t="shared" si="231"/>
        <v>3.4546760507438545</v>
      </c>
      <c r="AZ103" s="18">
        <f t="shared" si="232"/>
        <v>3.2197726615273536</v>
      </c>
      <c r="BA103" s="18">
        <f t="shared" si="233"/>
        <v>3.3268572021454723</v>
      </c>
      <c r="BB103" s="18">
        <f t="shared" si="234"/>
        <v>5.531138643731448</v>
      </c>
      <c r="BD103" t="str">
        <f t="shared" si="259"/>
        <v>72 Customer service occupations</v>
      </c>
      <c r="BE103" s="18">
        <f t="shared" si="235"/>
        <v>5.3219562793235475</v>
      </c>
      <c r="BF103" s="18">
        <f t="shared" si="235"/>
        <v>-0.9883452520471292</v>
      </c>
      <c r="BG103" s="18">
        <f t="shared" si="235"/>
        <v>5.7348341312316808</v>
      </c>
      <c r="BH103" s="18">
        <f t="shared" si="235"/>
        <v>1.259481891625347</v>
      </c>
      <c r="BI103" s="18">
        <f t="shared" si="236"/>
        <v>2.4933906650835391</v>
      </c>
      <c r="BK103" s="18">
        <f t="shared" si="237"/>
        <v>2.7298128026618462</v>
      </c>
      <c r="BL103" s="18">
        <f t="shared" si="238"/>
        <v>2.9877589388490167</v>
      </c>
      <c r="BM103" s="18">
        <f t="shared" si="239"/>
        <v>4.9120835724556722</v>
      </c>
      <c r="BO103" t="str">
        <f t="shared" si="260"/>
        <v>72 Customer service occupations</v>
      </c>
      <c r="BP103" s="18">
        <f t="shared" si="240"/>
        <v>6.2174864214142422</v>
      </c>
      <c r="BQ103" s="18">
        <f t="shared" si="240"/>
        <v>-11.282960671975461</v>
      </c>
      <c r="BR103" s="18">
        <f t="shared" si="240"/>
        <v>5.8820909311343872</v>
      </c>
      <c r="BS103" s="18">
        <f t="shared" si="240"/>
        <v>-0.14589207756346978</v>
      </c>
      <c r="BT103" s="18">
        <f t="shared" si="241"/>
        <v>0.95112989753245447</v>
      </c>
      <c r="BV103" s="18">
        <f t="shared" si="242"/>
        <v>1.8243063903154999</v>
      </c>
      <c r="BW103" s="18">
        <f t="shared" si="243"/>
        <v>3.2826558221479063</v>
      </c>
      <c r="BX103" s="18">
        <f t="shared" si="244"/>
        <v>4.4984660796650644</v>
      </c>
      <c r="BZ103" t="str">
        <f t="shared" si="261"/>
        <v>72 Customer service occupations</v>
      </c>
      <c r="CA103" s="18">
        <f t="shared" si="245"/>
        <v>0.9784815125218449</v>
      </c>
      <c r="CB103" s="18">
        <f t="shared" si="245"/>
        <v>0.24263124753056697</v>
      </c>
      <c r="CC103" s="18">
        <f t="shared" si="245"/>
        <v>1.9203284974748325</v>
      </c>
      <c r="CD103" s="18">
        <f t="shared" si="245"/>
        <v>-1.2408282328246201</v>
      </c>
      <c r="CE103" s="18">
        <f t="shared" si="246"/>
        <v>-0.17066395508661403</v>
      </c>
      <c r="CG103" s="18">
        <f t="shared" si="247"/>
        <v>-0.19815630424266928</v>
      </c>
      <c r="CH103" s="18">
        <f t="shared" si="248"/>
        <v>2.0274597912637304</v>
      </c>
      <c r="CI103" s="18">
        <f t="shared" si="249"/>
        <v>1.8783894962455694</v>
      </c>
      <c r="CK103" t="str">
        <f t="shared" si="262"/>
        <v>72 Customer service occupations</v>
      </c>
      <c r="CL103" s="18">
        <f t="shared" si="250"/>
        <v>1.3025294007975585</v>
      </c>
      <c r="CM103" s="18">
        <f t="shared" si="250"/>
        <v>19.401024716349458</v>
      </c>
      <c r="CN103" s="18">
        <f t="shared" si="250"/>
        <v>0.52096799647942671</v>
      </c>
      <c r="CO103" s="18">
        <f t="shared" si="250"/>
        <v>-0.43448739786347002</v>
      </c>
      <c r="CP103" s="18">
        <f t="shared" si="251"/>
        <v>1.0034699298248295</v>
      </c>
      <c r="CR103" s="18">
        <f t="shared" si="252"/>
        <v>-0.11701562383519271</v>
      </c>
      <c r="CS103" s="18">
        <f t="shared" si="253"/>
        <v>2.0027672562083598</v>
      </c>
      <c r="CT103" s="18">
        <f t="shared" si="254"/>
        <v>1.9143051623103036</v>
      </c>
    </row>
    <row r="104" spans="1:98" x14ac:dyDescent="0.2">
      <c r="A104" t="str">
        <f t="shared" si="209"/>
        <v>81 Process, plant and machine operatives</v>
      </c>
      <c r="B104" s="18">
        <f t="shared" si="210"/>
        <v>7.6664110555580089</v>
      </c>
      <c r="C104" s="18">
        <f t="shared" si="210"/>
        <v>-12.440105338734664</v>
      </c>
      <c r="D104" s="18">
        <f t="shared" si="210"/>
        <v>10.916457888978925</v>
      </c>
      <c r="E104" s="18">
        <f t="shared" si="210"/>
        <v>8.2974749194886002</v>
      </c>
      <c r="F104" s="18">
        <f t="shared" si="211"/>
        <v>7.6692731033229489</v>
      </c>
      <c r="H104" s="18">
        <f t="shared" si="212"/>
        <v>9.1635250168098601</v>
      </c>
      <c r="I104" s="18">
        <f t="shared" si="213"/>
        <v>5.3849921687755264</v>
      </c>
      <c r="J104" s="18">
        <f t="shared" si="214"/>
        <v>11.209073004501292</v>
      </c>
      <c r="L104" t="str">
        <f t="shared" si="255"/>
        <v>81 Process, plant and machine operatives</v>
      </c>
      <c r="M104" s="18">
        <f t="shared" si="215"/>
        <v>8.7036451859980666</v>
      </c>
      <c r="N104" s="18">
        <f t="shared" si="215"/>
        <v>-16.732255313145959</v>
      </c>
      <c r="O104" s="18">
        <f t="shared" si="215"/>
        <v>12.394241857889178</v>
      </c>
      <c r="P104" s="18">
        <f t="shared" si="215"/>
        <v>6.5300563604479445</v>
      </c>
      <c r="Q104" s="18">
        <f t="shared" si="216"/>
        <v>6.6737143925112319</v>
      </c>
      <c r="S104" s="18">
        <f t="shared" si="217"/>
        <v>8.4499755866927817</v>
      </c>
      <c r="T104" s="18">
        <f t="shared" si="218"/>
        <v>4.7698297311984383</v>
      </c>
      <c r="U104" s="18">
        <f t="shared" si="219"/>
        <v>10.361404238066907</v>
      </c>
      <c r="W104" t="str">
        <f t="shared" si="256"/>
        <v>81 Process, plant and machine operatives</v>
      </c>
      <c r="X104" s="18">
        <f t="shared" si="220"/>
        <v>-0.1799734937022901</v>
      </c>
      <c r="Y104" s="18">
        <f t="shared" si="220"/>
        <v>-4.4223480459889881</v>
      </c>
      <c r="Z104" s="18">
        <f t="shared" si="220"/>
        <v>10.743487762623083</v>
      </c>
      <c r="AA104" s="18">
        <f t="shared" si="220"/>
        <v>5.6095333660583169</v>
      </c>
      <c r="AB104" s="18">
        <f t="shared" si="221"/>
        <v>6.5212272110509728</v>
      </c>
      <c r="AD104" s="18">
        <f t="shared" si="222"/>
        <v>7.2938464361908872</v>
      </c>
      <c r="AE104" s="18">
        <f t="shared" si="223"/>
        <v>5.0118891887516392</v>
      </c>
      <c r="AF104" s="18">
        <f t="shared" si="224"/>
        <v>9.6041570592221071</v>
      </c>
      <c r="AH104" t="str">
        <f t="shared" si="257"/>
        <v>81 Process, plant and machine operatives</v>
      </c>
      <c r="AI104" s="18">
        <f t="shared" si="225"/>
        <v>-0.23114826671922772</v>
      </c>
      <c r="AJ104" s="18">
        <f t="shared" si="225"/>
        <v>-4.5319169152196359</v>
      </c>
      <c r="AK104" s="18">
        <f t="shared" si="225"/>
        <v>8.8874002698598353</v>
      </c>
      <c r="AL104" s="18">
        <f t="shared" si="225"/>
        <v>3.4959689497473967</v>
      </c>
      <c r="AM104" s="18">
        <f t="shared" si="226"/>
        <v>4.6221868309315628</v>
      </c>
      <c r="AO104" s="18">
        <f t="shared" si="227"/>
        <v>5.2627793452414195</v>
      </c>
      <c r="AP104" s="18">
        <f t="shared" si="228"/>
        <v>3.9449342659269693</v>
      </c>
      <c r="AQ104" s="18">
        <f t="shared" si="229"/>
        <v>7.4664261197215476</v>
      </c>
      <c r="AS104" t="str">
        <f t="shared" si="258"/>
        <v>81 Process, plant and machine operatives</v>
      </c>
      <c r="AT104" s="18">
        <f t="shared" si="230"/>
        <v>-2.2859118898624464</v>
      </c>
      <c r="AU104" s="18">
        <f t="shared" si="230"/>
        <v>-7.6147521439757337</v>
      </c>
      <c r="AV104" s="18">
        <f t="shared" si="230"/>
        <v>8.1924834541412306</v>
      </c>
      <c r="AW104" s="18">
        <f t="shared" si="230"/>
        <v>3.3353983210357985</v>
      </c>
      <c r="AX104" s="18">
        <f t="shared" si="231"/>
        <v>4.0980162590880109</v>
      </c>
      <c r="AZ104" s="18">
        <f t="shared" si="232"/>
        <v>4.9297025664043703</v>
      </c>
      <c r="BA104" s="18">
        <f t="shared" si="233"/>
        <v>3.9092908095385459</v>
      </c>
      <c r="BB104" s="18">
        <f t="shared" si="234"/>
        <v>7.1956291357541113</v>
      </c>
      <c r="BD104" t="str">
        <f t="shared" si="259"/>
        <v>81 Process, plant and machine operatives</v>
      </c>
      <c r="BE104" s="18">
        <f t="shared" si="235"/>
        <v>2.2863000483424933</v>
      </c>
      <c r="BF104" s="18">
        <f t="shared" si="235"/>
        <v>-14.067401013013381</v>
      </c>
      <c r="BG104" s="18">
        <f t="shared" si="235"/>
        <v>7.0630359958507638</v>
      </c>
      <c r="BH104" s="18">
        <f t="shared" si="235"/>
        <v>1.5674416095127652</v>
      </c>
      <c r="BI104" s="18">
        <f t="shared" si="236"/>
        <v>2.1806834458243163</v>
      </c>
      <c r="BK104" s="18">
        <f t="shared" si="237"/>
        <v>3.3672256928725552</v>
      </c>
      <c r="BL104" s="18">
        <f t="shared" si="238"/>
        <v>2.9164794672069005</v>
      </c>
      <c r="BM104" s="18">
        <f t="shared" si="239"/>
        <v>5.3409570130041661</v>
      </c>
      <c r="BO104" t="str">
        <f t="shared" si="260"/>
        <v>81 Process, plant and machine operatives</v>
      </c>
      <c r="BP104" s="18">
        <f t="shared" si="240"/>
        <v>1.4118960225641741</v>
      </c>
      <c r="BQ104" s="18">
        <f t="shared" si="240"/>
        <v>-19.427312423632202</v>
      </c>
      <c r="BR104" s="18">
        <f t="shared" si="240"/>
        <v>7.0129719835896553</v>
      </c>
      <c r="BS104" s="18">
        <f t="shared" si="240"/>
        <v>4.2443296068572778E-2</v>
      </c>
      <c r="BT104" s="18">
        <f t="shared" si="241"/>
        <v>0.79774229506621719</v>
      </c>
      <c r="BV104" s="18">
        <f t="shared" si="242"/>
        <v>2.3139853501094265</v>
      </c>
      <c r="BW104" s="18">
        <f t="shared" si="243"/>
        <v>3.0504521358896586</v>
      </c>
      <c r="BX104" s="18">
        <f t="shared" si="244"/>
        <v>4.6551186737273431</v>
      </c>
      <c r="BZ104" t="str">
        <f t="shared" si="261"/>
        <v>81 Process, plant and machine operatives</v>
      </c>
      <c r="CA104" s="18">
        <f t="shared" si="245"/>
        <v>-2.0776836667117271</v>
      </c>
      <c r="CB104" s="18">
        <f t="shared" si="245"/>
        <v>-14.277322979898454</v>
      </c>
      <c r="CC104" s="18">
        <f t="shared" si="245"/>
        <v>1.7576566868980459</v>
      </c>
      <c r="CD104" s="18">
        <f t="shared" si="245"/>
        <v>-6.2671001592274012</v>
      </c>
      <c r="CE104" s="18">
        <f t="shared" si="246"/>
        <v>-4.3652484532266218</v>
      </c>
      <c r="CG104" s="18">
        <f t="shared" si="247"/>
        <v>-3.6650814506543838</v>
      </c>
      <c r="CH104" s="18">
        <f t="shared" si="248"/>
        <v>1.9633080380654588</v>
      </c>
      <c r="CI104" s="18">
        <f t="shared" si="249"/>
        <v>-0.62835171244913779</v>
      </c>
      <c r="CK104" t="str">
        <f t="shared" si="262"/>
        <v>81 Process, plant and machine operatives</v>
      </c>
      <c r="CL104" s="18">
        <f t="shared" si="250"/>
        <v>-8.202446766863936</v>
      </c>
      <c r="CM104" s="18">
        <f t="shared" si="250"/>
        <v>-12.897170443145134</v>
      </c>
      <c r="CN104" s="18">
        <f t="shared" si="250"/>
        <v>-14.239283235725587</v>
      </c>
      <c r="CO104" s="18">
        <f t="shared" si="250"/>
        <v>-8.300255772429832</v>
      </c>
      <c r="CP104" s="18">
        <f t="shared" si="251"/>
        <v>-10.487287071976482</v>
      </c>
      <c r="CR104" s="18">
        <f t="shared" si="252"/>
        <v>-10.324277668519432</v>
      </c>
      <c r="CS104" s="18">
        <f t="shared" si="253"/>
        <v>0.70840521334027962</v>
      </c>
      <c r="CT104" s="18">
        <f t="shared" si="254"/>
        <v>-7.5761118635496283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15.734101591317607</v>
      </c>
      <c r="C105" s="18">
        <f t="shared" si="210"/>
        <v>-24.034184841291506</v>
      </c>
      <c r="D105" s="18">
        <f t="shared" si="210"/>
        <v>12.047984729933049</v>
      </c>
      <c r="E105" s="18">
        <f t="shared" si="210"/>
        <v>6.4156487155593744</v>
      </c>
      <c r="F105" s="18">
        <f t="shared" si="211"/>
        <v>5.8902171111764323</v>
      </c>
      <c r="H105" s="18">
        <f t="shared" si="212"/>
        <v>8.2609119680457699</v>
      </c>
      <c r="I105" s="18">
        <f t="shared" si="213"/>
        <v>5.6807986013581724</v>
      </c>
      <c r="J105" s="18">
        <f t="shared" si="214"/>
        <v>10.676507859837026</v>
      </c>
      <c r="L105" t="str">
        <f t="shared" si="255"/>
        <v>82 Transport and mobile machine drivers and operatives</v>
      </c>
      <c r="M105" s="18">
        <f t="shared" si="215"/>
        <v>12.085512532052878</v>
      </c>
      <c r="N105" s="18">
        <f t="shared" si="215"/>
        <v>-20.232199311322653</v>
      </c>
      <c r="O105" s="18">
        <f t="shared" si="215"/>
        <v>10.19714366767337</v>
      </c>
      <c r="P105" s="18">
        <f t="shared" si="215"/>
        <v>6.1793031848007551</v>
      </c>
      <c r="Q105" s="18">
        <f t="shared" si="216"/>
        <v>5.515770830602662</v>
      </c>
      <c r="S105" s="18">
        <f t="shared" si="217"/>
        <v>7.5020369023530042</v>
      </c>
      <c r="T105" s="18">
        <f t="shared" si="218"/>
        <v>5.2605327077620112</v>
      </c>
      <c r="U105" s="18">
        <f t="shared" si="219"/>
        <v>9.894190560381567</v>
      </c>
      <c r="W105" t="str">
        <f t="shared" si="256"/>
        <v>82 Transport and mobile machine drivers and operatives</v>
      </c>
      <c r="X105" s="18">
        <f t="shared" si="220"/>
        <v>5.808572481036145</v>
      </c>
      <c r="Y105" s="18">
        <f t="shared" si="220"/>
        <v>-1.094078873013371</v>
      </c>
      <c r="Z105" s="18">
        <f t="shared" si="220"/>
        <v>6.074456121256655</v>
      </c>
      <c r="AA105" s="18">
        <f t="shared" si="220"/>
        <v>3.9601315939480131</v>
      </c>
      <c r="AB105" s="18">
        <f t="shared" si="221"/>
        <v>4.2909288321244077</v>
      </c>
      <c r="AD105" s="18">
        <f t="shared" si="222"/>
        <v>4.6601818333319001</v>
      </c>
      <c r="AE105" s="18">
        <f t="shared" si="223"/>
        <v>4.6902992815303968</v>
      </c>
      <c r="AF105" s="18">
        <f t="shared" si="224"/>
        <v>7.5246853194884</v>
      </c>
      <c r="AH105" t="str">
        <f t="shared" si="257"/>
        <v>82 Transport and mobile machine drivers and operatives</v>
      </c>
      <c r="AI105" s="18">
        <f t="shared" si="225"/>
        <v>4.7432817026149543</v>
      </c>
      <c r="AJ105" s="18">
        <f t="shared" si="225"/>
        <v>-6.6177495226202758</v>
      </c>
      <c r="AK105" s="18">
        <f t="shared" si="225"/>
        <v>5.5293151046468925</v>
      </c>
      <c r="AL105" s="18">
        <f t="shared" si="225"/>
        <v>2.6727154672292697</v>
      </c>
      <c r="AM105" s="18">
        <f t="shared" si="226"/>
        <v>2.9449450314236403</v>
      </c>
      <c r="AO105" s="18">
        <f t="shared" si="227"/>
        <v>3.6162185388056045</v>
      </c>
      <c r="AP105" s="18">
        <f t="shared" si="228"/>
        <v>4.3152685741764119</v>
      </c>
      <c r="AQ105" s="18">
        <f t="shared" si="229"/>
        <v>6.5455381761577724</v>
      </c>
      <c r="AS105" t="str">
        <f t="shared" si="258"/>
        <v>82 Transport and mobile machine drivers and operatives</v>
      </c>
      <c r="AT105" s="18">
        <f t="shared" si="230"/>
        <v>2.5189721826350597</v>
      </c>
      <c r="AU105" s="18">
        <f t="shared" si="230"/>
        <v>-5.3958038323299817</v>
      </c>
      <c r="AV105" s="18">
        <f t="shared" si="230"/>
        <v>4.5821633179638388</v>
      </c>
      <c r="AW105" s="18">
        <f t="shared" si="230"/>
        <v>2.3436771643656318</v>
      </c>
      <c r="AX105" s="18">
        <f t="shared" si="231"/>
        <v>2.5328530691471896</v>
      </c>
      <c r="AZ105" s="18">
        <f t="shared" si="232"/>
        <v>3.0844642904888087</v>
      </c>
      <c r="BA105" s="18">
        <f t="shared" si="233"/>
        <v>4.2182782367581106</v>
      </c>
      <c r="BB105" s="18">
        <f t="shared" si="234"/>
        <v>6.114615583538896</v>
      </c>
      <c r="BD105" t="str">
        <f t="shared" si="259"/>
        <v>82 Transport and mobile machine drivers and operatives</v>
      </c>
      <c r="BE105" s="18">
        <f t="shared" si="235"/>
        <v>6.7653140596517503</v>
      </c>
      <c r="BF105" s="18">
        <f t="shared" si="235"/>
        <v>-8.809024546737243</v>
      </c>
      <c r="BG105" s="18">
        <f t="shared" si="235"/>
        <v>4.5277934135828923</v>
      </c>
      <c r="BH105" s="18">
        <f t="shared" si="235"/>
        <v>1.8358190469646152</v>
      </c>
      <c r="BI105" s="18">
        <f t="shared" si="236"/>
        <v>1.9635091923940085</v>
      </c>
      <c r="BK105" s="18">
        <f t="shared" si="237"/>
        <v>2.7253511817061149</v>
      </c>
      <c r="BL105" s="18">
        <f t="shared" si="238"/>
        <v>3.4585599878668383</v>
      </c>
      <c r="BM105" s="18">
        <f t="shared" si="239"/>
        <v>5.2750095206836489</v>
      </c>
      <c r="BO105" t="str">
        <f t="shared" si="260"/>
        <v>82 Transport and mobile machine drivers and operatives</v>
      </c>
      <c r="BP105" s="18">
        <f t="shared" si="240"/>
        <v>6.0615703531639031</v>
      </c>
      <c r="BQ105" s="18">
        <f t="shared" si="240"/>
        <v>-16.970135853809687</v>
      </c>
      <c r="BR105" s="18">
        <f t="shared" si="240"/>
        <v>4.8867948514442761</v>
      </c>
      <c r="BS105" s="18">
        <f t="shared" si="240"/>
        <v>0.63291965992351429</v>
      </c>
      <c r="BT105" s="18">
        <f t="shared" si="241"/>
        <v>0.72561914304145603</v>
      </c>
      <c r="BV105" s="18">
        <f t="shared" si="242"/>
        <v>2.0313548273229065</v>
      </c>
      <c r="BW105" s="18">
        <f t="shared" si="243"/>
        <v>3.698462427028093</v>
      </c>
      <c r="BX105" s="18">
        <f t="shared" si="244"/>
        <v>4.9910646673368531</v>
      </c>
      <c r="BZ105" t="str">
        <f t="shared" si="261"/>
        <v>82 Transport and mobile machine drivers and operatives</v>
      </c>
      <c r="CA105" s="18">
        <f t="shared" si="245"/>
        <v>0.64602622372536</v>
      </c>
      <c r="CB105" s="18">
        <f t="shared" si="245"/>
        <v>-10.115384733869327</v>
      </c>
      <c r="CC105" s="18">
        <f t="shared" si="245"/>
        <v>-1.2752501975531572</v>
      </c>
      <c r="CD105" s="18">
        <f t="shared" si="245"/>
        <v>-2.7942784669455212</v>
      </c>
      <c r="CE105" s="18">
        <f t="shared" si="246"/>
        <v>-2.7989702299589414</v>
      </c>
      <c r="CG105" s="18">
        <f t="shared" si="247"/>
        <v>-2.290550578058137</v>
      </c>
      <c r="CH105" s="18">
        <f t="shared" si="248"/>
        <v>2.2867545351873853</v>
      </c>
      <c r="CI105" s="18">
        <f t="shared" si="249"/>
        <v>0.69906856847294918</v>
      </c>
      <c r="CK105" t="str">
        <f t="shared" si="262"/>
        <v>82 Transport and mobile machine drivers and operatives</v>
      </c>
      <c r="CL105" s="18">
        <f t="shared" si="250"/>
        <v>2.635281533288869</v>
      </c>
      <c r="CM105" s="18">
        <f t="shared" si="250"/>
        <v>-8.7362124212951748</v>
      </c>
      <c r="CN105" s="18">
        <f t="shared" si="250"/>
        <v>-8.0350487390384195</v>
      </c>
      <c r="CO105" s="18">
        <f t="shared" si="250"/>
        <v>-7.6658642633176015</v>
      </c>
      <c r="CP105" s="18">
        <f t="shared" si="251"/>
        <v>-7.8485721869073988</v>
      </c>
      <c r="CR105" s="18">
        <f t="shared" si="252"/>
        <v>-7.7890901349565889</v>
      </c>
      <c r="CS105" s="18">
        <f t="shared" si="253"/>
        <v>1.4150157898050297</v>
      </c>
      <c r="CT105" s="18">
        <f t="shared" si="254"/>
        <v>-4.1330713923276914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2.019865866813908</v>
      </c>
      <c r="C106" s="18">
        <f t="shared" si="210"/>
        <v>-22.490311244536088</v>
      </c>
      <c r="D106" s="18">
        <f t="shared" si="210"/>
        <v>4.1524646767614914</v>
      </c>
      <c r="E106" s="18">
        <f t="shared" si="210"/>
        <v>5.1816943625286882</v>
      </c>
      <c r="F106" s="18">
        <f t="shared" si="211"/>
        <v>2.8771882604077925</v>
      </c>
      <c r="H106" s="18">
        <f t="shared" si="212"/>
        <v>4.8374926467705137</v>
      </c>
      <c r="I106" s="18">
        <f t="shared" si="213"/>
        <v>4.0422616417707946</v>
      </c>
      <c r="J106" s="18">
        <f t="shared" si="214"/>
        <v>7.2144160061152762</v>
      </c>
      <c r="L106" t="str">
        <f t="shared" si="255"/>
        <v>91 Elementary trades and related occupations</v>
      </c>
      <c r="M106" s="18">
        <f t="shared" si="215"/>
        <v>6.2563237287156515</v>
      </c>
      <c r="N106" s="18">
        <f t="shared" si="215"/>
        <v>-30.744412013620568</v>
      </c>
      <c r="O106" s="18">
        <f t="shared" si="215"/>
        <v>6.7414026424115425</v>
      </c>
      <c r="P106" s="18">
        <f t="shared" si="215"/>
        <v>6.747602263821495</v>
      </c>
      <c r="Q106" s="18">
        <f t="shared" si="216"/>
        <v>3.8977851947001874</v>
      </c>
      <c r="S106" s="18">
        <f t="shared" si="217"/>
        <v>6.7455356833437952</v>
      </c>
      <c r="T106" s="18">
        <f t="shared" si="218"/>
        <v>4.4531322281240016</v>
      </c>
      <c r="U106" s="18">
        <f t="shared" si="219"/>
        <v>8.8835295134453993</v>
      </c>
      <c r="W106" t="str">
        <f t="shared" si="256"/>
        <v>91 Elementary trades and related occupations</v>
      </c>
      <c r="X106" s="18">
        <f t="shared" si="220"/>
        <v>-3.2583310200325899</v>
      </c>
      <c r="Y106" s="18">
        <f t="shared" si="220"/>
        <v>-9.1765510619598256</v>
      </c>
      <c r="Z106" s="18">
        <f t="shared" si="220"/>
        <v>0.66197523196831476</v>
      </c>
      <c r="AA106" s="18">
        <f t="shared" si="220"/>
        <v>1.9615830772763632</v>
      </c>
      <c r="AB106" s="18">
        <f t="shared" si="221"/>
        <v>0.82208699718846479</v>
      </c>
      <c r="AD106" s="18">
        <f t="shared" si="222"/>
        <v>1.5265267759376089</v>
      </c>
      <c r="AE106" s="18">
        <f t="shared" si="223"/>
        <v>3.5772697182702373</v>
      </c>
      <c r="AF106" s="18">
        <f t="shared" si="224"/>
        <v>4.5504726274612217</v>
      </c>
      <c r="AH106" t="str">
        <f t="shared" si="257"/>
        <v>91 Elementary trades and related occupations</v>
      </c>
      <c r="AI106" s="18">
        <f t="shared" si="225"/>
        <v>-2.1261941280195096</v>
      </c>
      <c r="AJ106" s="18">
        <f t="shared" si="225"/>
        <v>-12.606260494168975</v>
      </c>
      <c r="AK106" s="18">
        <f t="shared" si="225"/>
        <v>1.6378396883765634</v>
      </c>
      <c r="AL106" s="18">
        <f t="shared" si="225"/>
        <v>2.7845078363737397</v>
      </c>
      <c r="AM106" s="18">
        <f t="shared" si="226"/>
        <v>1.3916355197779229</v>
      </c>
      <c r="AO106" s="18">
        <f t="shared" si="227"/>
        <v>2.4008548809323349</v>
      </c>
      <c r="AP106" s="18">
        <f t="shared" si="228"/>
        <v>3.6859325505165019</v>
      </c>
      <c r="AQ106" s="18">
        <f t="shared" si="229"/>
        <v>5.2306511317763427</v>
      </c>
      <c r="AS106" t="str">
        <f t="shared" si="258"/>
        <v>91 Elementary trades and related occupations</v>
      </c>
      <c r="AT106" s="18">
        <f t="shared" si="230"/>
        <v>-3.4299332361460655</v>
      </c>
      <c r="AU106" s="18">
        <f t="shared" si="230"/>
        <v>-2.5429617931030601</v>
      </c>
      <c r="AV106" s="18">
        <f t="shared" si="230"/>
        <v>0.93574917527401436</v>
      </c>
      <c r="AW106" s="18">
        <f t="shared" si="230"/>
        <v>1.7004325289722955</v>
      </c>
      <c r="AX106" s="18">
        <f t="shared" si="231"/>
        <v>1.1909426004394819</v>
      </c>
      <c r="AZ106" s="18">
        <f t="shared" si="232"/>
        <v>1.4448965470606812</v>
      </c>
      <c r="BA106" s="18">
        <f t="shared" si="233"/>
        <v>3.2594610777476163</v>
      </c>
      <c r="BB106" s="18">
        <f t="shared" si="234"/>
        <v>4.2163824203938827</v>
      </c>
      <c r="BD106" t="str">
        <f t="shared" si="259"/>
        <v>91 Elementary trades and related occupations</v>
      </c>
      <c r="BE106" s="18">
        <f t="shared" si="235"/>
        <v>0.65392150594014709</v>
      </c>
      <c r="BF106" s="18">
        <f t="shared" si="235"/>
        <v>-14.510088940854027</v>
      </c>
      <c r="BG106" s="18">
        <f t="shared" si="235"/>
        <v>0.67946020974813948</v>
      </c>
      <c r="BH106" s="18">
        <f t="shared" si="235"/>
        <v>1.9310981154649465</v>
      </c>
      <c r="BI106" s="18">
        <f t="shared" si="236"/>
        <v>0.42813389464202434</v>
      </c>
      <c r="BK106" s="18">
        <f t="shared" si="237"/>
        <v>1.5121660477590781</v>
      </c>
      <c r="BL106" s="18">
        <f t="shared" si="238"/>
        <v>2.2064032915998677</v>
      </c>
      <c r="BM106" s="18">
        <f t="shared" si="239"/>
        <v>3.3520601801739547</v>
      </c>
      <c r="BO106" t="str">
        <f t="shared" si="260"/>
        <v>91 Elementary trades and related occupations</v>
      </c>
      <c r="BP106" s="18">
        <f t="shared" si="240"/>
        <v>0.15192204427998401</v>
      </c>
      <c r="BQ106" s="18">
        <f t="shared" si="240"/>
        <v>-16.650444596393431</v>
      </c>
      <c r="BR106" s="18">
        <f t="shared" si="240"/>
        <v>-0.24268039871533365</v>
      </c>
      <c r="BS106" s="18">
        <f t="shared" si="240"/>
        <v>0.26082264570188585</v>
      </c>
      <c r="BT106" s="18">
        <f t="shared" si="241"/>
        <v>-1.0459129449942539</v>
      </c>
      <c r="BV106" s="18">
        <f t="shared" si="242"/>
        <v>9.2706560185851217E-2</v>
      </c>
      <c r="BW106" s="18">
        <f t="shared" si="243"/>
        <v>2.2090135081288542</v>
      </c>
      <c r="BX106" s="18">
        <f t="shared" si="244"/>
        <v>2.2774120235825812</v>
      </c>
      <c r="BZ106" t="str">
        <f t="shared" si="261"/>
        <v>91 Elementary trades and related occupations</v>
      </c>
      <c r="CA106" s="18">
        <f t="shared" si="245"/>
        <v>-1.4878574546770218</v>
      </c>
      <c r="CB106" s="18">
        <f t="shared" si="245"/>
        <v>-14.211872502052758</v>
      </c>
      <c r="CC106" s="18">
        <f t="shared" si="245"/>
        <v>-4.4664525947851192</v>
      </c>
      <c r="CD106" s="18">
        <f t="shared" si="245"/>
        <v>-2.4683294170044667</v>
      </c>
      <c r="CE106" s="18">
        <f t="shared" si="246"/>
        <v>-3.8711030571949245</v>
      </c>
      <c r="CG106" s="18">
        <f t="shared" si="247"/>
        <v>-3.1389713378129791</v>
      </c>
      <c r="CH106" s="18">
        <f t="shared" si="248"/>
        <v>1.7735850799151187</v>
      </c>
      <c r="CI106" s="18">
        <f t="shared" si="249"/>
        <v>-0.54336479500939339</v>
      </c>
      <c r="CK106" t="str">
        <f t="shared" si="262"/>
        <v>91 Elementary trades and related occupations</v>
      </c>
      <c r="CL106" s="18">
        <f t="shared" si="250"/>
        <v>-5.4548785995466087</v>
      </c>
      <c r="CM106" s="18">
        <f t="shared" si="250"/>
        <v>-4.5926384335111869</v>
      </c>
      <c r="CN106" s="18">
        <f t="shared" si="250"/>
        <v>-9.730264242021569</v>
      </c>
      <c r="CO106" s="18">
        <f t="shared" si="250"/>
        <v>-4.2691659253912491</v>
      </c>
      <c r="CP106" s="18">
        <f t="shared" si="251"/>
        <v>-6.0302225925144342</v>
      </c>
      <c r="CR106" s="18">
        <f t="shared" si="252"/>
        <v>-6.1252877196593891</v>
      </c>
      <c r="CS106" s="18">
        <f t="shared" si="253"/>
        <v>1.129717793255236</v>
      </c>
      <c r="CT106" s="18">
        <f t="shared" si="254"/>
        <v>-3.6668614425266033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14.864309810441846</v>
      </c>
      <c r="C107" s="18">
        <f t="shared" si="210"/>
        <v>-16.658651651808487</v>
      </c>
      <c r="D107" s="18">
        <f t="shared" si="210"/>
        <v>9.3213154695447997</v>
      </c>
      <c r="E107" s="18">
        <f t="shared" si="210"/>
        <v>5.4439593665220665</v>
      </c>
      <c r="F107" s="18">
        <f t="shared" si="211"/>
        <v>5.084246290238581</v>
      </c>
      <c r="H107" s="18">
        <f t="shared" si="212"/>
        <v>6.7208854089240599</v>
      </c>
      <c r="I107" s="18">
        <f t="shared" si="213"/>
        <v>4.5388895359319337</v>
      </c>
      <c r="J107" s="18">
        <f t="shared" si="214"/>
        <v>8.9130460015711677</v>
      </c>
      <c r="L107" t="str">
        <f t="shared" ref="L107" si="263">A107</f>
        <v>92 Elementary administration and service occupations</v>
      </c>
      <c r="M107" s="18">
        <f t="shared" si="215"/>
        <v>12.698590112968855</v>
      </c>
      <c r="N107" s="18">
        <f t="shared" si="215"/>
        <v>-6.9579146467958708</v>
      </c>
      <c r="O107" s="18">
        <f t="shared" si="215"/>
        <v>9.1420475700317425</v>
      </c>
      <c r="P107" s="18">
        <f t="shared" si="215"/>
        <v>7.3603377621252797</v>
      </c>
      <c r="Q107" s="18">
        <f t="shared" si="216"/>
        <v>6.952862679151095</v>
      </c>
      <c r="S107" s="18">
        <f t="shared" si="217"/>
        <v>7.9509855961660936</v>
      </c>
      <c r="T107" s="18">
        <f t="shared" si="218"/>
        <v>4.9962906374919847</v>
      </c>
      <c r="U107" s="18">
        <f t="shared" si="219"/>
        <v>10.089410959344347</v>
      </c>
      <c r="W107" t="str">
        <f t="shared" ref="W107" si="264">A107</f>
        <v>92 Elementary administration and service occupations</v>
      </c>
      <c r="X107" s="18">
        <f t="shared" si="220"/>
        <v>2.5273566086649213</v>
      </c>
      <c r="Y107" s="18">
        <f t="shared" si="220"/>
        <v>9.1423801232385813</v>
      </c>
      <c r="Z107" s="18">
        <f t="shared" si="220"/>
        <v>4.4985390020900073</v>
      </c>
      <c r="AA107" s="18">
        <f t="shared" si="220"/>
        <v>3.1464082350361355</v>
      </c>
      <c r="AB107" s="18">
        <f t="shared" si="221"/>
        <v>3.9334516595998847</v>
      </c>
      <c r="AD107" s="18">
        <f t="shared" si="222"/>
        <v>3.595163278326341</v>
      </c>
      <c r="AE107" s="18">
        <f t="shared" si="223"/>
        <v>4.3496549084471647</v>
      </c>
      <c r="AF107" s="18">
        <f t="shared" si="224"/>
        <v>6.5569295357047475</v>
      </c>
      <c r="AH107" t="str">
        <f t="shared" ref="AH107" si="265">L107</f>
        <v>92 Elementary administration and service occupations</v>
      </c>
      <c r="AI107" s="18">
        <f t="shared" si="225"/>
        <v>3.0094304272033412</v>
      </c>
      <c r="AJ107" s="18">
        <f t="shared" si="225"/>
        <v>8.693180271192702</v>
      </c>
      <c r="AK107" s="18">
        <f t="shared" si="225"/>
        <v>4.2310876979910317</v>
      </c>
      <c r="AL107" s="18">
        <f t="shared" si="225"/>
        <v>3.5813502291126786</v>
      </c>
      <c r="AM107" s="18">
        <f t="shared" si="226"/>
        <v>4.0968937333194066</v>
      </c>
      <c r="AO107" s="18">
        <f t="shared" si="227"/>
        <v>3.7974781096772992</v>
      </c>
      <c r="AP107" s="18">
        <f t="shared" si="228"/>
        <v>4.1329412604578009</v>
      </c>
      <c r="AQ107" s="18">
        <f t="shared" si="229"/>
        <v>6.535788102565121</v>
      </c>
      <c r="AS107" t="str">
        <f t="shared" ref="AS107" si="266">W107</f>
        <v>92 Elementary administration and service occupations</v>
      </c>
      <c r="AT107" s="18">
        <f t="shared" si="230"/>
        <v>0.53820195967400064</v>
      </c>
      <c r="AU107" s="18">
        <f t="shared" si="230"/>
        <v>10.800088884207426</v>
      </c>
      <c r="AV107" s="18">
        <f t="shared" si="230"/>
        <v>4.00023346060292</v>
      </c>
      <c r="AW107" s="18">
        <f t="shared" si="230"/>
        <v>3.5619041881373104</v>
      </c>
      <c r="AX107" s="18">
        <f t="shared" si="231"/>
        <v>4.1374639133832991</v>
      </c>
      <c r="AZ107" s="18">
        <f t="shared" si="232"/>
        <v>3.7078082908089671</v>
      </c>
      <c r="BA107" s="18">
        <f t="shared" si="233"/>
        <v>4.189834250874136</v>
      </c>
      <c r="BB107" s="18">
        <f t="shared" si="234"/>
        <v>6.5153564223527027</v>
      </c>
      <c r="BD107" t="str">
        <f t="shared" ref="BD107" si="267">AH107</f>
        <v>92 Elementary administration and service occupations</v>
      </c>
      <c r="BE107" s="18">
        <f t="shared" si="235"/>
        <v>1.367623001827889</v>
      </c>
      <c r="BF107" s="18">
        <f t="shared" si="235"/>
        <v>-8.3442400744253913</v>
      </c>
      <c r="BG107" s="18">
        <f t="shared" si="235"/>
        <v>0.63064568827770895</v>
      </c>
      <c r="BH107" s="18">
        <f t="shared" si="235"/>
        <v>-0.5434955374924666</v>
      </c>
      <c r="BI107" s="18">
        <f t="shared" si="236"/>
        <v>-0.68635176980161861</v>
      </c>
      <c r="BK107" s="18">
        <f t="shared" si="237"/>
        <v>-0.15364526329383343</v>
      </c>
      <c r="BL107" s="18">
        <f t="shared" si="238"/>
        <v>2.74856134784216</v>
      </c>
      <c r="BM107" s="18">
        <f t="shared" si="239"/>
        <v>2.6438268036933721</v>
      </c>
      <c r="BO107" t="str">
        <f t="shared" ref="BO107" si="268">AS107</f>
        <v>92 Elementary administration and service occupations</v>
      </c>
      <c r="BP107" s="18">
        <f t="shared" si="240"/>
        <v>4.648151525654054</v>
      </c>
      <c r="BQ107" s="18">
        <f t="shared" si="240"/>
        <v>-18.662644901619409</v>
      </c>
      <c r="BR107" s="18">
        <f t="shared" si="240"/>
        <v>3.0349813750321308</v>
      </c>
      <c r="BS107" s="18">
        <f t="shared" si="240"/>
        <v>-0.36446987168985423</v>
      </c>
      <c r="BT107" s="18">
        <f t="shared" si="241"/>
        <v>-0.58320846612275323</v>
      </c>
      <c r="BV107" s="18">
        <f t="shared" si="242"/>
        <v>0.75603213137036551</v>
      </c>
      <c r="BW107" s="18">
        <f t="shared" si="243"/>
        <v>3.0589332372401135</v>
      </c>
      <c r="BX107" s="18">
        <f t="shared" si="244"/>
        <v>3.5641806664947095</v>
      </c>
      <c r="BZ107" t="str">
        <f t="shared" ref="BZ107" si="269">BD107</f>
        <v>92 Elementary administration and service occupations</v>
      </c>
      <c r="CA107" s="18">
        <f t="shared" si="245"/>
        <v>2.7336958945515688</v>
      </c>
      <c r="CB107" s="18">
        <f t="shared" si="245"/>
        <v>-14.449961803642097</v>
      </c>
      <c r="CC107" s="18">
        <f t="shared" si="245"/>
        <v>-1.0761352399893065</v>
      </c>
      <c r="CD107" s="18">
        <f t="shared" si="245"/>
        <v>-3.6645367725110511</v>
      </c>
      <c r="CE107" s="18">
        <f t="shared" si="246"/>
        <v>-3.5812009719399351</v>
      </c>
      <c r="CG107" s="18">
        <f t="shared" si="247"/>
        <v>-2.8093503620252425</v>
      </c>
      <c r="CH107" s="18">
        <f t="shared" si="248"/>
        <v>2.0306227576321723</v>
      </c>
      <c r="CI107" s="18">
        <f t="shared" si="249"/>
        <v>2.7425301850070305E-2</v>
      </c>
      <c r="CK107" t="str">
        <f t="shared" ref="CK107" si="270">BO107</f>
        <v>92 Elementary administration and service occupations</v>
      </c>
      <c r="CL107" s="18">
        <f t="shared" si="250"/>
        <v>-6.1724062604701979</v>
      </c>
      <c r="CM107" s="18">
        <f t="shared" si="250"/>
        <v>-3.4569449398596075</v>
      </c>
      <c r="CN107" s="18">
        <f t="shared" si="250"/>
        <v>-9.0011919370755589</v>
      </c>
      <c r="CO107" s="18">
        <f t="shared" si="250"/>
        <v>-5.8614854096195597</v>
      </c>
      <c r="CP107" s="18">
        <f t="shared" si="251"/>
        <v>-6.7071607223040957</v>
      </c>
      <c r="CR107" s="18">
        <f t="shared" si="252"/>
        <v>-6.9199098005751747</v>
      </c>
      <c r="CS107" s="18">
        <f t="shared" si="253"/>
        <v>1.0760680866177319</v>
      </c>
      <c r="CT107" s="18">
        <f t="shared" si="254"/>
        <v>-4.3246379477493324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9.2941622291478065</v>
      </c>
      <c r="C109" s="26">
        <f>IF(AND(D$6-C$6 &lt;&gt; 0,C35&lt;&gt;0,D35&lt;&gt;0),(EXP(LN(D35/C35)/(D$6-C$6))-1)*100,0)</f>
        <v>-2.6514487656827956</v>
      </c>
      <c r="D109" s="26">
        <f>IF(AND(E$6-D$6 &lt;&gt; 0,D35&lt;&gt;0,E35&lt;&gt;0),(EXP(LN(E35/D35)/(E$6-D$6))-1)*100,0)</f>
        <v>5.2816341602475392</v>
      </c>
      <c r="E109" s="26">
        <f>IF(AND(F$6-E$6 &lt;&gt; 0,E35&lt;&gt;0,F35&lt;&gt;0),(EXP(LN(F35/E35)/(F$6-E$6))-1)*100,0)</f>
        <v>3.9482169700293834</v>
      </c>
      <c r="F109" s="26">
        <f>IF(AND(F$6-C$6 &lt;&gt; 0,C35&lt;&gt;0,F35&lt;&gt;0),(EXP(LN(F35/C35)/(F$6-C$6))-1)*100,0)</f>
        <v>3.9361052968454935</v>
      </c>
      <c r="H109" s="26">
        <f t="shared" ref="H109" si="271">IF($F$6-$D$6 &lt;&gt; 0,(EXP(LN(1+(H72/100))/($F$6-$D$6))-1)*100,0)</f>
        <v>4.3908022756429688</v>
      </c>
      <c r="I109" s="26">
        <f t="shared" ref="I109" si="272">IF(D35&gt;0,((1+(I35/D35))^(1/($F$6-$D$6))-1)*100,0)</f>
        <v>3.5127028360137924</v>
      </c>
      <c r="J109" s="26">
        <f t="shared" ref="J109" si="273">IF($F$6-$D$6 &lt;&gt; 0,(EXP(LN(1+(J72/100))/($F$6-$D$6))-1)*100,0)</f>
        <v>6.5324070461390882</v>
      </c>
      <c r="L109" s="24" t="str">
        <f>L35</f>
        <v>All occupations</v>
      </c>
      <c r="M109" s="26">
        <f>IF(AND(N$6-M$6 &lt;&gt; 0,M35&lt;&gt;0,N35&lt;&gt;0),(EXP(LN(N35/M35)/(N$6-M$6))-1)*100,0)</f>
        <v>10.029574902292349</v>
      </c>
      <c r="N109" s="26">
        <f>IF(AND(O$6-N$6 &lt;&gt; 0,N35&lt;&gt;0,O35&lt;&gt;0),(EXP(LN(O35/N35)/(O$6-N$6))-1)*100,0)</f>
        <v>-0.19989509667802663</v>
      </c>
      <c r="O109" s="26">
        <f>IF(AND(P$6-O$6 &lt;&gt; 0,O35&lt;&gt;0,P35&lt;&gt;0),(EXP(LN(P35/O35)/(P$6-O$6))-1)*100,0)</f>
        <v>4.9872495943413808</v>
      </c>
      <c r="P109" s="26">
        <f>IF(AND(Q$6-P$6 &lt;&gt; 0,P35&lt;&gt;0,Q35&lt;&gt;0),(EXP(LN(Q35/P35)/(Q$6-P$6))-1)*100,0)</f>
        <v>4.009867233171116</v>
      </c>
      <c r="Q109" s="26">
        <f>IF(AND(Q$6-N$6 &lt;&gt; 0,N35&lt;&gt;0,Q35&lt;&gt;0),(EXP(LN(Q35/N35)/(Q$6-N$6))-1)*100,0)</f>
        <v>4.0452961332400061</v>
      </c>
      <c r="S109" s="26">
        <f t="shared" ref="S109" si="274">IF($F$6-$D$6 &lt;&gt; 0,(EXP(LN(1+(S72/100))/($F$6-$D$6))-1)*100,0)</f>
        <v>4.3346461504926381</v>
      </c>
      <c r="T109" s="26">
        <f t="shared" ref="T109" si="275">IF(O35&gt;0,((1+(T35/O35))^(1/($F$6-$D$6))-1)*100,0)</f>
        <v>3.6169453340392455</v>
      </c>
      <c r="U109" s="26">
        <f t="shared" ref="U109" si="276">IF($F$6-$D$6 &lt;&gt; 0,(EXP(LN(1+(U72/100))/($F$6-$D$6))-1)*100,0)</f>
        <v>6.5604446798817939</v>
      </c>
      <c r="W109" s="24" t="str">
        <f>W35</f>
        <v>All occupations</v>
      </c>
      <c r="X109" s="26">
        <f>IF(AND(Y$6-X$6 &lt;&gt; 0,X35&lt;&gt;0,Y35&lt;&gt;0),(EXP(LN(Y35/X35)/(Y$6-X$6))-1)*100,0)</f>
        <v>1.2231880341838419</v>
      </c>
      <c r="Y109" s="26">
        <f>IF(AND(Z$6-Y$6 &lt;&gt; 0,Y35&lt;&gt;0,Z35&lt;&gt;0),(EXP(LN(Z35/Y35)/(Z$6-Y$6))-1)*100,0)</f>
        <v>11.417793594396453</v>
      </c>
      <c r="Z109" s="26">
        <f>IF(AND(AA$6-Z$6 &lt;&gt; 0,Z35&lt;&gt;0,AA35&lt;&gt;0),(EXP(LN(AA35/Z35)/(AA$6-Z$6))-1)*100,0)</f>
        <v>1.3296393266533313</v>
      </c>
      <c r="AA109" s="26">
        <f>IF(AND(AB$6-AA$6 &lt;&gt; 0,AA35&lt;&gt;0,AB35&lt;&gt;0),(EXP(LN(AB35/AA35)/(AB$6-AA$6))-1)*100,0)</f>
        <v>1.4218286240207378</v>
      </c>
      <c r="AB109" s="26">
        <f>IF(AND(AB$6-Y$6 &lt;&gt; 0,Y35&lt;&gt;0,AB35&lt;&gt;0),(EXP(LN(AB35/Y35)/(AB$6-Y$6))-1)*100,0)</f>
        <v>1.9904393742217419</v>
      </c>
      <c r="AD109" s="26">
        <f t="shared" ref="AD109" si="277">IF($F$6-$D$6 &lt;&gt; 0,(EXP(LN(1+(AD72/100))/($F$6-$D$6))-1)*100,0)</f>
        <v>1.3910895427255321</v>
      </c>
      <c r="AE109" s="26">
        <f t="shared" ref="AE109" si="278">IF(Z35&gt;0,((1+(AE35/Z35))^(1/($F$6-$D$6))-1)*100,0)</f>
        <v>3.2467893698352901</v>
      </c>
      <c r="AF109" s="26">
        <f t="shared" ref="AF109" si="279">IF($F$6-$D$6 &lt;&gt; 0,(EXP(LN(1+(AF72/100))/($F$6-$D$6))-1)*100,0)</f>
        <v>4.1683432686576705</v>
      </c>
      <c r="AH109" s="24" t="str">
        <f>AH35</f>
        <v>All occupations</v>
      </c>
      <c r="AI109" s="26">
        <f>IF(AND(AJ$6-AI$6 &lt;&gt; 0,AI35&lt;&gt;0,AJ35&lt;&gt;0),(EXP(LN(AJ35/AI35)/(AJ$6-AI$6))-1)*100,0)</f>
        <v>-0.92113442251281485</v>
      </c>
      <c r="AJ109" s="26">
        <f>IF(AND(AK$6-AJ$6 &lt;&gt; 0,AJ35&lt;&gt;0,AK35&lt;&gt;0),(EXP(LN(AK35/AJ35)/(AK$6-AJ$6))-1)*100,0)</f>
        <v>11.944752378039691</v>
      </c>
      <c r="AK109" s="26">
        <f>IF(AND(AL$6-AK$6 &lt;&gt; 0,AK35&lt;&gt;0,AL35&lt;&gt;0),(EXP(LN(AL35/AK35)/(AL$6-AK$6))-1)*100,0)</f>
        <v>-0.21151905595967468</v>
      </c>
      <c r="AL109" s="26">
        <f>IF(AND(AM$6-AL$6 &lt;&gt; 0,AL35&lt;&gt;0,AM35&lt;&gt;0),(EXP(LN(AM35/AL35)/(AM$6-AL$6))-1)*100,0)</f>
        <v>1.1147864575905553</v>
      </c>
      <c r="AM109" s="26">
        <f>IF(AND(AM$6-AJ$6 &lt;&gt; 0,AJ35&lt;&gt;0,AM35&lt;&gt;0),(EXP(LN(AM35/AJ35)/(AM$6-AJ$6))-1)*100,0)</f>
        <v>1.3408471660483645</v>
      </c>
      <c r="AO109" s="26">
        <f t="shared" ref="AO109" si="280">IF($F$6-$D$6 &lt;&gt; 0,(EXP(LN(1+(AO72/100))/($F$6-$D$6))-1)*100,0)</f>
        <v>0.67073741778909124</v>
      </c>
      <c r="AP109" s="26">
        <f t="shared" ref="AP109" si="281">IF(AK35&gt;0,((1+(AP35/AK35))^(1/($F$6-$D$6))-1)*100,0)</f>
        <v>2.9797336869042956</v>
      </c>
      <c r="AQ109" s="26">
        <f t="shared" ref="AQ109" si="282">IF($F$6-$D$6 &lt;&gt; 0,(EXP(LN(1+(AQ72/100))/($F$6-$D$6))-1)*100,0)</f>
        <v>3.4317349492586136</v>
      </c>
      <c r="AS109" s="24" t="str">
        <f>AS35</f>
        <v>All occupations</v>
      </c>
      <c r="AT109" s="26">
        <f>IF(AND(AU$6-AT$6 &lt;&gt; 0,AT35&lt;&gt;0,AU35&lt;&gt;0),(EXP(LN(AU35/AT35)/(AU$6-AT$6))-1)*100,0)</f>
        <v>0.10669925305661909</v>
      </c>
      <c r="AU109" s="26">
        <f>IF(AND(AV$6-AU$6 &lt;&gt; 0,AU35&lt;&gt;0,AV35&lt;&gt;0),(EXP(LN(AV35/AU35)/(AV$6-AU$6))-1)*100,0)</f>
        <v>9.9206078135608333</v>
      </c>
      <c r="AV109" s="26">
        <f>IF(AND(AW$6-AV$6 &lt;&gt; 0,AV35&lt;&gt;0,AW35&lt;&gt;0),(EXP(LN(AW35/AV35)/(AW$6-AV$6))-1)*100,0)</f>
        <v>0.81871798624666425</v>
      </c>
      <c r="AW109" s="26">
        <f>IF(AND(AX$6-AW$6 &lt;&gt; 0,AW35&lt;&gt;0,AX35&lt;&gt;0),(EXP(LN(AX35/AW35)/(AX$6-AW$6))-1)*100,0)</f>
        <v>1.4191107774879974</v>
      </c>
      <c r="AX109" s="26">
        <f>IF(AND(AX$6-AU$6 &lt;&gt; 0,AU35&lt;&gt;0,AX35&lt;&gt;0),(EXP(LN(AX35/AU35)/(AX$6-AU$6))-1)*100,0)</f>
        <v>1.7416871005294654</v>
      </c>
      <c r="AZ109" s="26">
        <f t="shared" ref="AZ109" si="283">IF($F$6-$D$6 &lt;&gt; 0,(EXP(LN(1+(AZ72/100))/($F$6-$D$6))-1)*100,0)</f>
        <v>1.2185836235502068</v>
      </c>
      <c r="BA109" s="26">
        <f t="shared" ref="BA109" si="284">IF(AV35&gt;0,((1+(BA35/AV35))^(1/($F$6-$D$6))-1)*100,0)</f>
        <v>3.0378336445934462</v>
      </c>
      <c r="BB109" s="26">
        <f t="shared" ref="BB109" si="285">IF($F$6-$D$6 &lt;&gt; 0,(EXP(LN(1+(BB72/100))/($F$6-$D$6))-1)*100,0)</f>
        <v>3.8634840768144052</v>
      </c>
      <c r="BD109" s="24" t="str">
        <f>BD35</f>
        <v>All occupations</v>
      </c>
      <c r="BE109" s="26">
        <f>IF(AND(BF$6-BE$6 &lt;&gt; 0,BE35&lt;&gt;0,BF35&lt;&gt;0),(EXP(LN(BF35/BE35)/(BF$6-BE$6))-1)*100,0)</f>
        <v>3.391958945745932</v>
      </c>
      <c r="BF109" s="26">
        <f>IF(AND(BG$6-BF$6 &lt;&gt; 0,BF35&lt;&gt;0,BG35&lt;&gt;0),(EXP(LN(BG35/BF35)/(BG$6-BF$6))-1)*100,0)</f>
        <v>-4.5745771954678105</v>
      </c>
      <c r="BG109" s="26">
        <f>IF(AND(BH$6-BG$6 &lt;&gt; 0,BG35&lt;&gt;0,BH35&lt;&gt;0),(EXP(LN(BH35/BG35)/(BH$6-BG$6))-1)*100,0)</f>
        <v>0.78438130139510953</v>
      </c>
      <c r="BH109" s="26">
        <f>IF(AND(BI$6-BH$6 &lt;&gt; 0,BH35&lt;&gt;0,BI35&lt;&gt;0),(EXP(LN(BI35/BH35)/(BI$6-BH$6))-1)*100,0)</f>
        <v>5.0212723349596367E-2</v>
      </c>
      <c r="BI109" s="26">
        <f>IF(AND(BI$6-BF$6 &lt;&gt; 0,BF35&lt;&gt;0,BI35&lt;&gt;0),(EXP(LN(BI35/BF35)/(BI$6-BF$6))-1)*100,0)</f>
        <v>-1.7117868053229124E-2</v>
      </c>
      <c r="BK109" s="26">
        <f t="shared" ref="BK109" si="286">IF($F$6-$D$6 &lt;&gt; 0,(EXP(LN(1+(BK72/100))/($F$6-$D$6))-1)*100,0)</f>
        <v>0.29433941887608839</v>
      </c>
      <c r="BL109" s="26">
        <f t="shared" ref="BL109" si="287">IF(BG35&gt;0,((1+(BL35/BG35))^(1/($F$6-$D$6))-1)*100,0)</f>
        <v>2.5814599923348558</v>
      </c>
      <c r="BM109" s="26">
        <f t="shared" ref="BM109" si="288">IF($F$6-$D$6 &lt;&gt; 0,(EXP(LN(1+(BM72/100))/($F$6-$D$6))-1)*100,0)</f>
        <v>2.7888075593250239</v>
      </c>
      <c r="BO109" s="24" t="str">
        <f>BO35</f>
        <v>All occupations</v>
      </c>
      <c r="BP109" s="26">
        <f>IF(AND(BQ$6-BP$6 &lt;&gt; 0,BP35&lt;&gt;0,BQ35&lt;&gt;0),(EXP(LN(BQ35/BP35)/(BQ$6-BP$6))-1)*100,0)</f>
        <v>2.4473984485701594</v>
      </c>
      <c r="BQ109" s="26">
        <f>IF(AND(BR$6-BQ$6 &lt;&gt; 0,BQ35&lt;&gt;0,BR35&lt;&gt;0),(EXP(LN(BR35/BQ35)/(BR$6-BQ$6))-1)*100,0)</f>
        <v>-13.620125850263065</v>
      </c>
      <c r="BR109" s="26">
        <f>IF(AND(BS$6-BR$6 &lt;&gt; 0,BR35&lt;&gt;0,BS35&lt;&gt;0),(EXP(LN(BS35/BR35)/(BS$6-BR$6))-1)*100,0)</f>
        <v>1.1812053703014191</v>
      </c>
      <c r="BS109" s="26">
        <f>IF(AND(BT$6-BS$6 &lt;&gt; 0,BS35&lt;&gt;0,BT35&lt;&gt;0),(EXP(LN(BT35/BS35)/(BT$6-BS$6))-1)*100,0)</f>
        <v>-1.1765398704709384</v>
      </c>
      <c r="BT109" s="26">
        <f>IF(AND(BT$6-BQ$6 &lt;&gt; 0,BQ35&lt;&gt;0,BT35&lt;&gt;0),(EXP(LN(BT35/BQ35)/(BT$6-BQ$6))-1)*100,0)</f>
        <v>-1.2795734645635992</v>
      </c>
      <c r="BV109" s="26">
        <f t="shared" ref="BV109" si="289">IF($F$6-$D$6 &lt;&gt; 0,(EXP(LN(1+(BV72/100))/($F$6-$D$6))-1)*100,0)</f>
        <v>-0.39679340305949218</v>
      </c>
      <c r="BW109" s="26">
        <f t="shared" ref="BW109" si="290">IF(BR35&gt;0,((1+(BW35/BR35))^(1/($F$6-$D$6))-1)*100,0)</f>
        <v>2.6541668648946137</v>
      </c>
      <c r="BX109" s="26">
        <f t="shared" ref="BX109" si="291">IF($F$6-$D$6 &lt;&gt; 0,(EXP(LN(1+(BX72/100))/($F$6-$D$6))-1)*100,0)</f>
        <v>2.3816955284165164</v>
      </c>
      <c r="BZ109" s="24" t="str">
        <f>BZ35</f>
        <v>All occupations</v>
      </c>
      <c r="CA109" s="26">
        <f>IF(AND(CB$6-CA$6 &lt;&gt; 0,CA35&lt;&gt;0,CB35&lt;&gt;0),(EXP(LN(CB35/CA35)/(CB$6-CA$6))-1)*100,0)</f>
        <v>-0.37828108602989685</v>
      </c>
      <c r="CB109" s="26">
        <f>IF(AND(CC$6-CB$6 &lt;&gt; 0,CB35&lt;&gt;0,CC35&lt;&gt;0),(EXP(LN(CC35/CB35)/(CC$6-CB$6))-1)*100,0)</f>
        <v>-8.9268235454775695</v>
      </c>
      <c r="CC109" s="26">
        <f>IF(AND(CD$6-CC$6 &lt;&gt; 0,CC35&lt;&gt;0,CD35&lt;&gt;0),(EXP(LN(CD35/CC35)/(CD$6-CC$6))-1)*100,0)</f>
        <v>-2.6255734953600451</v>
      </c>
      <c r="CD109" s="26">
        <f>IF(AND(CE$6-CD$6 &lt;&gt; 0,CD35&lt;&gt;0,CE35&lt;&gt;0),(EXP(LN(CE35/CD35)/(CE$6-CD$6))-1)*100,0)</f>
        <v>-4.4456104480314007</v>
      </c>
      <c r="CE109" s="26">
        <f>IF(AND(CE$6-CB$6 &lt;&gt; 0,CB35&lt;&gt;0,CE35&lt;&gt;0),(EXP(LN(CE35/CB35)/(CE$6-CB$6))-1)*100,0)</f>
        <v>-4.1686531335594745</v>
      </c>
      <c r="CG109" s="26">
        <f t="shared" ref="CG109" si="292">IF($F$6-$D$6 &lt;&gt; 0,(EXP(LN(1+(CG72/100))/($F$6-$D$6))-1)*100,0)</f>
        <v>-3.8427430464856083</v>
      </c>
      <c r="CH109" s="26">
        <f t="shared" ref="CH109" si="293">IF(CC35&gt;0,((1+(CH35/CC35))^(1/($F$6-$D$6))-1)*100,0)</f>
        <v>1.8343049643688714</v>
      </c>
      <c r="CI109" s="26">
        <f t="shared" ref="CI109" si="294">IF($F$6-$D$6 &lt;&gt; 0,(EXP(LN(1+(CI72/100))/($F$6-$D$6))-1)*100,0)</f>
        <v>-0.93168299910003638</v>
      </c>
      <c r="CK109" s="24" t="str">
        <f>CK35</f>
        <v>All occupations</v>
      </c>
      <c r="CL109" s="26">
        <f>IF(AND(CM$6-CL$6 &lt;&gt; 0,CL35&lt;&gt;0,CM35&lt;&gt;0),(EXP(LN(CM35/CL35)/(CM$6-CL$6))-1)*100,0)</f>
        <v>-3.390570881628141</v>
      </c>
      <c r="CM109" s="26">
        <f>IF(AND(CN$6-CM$6 &lt;&gt; 0,CM35&lt;&gt;0,CN35&lt;&gt;0),(EXP(LN(CN35/CM35)/(CN$6-CM$6))-1)*100,0)</f>
        <v>-1.120304620193191</v>
      </c>
      <c r="CN109" s="26">
        <f>IF(AND(CO$6-CN$6 &lt;&gt; 0,CN35&lt;&gt;0,CO35&lt;&gt;0),(EXP(LN(CO35/CN35)/(CO$6-CN$6))-1)*100,0)</f>
        <v>-8.3630126558150391</v>
      </c>
      <c r="CO109" s="26">
        <f>IF(AND(CP$6-CO$6 &lt;&gt; 0,CO35&lt;&gt;0,CP35&lt;&gt;0),(EXP(LN(CP35/CO35)/(CP$6-CO$6))-1)*100,0)</f>
        <v>-4.5069927694374119</v>
      </c>
      <c r="CP109" s="26">
        <f>IF(AND(CP$6-CM$6 &lt;&gt; 0,CM35&lt;&gt;0,CP35&lt;&gt;0),(EXP(LN(CP35/CM35)/(CP$6-CM$6))-1)*100,0)</f>
        <v>-5.5235530048170389</v>
      </c>
      <c r="CR109" s="26">
        <f t="shared" ref="CR109" si="295">IF($F$6-$D$6 &lt;&gt; 0,(EXP(LN(1+(CR72/100))/($F$6-$D$6))-1)*100,0)</f>
        <v>-5.8100323442360047</v>
      </c>
      <c r="CS109" s="26">
        <f t="shared" ref="CS109" si="296">IF(CN35&gt;0,((1+(CS35/CN35))^(1/($F$6-$D$6))-1)*100,0)</f>
        <v>1.2399198110688792</v>
      </c>
      <c r="CT109" s="26">
        <f t="shared" ref="CT109" si="297">IF($F$6-$D$6 &lt;&gt; 0,(EXP(LN(1+(CT72/100))/($F$6-$D$6))-1)*100,0)</f>
        <v>-3.2365641168504822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Greater Birmingham and Solihull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Greater Birmingham and Solihull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Greater Birmingham and Solihull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Greater Birmingham and Solihull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Greater Birmingham and Solihull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Greater Birmingham and Solihull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Greater Birmingham and Solihull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Greater Birmingham and Solihull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Greater Birmingham and Solihull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0.33225380647394276</v>
      </c>
      <c r="C119" s="27">
        <f t="shared" si="299"/>
        <v>-5.5461069302846111E-2</v>
      </c>
      <c r="D119" s="27">
        <f t="shared" si="299"/>
        <v>0.20742526998307231</v>
      </c>
      <c r="E119" s="27">
        <f t="shared" si="299"/>
        <v>0.65572460652591325</v>
      </c>
      <c r="F119" s="27">
        <f t="shared" ref="F119:F144" si="300">F8-D8</f>
        <v>0.86314987650898556</v>
      </c>
      <c r="L119" t="str">
        <f>A119</f>
        <v>11 Corporate managers and directors</v>
      </c>
      <c r="M119" s="27">
        <f t="shared" ref="M119:P144" si="301">N8-M8</f>
        <v>3.5242668107737831</v>
      </c>
      <c r="N119" s="27">
        <f t="shared" si="301"/>
        <v>-0.27580660353913977</v>
      </c>
      <c r="O119" s="27">
        <f t="shared" si="301"/>
        <v>1.5171946080890706</v>
      </c>
      <c r="P119" s="27">
        <f t="shared" si="301"/>
        <v>5.4450395399457001</v>
      </c>
      <c r="Q119" s="27">
        <f t="shared" ref="Q119:Q144" si="302">Q8-O8</f>
        <v>6.9622341480347707</v>
      </c>
      <c r="W119" t="str">
        <f>A119</f>
        <v>11 Corporate managers and directors</v>
      </c>
      <c r="X119" s="27">
        <f t="shared" ref="X119:AA144" si="303">Y8-X8</f>
        <v>2.5852931077864127</v>
      </c>
      <c r="Y119" s="27">
        <f t="shared" si="303"/>
        <v>1.4289851503404378</v>
      </c>
      <c r="Z119" s="27">
        <f t="shared" si="303"/>
        <v>-0.64110728998862854</v>
      </c>
      <c r="AA119" s="27">
        <f t="shared" si="303"/>
        <v>2.9811496259842833</v>
      </c>
      <c r="AB119" s="27">
        <f t="shared" ref="AB119:AB144" si="304">AB8-Z8</f>
        <v>2.3400423359956548</v>
      </c>
      <c r="AH119" t="str">
        <f>L119</f>
        <v>11 Corporate managers and directors</v>
      </c>
      <c r="AI119" s="27">
        <f t="shared" ref="AI119:AL144" si="305">AJ8-AI8</f>
        <v>0.2851059540015104</v>
      </c>
      <c r="AJ119" s="27">
        <f t="shared" si="305"/>
        <v>0.36749520478370234</v>
      </c>
      <c r="AK119" s="27">
        <f t="shared" si="305"/>
        <v>-0.33625593431412293</v>
      </c>
      <c r="AL119" s="27">
        <f t="shared" si="305"/>
        <v>0.28428159574259482</v>
      </c>
      <c r="AM119" s="27">
        <f t="shared" ref="AM119:AM144" si="306">AM8-AK8</f>
        <v>-5.1974338571528111E-2</v>
      </c>
      <c r="AS119" t="str">
        <f>W119</f>
        <v>11 Corporate managers and directors</v>
      </c>
      <c r="AT119" s="27">
        <f t="shared" ref="AT119:AW144" si="307">AU8-AT8</f>
        <v>0.44429013437645004</v>
      </c>
      <c r="AU119" s="27">
        <f t="shared" si="307"/>
        <v>0.34723750555575617</v>
      </c>
      <c r="AV119" s="27">
        <f t="shared" si="307"/>
        <v>-0.56780913392953369</v>
      </c>
      <c r="AW119" s="27">
        <f t="shared" si="307"/>
        <v>0.38383347880796581</v>
      </c>
      <c r="AX119" s="27">
        <f t="shared" ref="AX119:AX144" si="308">AX8-AV8</f>
        <v>-0.18397565512156788</v>
      </c>
      <c r="BD119" t="str">
        <f>AH119</f>
        <v>11 Corporate managers and directors</v>
      </c>
      <c r="BE119" s="27">
        <f t="shared" ref="BE119:BH144" si="309">BF8-BE8</f>
        <v>3.3159058828773773</v>
      </c>
      <c r="BF119" s="27">
        <f t="shared" si="309"/>
        <v>0.23249698518297102</v>
      </c>
      <c r="BG119" s="27">
        <f t="shared" si="309"/>
        <v>-1.2722028047600347</v>
      </c>
      <c r="BH119" s="27">
        <f t="shared" si="309"/>
        <v>0.80502832948096348</v>
      </c>
      <c r="BI119" s="27">
        <f t="shared" ref="BI119:BI144" si="310">BI8-BG8</f>
        <v>-0.46717447527907119</v>
      </c>
      <c r="BO119" t="str">
        <f>AS119</f>
        <v>11 Corporate managers and directors</v>
      </c>
      <c r="BP119" s="27">
        <f t="shared" ref="BP119:BS144" si="311">BQ8-BP8</f>
        <v>1.9827243912740737</v>
      </c>
      <c r="BQ119" s="27">
        <f t="shared" si="311"/>
        <v>-0.84757302568049298</v>
      </c>
      <c r="BR119" s="27">
        <f t="shared" si="311"/>
        <v>-0.98368256499765927</v>
      </c>
      <c r="BS119" s="27">
        <f t="shared" si="311"/>
        <v>-1.267918118915615</v>
      </c>
      <c r="BT119" s="27">
        <f t="shared" ref="BT119:BT144" si="312">BT8-BR8</f>
        <v>-2.2516006839132743</v>
      </c>
      <c r="BZ119" t="str">
        <f>BD119</f>
        <v>11 Corporate managers and directors</v>
      </c>
      <c r="CA119" s="68">
        <f t="shared" ref="CA119:CD144" si="313">CB8-CA8</f>
        <v>0.89131231996587879</v>
      </c>
      <c r="CB119" s="68">
        <f t="shared" si="313"/>
        <v>0.23266027936257316</v>
      </c>
      <c r="CC119" s="68">
        <f t="shared" si="313"/>
        <v>-1.4115636489030452</v>
      </c>
      <c r="CD119" s="68">
        <f t="shared" si="313"/>
        <v>-1.6982133848589687</v>
      </c>
      <c r="CE119" s="68">
        <f t="shared" ref="CE119:CE144" si="314">CE8-CC8</f>
        <v>-3.1097770337620139</v>
      </c>
      <c r="CK119" t="str">
        <f>BO119</f>
        <v>11 Corporate managers and directors</v>
      </c>
      <c r="CL119" s="68">
        <f t="shared" ref="CL119:CO144" si="315">CM8-CL8</f>
        <v>0.2696597881941678</v>
      </c>
      <c r="CM119" s="68">
        <f t="shared" si="315"/>
        <v>0.21320093061727619</v>
      </c>
      <c r="CN119" s="68">
        <f t="shared" si="315"/>
        <v>-0.96393093193741297</v>
      </c>
      <c r="CO119" s="68">
        <f t="shared" si="315"/>
        <v>-0.30251634310925279</v>
      </c>
      <c r="CP119" s="68">
        <f t="shared" ref="CP119:CP144" si="316">CP8-CN8</f>
        <v>-1.2664472750466658</v>
      </c>
    </row>
    <row r="120" spans="1:94" x14ac:dyDescent="0.2">
      <c r="A120" t="str">
        <f t="shared" si="298"/>
        <v>12 Other managers and proprietors</v>
      </c>
      <c r="B120" s="27">
        <f t="shared" si="299"/>
        <v>9.1397058692151756E-2</v>
      </c>
      <c r="C120" s="27">
        <f t="shared" si="299"/>
        <v>-2.9329969945219969E-2</v>
      </c>
      <c r="D120" s="27">
        <f t="shared" si="299"/>
        <v>0.1873776077904924</v>
      </c>
      <c r="E120" s="27">
        <f t="shared" si="299"/>
        <v>0.37003371971853588</v>
      </c>
      <c r="F120" s="27">
        <f t="shared" si="300"/>
        <v>0.55741132750902822</v>
      </c>
      <c r="L120" t="str">
        <f t="shared" ref="L120:L143" si="317">A120</f>
        <v>12 Other managers and proprietors</v>
      </c>
      <c r="M120" s="27">
        <f t="shared" si="301"/>
        <v>0.95314371429800016</v>
      </c>
      <c r="N120" s="27">
        <f t="shared" si="301"/>
        <v>3.1176099315231909E-2</v>
      </c>
      <c r="O120" s="27">
        <f t="shared" si="301"/>
        <v>1.8048450490310342</v>
      </c>
      <c r="P120" s="27">
        <f t="shared" si="301"/>
        <v>3.7220642603766692</v>
      </c>
      <c r="Q120" s="27">
        <f t="shared" si="302"/>
        <v>5.5269093094077029</v>
      </c>
      <c r="W120" t="str">
        <f t="shared" ref="W120:W143" si="318">A120</f>
        <v>12 Other managers and proprietors</v>
      </c>
      <c r="X120" s="27">
        <f t="shared" si="303"/>
        <v>0.23470996598086202</v>
      </c>
      <c r="Y120" s="27">
        <f t="shared" si="303"/>
        <v>0.78973014234817995</v>
      </c>
      <c r="Z120" s="27">
        <f t="shared" si="303"/>
        <v>1.9558821546218494</v>
      </c>
      <c r="AA120" s="27">
        <f t="shared" si="303"/>
        <v>2.4513827517985352</v>
      </c>
      <c r="AB120" s="27">
        <f t="shared" si="304"/>
        <v>4.4072649064203846</v>
      </c>
      <c r="AH120" t="str">
        <f t="shared" ref="AH120:AH143" si="319">L120</f>
        <v>12 Other managers and proprietors</v>
      </c>
      <c r="AI120" s="27">
        <f t="shared" si="305"/>
        <v>3.3258434654401814E-3</v>
      </c>
      <c r="AJ120" s="27">
        <f t="shared" si="305"/>
        <v>0.3110568250963297</v>
      </c>
      <c r="AK120" s="27">
        <f t="shared" si="305"/>
        <v>0.3902129888992647</v>
      </c>
      <c r="AL120" s="27">
        <f t="shared" si="305"/>
        <v>0.64427352345002831</v>
      </c>
      <c r="AM120" s="27">
        <f t="shared" si="306"/>
        <v>1.034486512349293</v>
      </c>
      <c r="AS120" t="str">
        <f t="shared" ref="AS120:AS143" si="320">W120</f>
        <v>12 Other managers and proprietors</v>
      </c>
      <c r="AT120" s="27">
        <f t="shared" si="307"/>
        <v>5.1487072295239189E-2</v>
      </c>
      <c r="AU120" s="27">
        <f t="shared" si="307"/>
        <v>0.25098155864807681</v>
      </c>
      <c r="AV120" s="27">
        <f t="shared" si="307"/>
        <v>0.53809495993752288</v>
      </c>
      <c r="AW120" s="27">
        <f t="shared" si="307"/>
        <v>0.58115974303076756</v>
      </c>
      <c r="AX120" s="27">
        <f t="shared" si="308"/>
        <v>1.1192547029682904</v>
      </c>
      <c r="BD120" t="str">
        <f t="shared" ref="BD120:BD143" si="321">AH120</f>
        <v>12 Other managers and proprietors</v>
      </c>
      <c r="BE120" s="27">
        <f t="shared" si="309"/>
        <v>0.37646690333943766</v>
      </c>
      <c r="BF120" s="27">
        <f t="shared" si="309"/>
        <v>-3.3059896052886728E-2</v>
      </c>
      <c r="BG120" s="27">
        <f t="shared" si="309"/>
        <v>0.91067657636144439</v>
      </c>
      <c r="BH120" s="27">
        <f t="shared" si="309"/>
        <v>0.39993710563143914</v>
      </c>
      <c r="BI120" s="27">
        <f t="shared" si="310"/>
        <v>1.3106136819928835</v>
      </c>
      <c r="BO120" t="str">
        <f t="shared" ref="BO120:BO143" si="322">AS120</f>
        <v>12 Other managers and proprietors</v>
      </c>
      <c r="BP120" s="27">
        <f t="shared" si="311"/>
        <v>0.43684165223492677</v>
      </c>
      <c r="BQ120" s="27">
        <f t="shared" si="311"/>
        <v>-0.15710744454747783</v>
      </c>
      <c r="BR120" s="27">
        <f t="shared" si="311"/>
        <v>1.490248415071723</v>
      </c>
      <c r="BS120" s="27">
        <f t="shared" si="311"/>
        <v>-7.1595423405069525E-2</v>
      </c>
      <c r="BT120" s="27">
        <f t="shared" si="312"/>
        <v>1.4186529916666535</v>
      </c>
      <c r="BZ120" t="str">
        <f t="shared" ref="BZ120:BZ143" si="323">BD120</f>
        <v>12 Other managers and proprietors</v>
      </c>
      <c r="CA120" s="68">
        <f t="shared" si="313"/>
        <v>0.11920727251388241</v>
      </c>
      <c r="CB120" s="68">
        <f t="shared" si="313"/>
        <v>3.7305825855677544E-2</v>
      </c>
      <c r="CC120" s="68">
        <f t="shared" si="313"/>
        <v>0.19903060045734478</v>
      </c>
      <c r="CD120" s="68">
        <f t="shared" si="313"/>
        <v>-0.98163969556803599</v>
      </c>
      <c r="CE120" s="68">
        <f t="shared" si="314"/>
        <v>-0.78260909511069121</v>
      </c>
      <c r="CK120" t="str">
        <f t="shared" ref="CK120:CK143" si="324">BO120</f>
        <v>12 Other managers and proprietors</v>
      </c>
      <c r="CL120" s="68">
        <f t="shared" si="315"/>
        <v>-0.15267323147105705</v>
      </c>
      <c r="CM120" s="68">
        <f t="shared" si="315"/>
        <v>3.0270709590264566E-2</v>
      </c>
      <c r="CN120" s="68">
        <f t="shared" si="315"/>
        <v>-0.15054461968471955</v>
      </c>
      <c r="CO120" s="68">
        <f t="shared" si="315"/>
        <v>-0.44616845508406344</v>
      </c>
      <c r="CP120" s="68">
        <f t="shared" si="316"/>
        <v>-0.59671307476878299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1.0005694091826212</v>
      </c>
      <c r="C121" s="27">
        <f t="shared" si="299"/>
        <v>-0.27539980248361928</v>
      </c>
      <c r="D121" s="27">
        <f t="shared" si="299"/>
        <v>0.77227401891701408</v>
      </c>
      <c r="E121" s="27">
        <f t="shared" si="299"/>
        <v>1.424483782800424</v>
      </c>
      <c r="F121" s="27">
        <f t="shared" si="300"/>
        <v>2.1967578017174381</v>
      </c>
      <c r="L121" t="str">
        <f t="shared" si="317"/>
        <v>21 Science, research, engineering and technology professionals</v>
      </c>
      <c r="M121" s="27">
        <f t="shared" si="301"/>
        <v>4.0377893305564188</v>
      </c>
      <c r="N121" s="27">
        <f t="shared" si="301"/>
        <v>-0.49170383011383301</v>
      </c>
      <c r="O121" s="27">
        <f t="shared" si="301"/>
        <v>3.4450885036401608</v>
      </c>
      <c r="P121" s="27">
        <f t="shared" si="301"/>
        <v>6.546213205821104</v>
      </c>
      <c r="Q121" s="27">
        <f t="shared" si="302"/>
        <v>9.9913017094612648</v>
      </c>
      <c r="W121" t="str">
        <f t="shared" si="318"/>
        <v>21 Science, research, engineering and technology professionals</v>
      </c>
      <c r="X121" s="27">
        <f t="shared" si="303"/>
        <v>1.1196899574635744</v>
      </c>
      <c r="Y121" s="27">
        <f t="shared" si="303"/>
        <v>2.1730615154019368</v>
      </c>
      <c r="Z121" s="27">
        <f t="shared" si="303"/>
        <v>0.1859754220465959</v>
      </c>
      <c r="AA121" s="27">
        <f t="shared" si="303"/>
        <v>0.7148386347905813</v>
      </c>
      <c r="AB121" s="27">
        <f t="shared" si="304"/>
        <v>0.90081405683717719</v>
      </c>
      <c r="AH121" t="str">
        <f t="shared" si="319"/>
        <v>21 Science, research, engineering and technology professionals</v>
      </c>
      <c r="AI121" s="27">
        <f t="shared" si="305"/>
        <v>-2.0298935929869755E-2</v>
      </c>
      <c r="AJ121" s="27">
        <f t="shared" si="305"/>
        <v>0.28120804486797257</v>
      </c>
      <c r="AK121" s="27">
        <f t="shared" si="305"/>
        <v>6.3387309876139497E-3</v>
      </c>
      <c r="AL121" s="27">
        <f t="shared" si="305"/>
        <v>0.1538684461800166</v>
      </c>
      <c r="AM121" s="27">
        <f t="shared" si="306"/>
        <v>0.16020717716763055</v>
      </c>
      <c r="AS121" t="str">
        <f t="shared" si="320"/>
        <v>21 Science, research, engineering and technology professionals</v>
      </c>
      <c r="AT121" s="27">
        <f t="shared" si="307"/>
        <v>0.14820930396391585</v>
      </c>
      <c r="AU121" s="27">
        <f t="shared" si="307"/>
        <v>0.61664176692206851</v>
      </c>
      <c r="AV121" s="27">
        <f t="shared" si="307"/>
        <v>-0.43615525361637886</v>
      </c>
      <c r="AW121" s="27">
        <f t="shared" si="307"/>
        <v>-7.0300755607751064E-2</v>
      </c>
      <c r="AX121" s="27">
        <f t="shared" si="308"/>
        <v>-0.50645600922412992</v>
      </c>
      <c r="BD121" t="str">
        <f t="shared" si="321"/>
        <v>21 Science, research, engineering and technology professionals</v>
      </c>
      <c r="BE121" s="27">
        <f t="shared" si="309"/>
        <v>1.7240253086600212</v>
      </c>
      <c r="BF121" s="27">
        <f t="shared" si="309"/>
        <v>0.48733010186805359</v>
      </c>
      <c r="BG121" s="27">
        <f t="shared" si="309"/>
        <v>-0.43614778694774436</v>
      </c>
      <c r="BH121" s="27">
        <f t="shared" si="309"/>
        <v>7.4728355435773608E-3</v>
      </c>
      <c r="BI121" s="27">
        <f t="shared" si="310"/>
        <v>-0.428674951404167</v>
      </c>
      <c r="BO121" t="str">
        <f t="shared" si="322"/>
        <v>21 Science, research, engineering and technology professionals</v>
      </c>
      <c r="BP121" s="27">
        <f t="shared" si="311"/>
        <v>1.0319556855775112</v>
      </c>
      <c r="BQ121" s="27">
        <f t="shared" si="311"/>
        <v>5.5897366953360894E-2</v>
      </c>
      <c r="BR121" s="27">
        <f t="shared" si="311"/>
        <v>-4.3634490401356807E-2</v>
      </c>
      <c r="BS121" s="27">
        <f t="shared" si="311"/>
        <v>-0.68376141216411668</v>
      </c>
      <c r="BT121" s="27">
        <f t="shared" si="312"/>
        <v>-0.72739590256547348</v>
      </c>
      <c r="BZ121" t="str">
        <f t="shared" si="323"/>
        <v>21 Science, research, engineering and technology professionals</v>
      </c>
      <c r="CA121" s="68">
        <f t="shared" si="313"/>
        <v>0.32986048688564118</v>
      </c>
      <c r="CB121" s="68">
        <f t="shared" si="313"/>
        <v>0.29392193463505034</v>
      </c>
      <c r="CC121" s="68">
        <f t="shared" si="313"/>
        <v>-0.46411310748302581</v>
      </c>
      <c r="CD121" s="68">
        <f t="shared" si="313"/>
        <v>-0.99522312354208875</v>
      </c>
      <c r="CE121" s="68">
        <f t="shared" si="314"/>
        <v>-1.4593362310251146</v>
      </c>
      <c r="CK121" t="str">
        <f t="shared" si="324"/>
        <v>21 Science, research, engineering and technology professionals</v>
      </c>
      <c r="CL121" s="68">
        <f t="shared" si="315"/>
        <v>0.19750210412682956</v>
      </c>
      <c r="CM121" s="68">
        <f t="shared" si="315"/>
        <v>0.19821236425456212</v>
      </c>
      <c r="CN121" s="68">
        <f t="shared" si="315"/>
        <v>-0.29835650681612003</v>
      </c>
      <c r="CO121" s="68">
        <f t="shared" si="315"/>
        <v>-0.23903070698324791</v>
      </c>
      <c r="CP121" s="68">
        <f t="shared" si="316"/>
        <v>-0.53738721379936794</v>
      </c>
    </row>
    <row r="122" spans="1:94" x14ac:dyDescent="0.2">
      <c r="A122" t="str">
        <f t="shared" si="298"/>
        <v>22 Health professionals</v>
      </c>
      <c r="B122" s="27">
        <f t="shared" si="299"/>
        <v>1.3800757849631986</v>
      </c>
      <c r="C122" s="27">
        <f t="shared" si="299"/>
        <v>-8.6687539128352586E-2</v>
      </c>
      <c r="D122" s="27">
        <f t="shared" si="299"/>
        <v>1.1030539575941352</v>
      </c>
      <c r="E122" s="27">
        <f t="shared" si="299"/>
        <v>2.1549385686224856</v>
      </c>
      <c r="F122" s="27">
        <f t="shared" si="300"/>
        <v>3.2579925262166207</v>
      </c>
      <c r="L122" t="str">
        <f t="shared" si="317"/>
        <v>22 Health professionals</v>
      </c>
      <c r="M122" s="27">
        <f t="shared" si="301"/>
        <v>4.1963590502068433</v>
      </c>
      <c r="N122" s="27">
        <f t="shared" si="301"/>
        <v>-0.12353888266048152</v>
      </c>
      <c r="O122" s="27">
        <f t="shared" si="301"/>
        <v>2.9441500116384489</v>
      </c>
      <c r="P122" s="27">
        <f t="shared" si="301"/>
        <v>5.8931465749862433</v>
      </c>
      <c r="Q122" s="27">
        <f t="shared" si="302"/>
        <v>8.8372965866246922</v>
      </c>
      <c r="W122" t="str">
        <f t="shared" si="318"/>
        <v>22 Health professionals</v>
      </c>
      <c r="X122" s="27">
        <f t="shared" si="303"/>
        <v>2.9369836841910129</v>
      </c>
      <c r="Y122" s="27">
        <f t="shared" si="303"/>
        <v>1.0763292949313019</v>
      </c>
      <c r="Z122" s="27">
        <f t="shared" si="303"/>
        <v>1.7777141941967152</v>
      </c>
      <c r="AA122" s="27">
        <f t="shared" si="303"/>
        <v>1.139179753146248</v>
      </c>
      <c r="AB122" s="27">
        <f t="shared" si="304"/>
        <v>2.9168939473429631</v>
      </c>
      <c r="AH122" t="str">
        <f t="shared" si="319"/>
        <v>22 Health professionals</v>
      </c>
      <c r="AI122" s="27">
        <f t="shared" si="305"/>
        <v>-1.3077677013031055</v>
      </c>
      <c r="AJ122" s="27">
        <f t="shared" si="305"/>
        <v>-0.13738823014251977</v>
      </c>
      <c r="AK122" s="27">
        <f t="shared" si="305"/>
        <v>-2.4863413650082045</v>
      </c>
      <c r="AL122" s="27">
        <f t="shared" si="305"/>
        <v>-2.3633549145619099</v>
      </c>
      <c r="AM122" s="27">
        <f t="shared" si="306"/>
        <v>-4.8496962795701144</v>
      </c>
      <c r="AS122" t="str">
        <f t="shared" si="320"/>
        <v>22 Health professionals</v>
      </c>
      <c r="AT122" s="27">
        <f t="shared" si="307"/>
        <v>0.14840254638591133</v>
      </c>
      <c r="AU122" s="27">
        <f t="shared" si="307"/>
        <v>0.15479133014855573</v>
      </c>
      <c r="AV122" s="27">
        <f t="shared" si="307"/>
        <v>5.3485728403716459E-2</v>
      </c>
      <c r="AW122" s="27">
        <f t="shared" si="307"/>
        <v>8.7250082536979523E-2</v>
      </c>
      <c r="AX122" s="27">
        <f t="shared" si="308"/>
        <v>0.14073581094069598</v>
      </c>
      <c r="BD122" t="str">
        <f t="shared" si="321"/>
        <v>22 Health professionals</v>
      </c>
      <c r="BE122" s="27">
        <f t="shared" si="309"/>
        <v>1.7838210341907681</v>
      </c>
      <c r="BF122" s="27">
        <f t="shared" si="309"/>
        <v>-0.53836631954523195</v>
      </c>
      <c r="BG122" s="27">
        <f t="shared" si="309"/>
        <v>0.58878426682948426</v>
      </c>
      <c r="BH122" s="27">
        <f t="shared" si="309"/>
        <v>-0.29353033400151674</v>
      </c>
      <c r="BI122" s="27">
        <f t="shared" si="310"/>
        <v>0.29525393282796752</v>
      </c>
      <c r="BO122" t="str">
        <f t="shared" si="322"/>
        <v>22 Health professionals</v>
      </c>
      <c r="BP122" s="27">
        <f t="shared" si="311"/>
        <v>1.1005537507023675</v>
      </c>
      <c r="BQ122" s="27">
        <f t="shared" si="311"/>
        <v>-0.81174578078869786</v>
      </c>
      <c r="BR122" s="27">
        <f t="shared" si="311"/>
        <v>0.3621267763557503</v>
      </c>
      <c r="BS122" s="27">
        <f t="shared" si="311"/>
        <v>-0.77773204907906557</v>
      </c>
      <c r="BT122" s="27">
        <f t="shared" si="312"/>
        <v>-0.41560527272331527</v>
      </c>
      <c r="BZ122" t="str">
        <f t="shared" si="323"/>
        <v>22 Health professionals</v>
      </c>
      <c r="CA122" s="68">
        <f t="shared" si="313"/>
        <v>0.52613379239808089</v>
      </c>
      <c r="CB122" s="68">
        <f t="shared" si="313"/>
        <v>-0.57567690960164164</v>
      </c>
      <c r="CC122" s="68">
        <f t="shared" si="313"/>
        <v>-0.21724653097003266</v>
      </c>
      <c r="CD122" s="68">
        <f t="shared" si="313"/>
        <v>-0.84450439244228925</v>
      </c>
      <c r="CE122" s="68">
        <f t="shared" si="314"/>
        <v>-1.0617509234123219</v>
      </c>
      <c r="CK122" t="str">
        <f t="shared" si="324"/>
        <v>22 Health professionals</v>
      </c>
      <c r="CL122" s="68">
        <f t="shared" si="315"/>
        <v>0.11305885126942733</v>
      </c>
      <c r="CM122" s="68">
        <f t="shared" si="315"/>
        <v>0.11994946927111017</v>
      </c>
      <c r="CN122" s="68">
        <f t="shared" si="315"/>
        <v>-4.4185915690967414E-2</v>
      </c>
      <c r="CO122" s="68">
        <f t="shared" si="315"/>
        <v>8.9968583774058697E-2</v>
      </c>
      <c r="CP122" s="68">
        <f t="shared" si="316"/>
        <v>4.5782668083091282E-2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0.60269114621614994</v>
      </c>
      <c r="C123" s="27">
        <f t="shared" si="299"/>
        <v>0.13001637556835277</v>
      </c>
      <c r="D123" s="27">
        <f t="shared" si="299"/>
        <v>0.82509331493524884</v>
      </c>
      <c r="E123" s="27">
        <f t="shared" si="299"/>
        <v>1.4035082664408787</v>
      </c>
      <c r="F123" s="27">
        <f t="shared" si="300"/>
        <v>2.2286015813761275</v>
      </c>
      <c r="L123" t="str">
        <f t="shared" si="317"/>
        <v>23 Teaching and other educational professionals</v>
      </c>
      <c r="M123" s="27">
        <f t="shared" si="301"/>
        <v>4.2715188368596237</v>
      </c>
      <c r="N123" s="27">
        <f t="shared" si="301"/>
        <v>0.98188993849986161</v>
      </c>
      <c r="O123" s="27">
        <f t="shared" si="301"/>
        <v>4.5014107859375798</v>
      </c>
      <c r="P123" s="27">
        <f t="shared" si="301"/>
        <v>7.7996735663513945</v>
      </c>
      <c r="Q123" s="27">
        <f t="shared" si="302"/>
        <v>12.301084352288974</v>
      </c>
      <c r="W123" t="str">
        <f t="shared" si="318"/>
        <v>23 Teaching and other educational professionals</v>
      </c>
      <c r="X123" s="27">
        <f t="shared" si="303"/>
        <v>-3.3435567729379319</v>
      </c>
      <c r="Y123" s="27">
        <f t="shared" si="303"/>
        <v>1.245627992232949</v>
      </c>
      <c r="Z123" s="27">
        <f t="shared" si="303"/>
        <v>-1.7152151952832426</v>
      </c>
      <c r="AA123" s="27">
        <f t="shared" si="303"/>
        <v>-2.4743264265708582</v>
      </c>
      <c r="AB123" s="27">
        <f t="shared" si="304"/>
        <v>-4.1895416218541008</v>
      </c>
      <c r="AH123" t="str">
        <f t="shared" si="319"/>
        <v>23 Teaching and other educational professionals</v>
      </c>
      <c r="AI123" s="27">
        <f t="shared" si="305"/>
        <v>-0.9759629302161803</v>
      </c>
      <c r="AJ123" s="27">
        <f t="shared" si="305"/>
        <v>-1.9940609765223272E-3</v>
      </c>
      <c r="AK123" s="27">
        <f t="shared" si="305"/>
        <v>-0.32244771038475428</v>
      </c>
      <c r="AL123" s="27">
        <f t="shared" si="305"/>
        <v>-5.2837178634790316E-3</v>
      </c>
      <c r="AM123" s="27">
        <f t="shared" si="306"/>
        <v>-0.32773142824823331</v>
      </c>
      <c r="AS123" t="str">
        <f t="shared" si="320"/>
        <v>23 Teaching and other educational professionals</v>
      </c>
      <c r="AT123" s="27">
        <f t="shared" si="307"/>
        <v>-5.7434052930742219E-2</v>
      </c>
      <c r="AU123" s="27">
        <f t="shared" si="307"/>
        <v>5.6780572544773866E-2</v>
      </c>
      <c r="AV123" s="27">
        <f t="shared" si="307"/>
        <v>-6.8619231517801416E-2</v>
      </c>
      <c r="AW123" s="27">
        <f t="shared" si="307"/>
        <v>-4.7573642040842246E-2</v>
      </c>
      <c r="AX123" s="27">
        <f t="shared" si="308"/>
        <v>-0.11619287355864366</v>
      </c>
      <c r="BD123" t="str">
        <f t="shared" si="321"/>
        <v>23 Teaching and other educational professionals</v>
      </c>
      <c r="BE123" s="27">
        <f t="shared" si="309"/>
        <v>3.6933519328812725E-2</v>
      </c>
      <c r="BF123" s="27">
        <f t="shared" si="309"/>
        <v>0.15762651637119096</v>
      </c>
      <c r="BG123" s="27">
        <f t="shared" si="309"/>
        <v>3.9602857813606063E-2</v>
      </c>
      <c r="BH123" s="27">
        <f t="shared" si="309"/>
        <v>7.0294864584012684E-2</v>
      </c>
      <c r="BI123" s="27">
        <f t="shared" si="310"/>
        <v>0.10989772239761875</v>
      </c>
      <c r="BO123" t="str">
        <f t="shared" si="322"/>
        <v>23 Teaching and other educational professionals</v>
      </c>
      <c r="BP123" s="27">
        <f t="shared" si="311"/>
        <v>-8.497437322038115E-3</v>
      </c>
      <c r="BQ123" s="27">
        <f t="shared" si="311"/>
        <v>-0.13728302702860695</v>
      </c>
      <c r="BR123" s="27">
        <f t="shared" si="311"/>
        <v>1.2339465267490413E-2</v>
      </c>
      <c r="BS123" s="27">
        <f t="shared" si="311"/>
        <v>-0.26590500521109806</v>
      </c>
      <c r="BT123" s="27">
        <f t="shared" si="312"/>
        <v>-0.25356553994360764</v>
      </c>
      <c r="BZ123" t="str">
        <f t="shared" si="323"/>
        <v>23 Teaching and other educational professionals</v>
      </c>
      <c r="CA123" s="68">
        <f t="shared" si="313"/>
        <v>-6.9193621024612351E-2</v>
      </c>
      <c r="CB123" s="68">
        <f t="shared" si="313"/>
        <v>1.6388468618593888E-2</v>
      </c>
      <c r="CC123" s="68">
        <f t="shared" si="313"/>
        <v>-0.13131062152643336</v>
      </c>
      <c r="CD123" s="68">
        <f t="shared" si="313"/>
        <v>-0.34453098720486408</v>
      </c>
      <c r="CE123" s="68">
        <f t="shared" si="314"/>
        <v>-0.47584160873129744</v>
      </c>
      <c r="CK123" t="str">
        <f t="shared" si="324"/>
        <v>23 Teaching and other educational professionals</v>
      </c>
      <c r="CL123" s="68">
        <f t="shared" si="315"/>
        <v>7.9871717942570086E-4</v>
      </c>
      <c r="CM123" s="68">
        <f t="shared" si="315"/>
        <v>0.11199300774786325</v>
      </c>
      <c r="CN123" s="68">
        <f t="shared" si="315"/>
        <v>-8.8655962885560879E-2</v>
      </c>
      <c r="CO123" s="68">
        <f t="shared" si="315"/>
        <v>-8.4620286985853999E-2</v>
      </c>
      <c r="CP123" s="68">
        <f t="shared" si="316"/>
        <v>-0.17327624987141488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0.39084555678074129</v>
      </c>
      <c r="C124" s="27">
        <f t="shared" si="299"/>
        <v>1.9577844272868905E-2</v>
      </c>
      <c r="D124" s="27">
        <f t="shared" si="299"/>
        <v>0.47726954834574231</v>
      </c>
      <c r="E124" s="27">
        <f t="shared" si="299"/>
        <v>0.88763048416669865</v>
      </c>
      <c r="F124" s="27">
        <f t="shared" si="300"/>
        <v>1.364900032512441</v>
      </c>
      <c r="L124" t="str">
        <f t="shared" si="317"/>
        <v>24 Business, media and public service professionals</v>
      </c>
      <c r="M124" s="27">
        <f t="shared" si="301"/>
        <v>5.3588964545017337</v>
      </c>
      <c r="N124" s="27">
        <f t="shared" si="301"/>
        <v>1.1278782340179205E-2</v>
      </c>
      <c r="O124" s="27">
        <f t="shared" si="301"/>
        <v>4.3840415787500486</v>
      </c>
      <c r="P124" s="27">
        <f t="shared" si="301"/>
        <v>7.6894082277320948</v>
      </c>
      <c r="Q124" s="27">
        <f t="shared" si="302"/>
        <v>12.073449806482143</v>
      </c>
      <c r="W124" t="str">
        <f t="shared" si="318"/>
        <v>24 Business, media and public service professionals</v>
      </c>
      <c r="X124" s="27">
        <f t="shared" si="303"/>
        <v>2.0423690473170772</v>
      </c>
      <c r="Y124" s="27">
        <f t="shared" si="303"/>
        <v>3.6680729288361995</v>
      </c>
      <c r="Z124" s="27">
        <f t="shared" si="303"/>
        <v>2.1326112394483552</v>
      </c>
      <c r="AA124" s="27">
        <f t="shared" si="303"/>
        <v>2.0931115690223656</v>
      </c>
      <c r="AB124" s="27">
        <f t="shared" si="304"/>
        <v>4.2257228084707208</v>
      </c>
      <c r="AH124" t="str">
        <f t="shared" si="319"/>
        <v>24 Business, media and public service professionals</v>
      </c>
      <c r="AI124" s="27">
        <f t="shared" si="305"/>
        <v>-5.2673645469667019E-2</v>
      </c>
      <c r="AJ124" s="27">
        <f t="shared" si="305"/>
        <v>0.40173596705091352</v>
      </c>
      <c r="AK124" s="27">
        <f t="shared" si="305"/>
        <v>-4.3452205499844077E-2</v>
      </c>
      <c r="AL124" s="27">
        <f t="shared" si="305"/>
        <v>0.13369417720703147</v>
      </c>
      <c r="AM124" s="27">
        <f t="shared" si="306"/>
        <v>9.0241971707187396E-2</v>
      </c>
      <c r="AS124" t="str">
        <f t="shared" si="320"/>
        <v>24 Business, media and public service professionals</v>
      </c>
      <c r="AT124" s="27">
        <f t="shared" si="307"/>
        <v>0.14028275671039347</v>
      </c>
      <c r="AU124" s="27">
        <f t="shared" si="307"/>
        <v>0.59807542226451149</v>
      </c>
      <c r="AV124" s="27">
        <f t="shared" si="307"/>
        <v>0.33522711876149236</v>
      </c>
      <c r="AW124" s="27">
        <f t="shared" si="307"/>
        <v>0.43825635998168799</v>
      </c>
      <c r="AX124" s="27">
        <f t="shared" si="308"/>
        <v>0.77348347874318035</v>
      </c>
      <c r="BD124" t="str">
        <f t="shared" si="321"/>
        <v>24 Business, media and public service professionals</v>
      </c>
      <c r="BE124" s="27">
        <f t="shared" si="309"/>
        <v>2.0177546654900818</v>
      </c>
      <c r="BF124" s="27">
        <f t="shared" si="309"/>
        <v>0.85416805919965988</v>
      </c>
      <c r="BG124" s="27">
        <f t="shared" si="309"/>
        <v>1.0342865449934138</v>
      </c>
      <c r="BH124" s="27">
        <f t="shared" si="309"/>
        <v>0.79165366744934396</v>
      </c>
      <c r="BI124" s="27">
        <f t="shared" si="310"/>
        <v>1.8259402124427577</v>
      </c>
      <c r="BO124" t="str">
        <f t="shared" si="322"/>
        <v>24 Business, media and public service professionals</v>
      </c>
      <c r="BP124" s="27">
        <f t="shared" si="311"/>
        <v>0.94635686373262384</v>
      </c>
      <c r="BQ124" s="27">
        <f t="shared" si="311"/>
        <v>-0.17966922107065031</v>
      </c>
      <c r="BR124" s="27">
        <f t="shared" si="311"/>
        <v>0.27802883489296271</v>
      </c>
      <c r="BS124" s="27">
        <f t="shared" si="311"/>
        <v>-0.81037301494606151</v>
      </c>
      <c r="BT124" s="27">
        <f t="shared" si="312"/>
        <v>-0.5323441800530988</v>
      </c>
      <c r="BZ124" t="str">
        <f t="shared" si="323"/>
        <v>24 Business, media and public service professionals</v>
      </c>
      <c r="CA124" s="68">
        <f t="shared" si="313"/>
        <v>0.4509054289512302</v>
      </c>
      <c r="CB124" s="68">
        <f t="shared" si="313"/>
        <v>0.14879689525532624</v>
      </c>
      <c r="CC124" s="68">
        <f t="shared" si="313"/>
        <v>-0.32814010878349542</v>
      </c>
      <c r="CD124" s="68">
        <f t="shared" si="313"/>
        <v>-1.1787865869470027</v>
      </c>
      <c r="CE124" s="68">
        <f t="shared" si="314"/>
        <v>-1.5069266957304981</v>
      </c>
      <c r="CK124" t="str">
        <f t="shared" si="324"/>
        <v>24 Business, media and public service professionals</v>
      </c>
      <c r="CL124" s="68">
        <f t="shared" si="315"/>
        <v>0.18116660553946073</v>
      </c>
      <c r="CM124" s="68">
        <f t="shared" si="315"/>
        <v>0.2561930822399423</v>
      </c>
      <c r="CN124" s="68">
        <f t="shared" si="315"/>
        <v>-0.35292387549668547</v>
      </c>
      <c r="CO124" s="68">
        <f t="shared" si="315"/>
        <v>-0.2904516127819643</v>
      </c>
      <c r="CP124" s="68">
        <f t="shared" si="316"/>
        <v>-0.64337548827864977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0.12948083640014268</v>
      </c>
      <c r="C125" s="27">
        <f t="shared" si="299"/>
        <v>-1.6253290012260835E-2</v>
      </c>
      <c r="D125" s="27">
        <f t="shared" si="299"/>
        <v>6.9366456752729067E-2</v>
      </c>
      <c r="E125" s="27">
        <f t="shared" si="299"/>
        <v>0.26044124691665371</v>
      </c>
      <c r="F125" s="27">
        <f t="shared" si="300"/>
        <v>0.32980770366938278</v>
      </c>
      <c r="L125" t="str">
        <f t="shared" si="317"/>
        <v>31 Science, engineering and technology associate professionals</v>
      </c>
      <c r="M125" s="27">
        <f t="shared" si="301"/>
        <v>0.80320713179016612</v>
      </c>
      <c r="N125" s="27">
        <f t="shared" si="301"/>
        <v>-8.8933282523750989E-2</v>
      </c>
      <c r="O125" s="27">
        <f t="shared" si="301"/>
        <v>0.17186739266509798</v>
      </c>
      <c r="P125" s="27">
        <f t="shared" si="301"/>
        <v>0.97370766582810608</v>
      </c>
      <c r="Q125" s="27">
        <f t="shared" si="302"/>
        <v>1.1455750584932041</v>
      </c>
      <c r="W125" t="str">
        <f t="shared" si="318"/>
        <v>31 Science, engineering and technology associate professionals</v>
      </c>
      <c r="X125" s="27">
        <f t="shared" si="303"/>
        <v>0.4922570496281784</v>
      </c>
      <c r="Y125" s="27">
        <f t="shared" si="303"/>
        <v>0.53434831187501786</v>
      </c>
      <c r="Z125" s="27">
        <f t="shared" si="303"/>
        <v>-0.45127146104079596</v>
      </c>
      <c r="AA125" s="27">
        <f t="shared" si="303"/>
        <v>0.48549248987939375</v>
      </c>
      <c r="AB125" s="27">
        <f t="shared" si="304"/>
        <v>3.4221028838597789E-2</v>
      </c>
      <c r="AH125" t="str">
        <f t="shared" si="319"/>
        <v>31 Science, engineering and technology associate professionals</v>
      </c>
      <c r="AI125" s="27">
        <f t="shared" si="305"/>
        <v>0.12175273120452534</v>
      </c>
      <c r="AJ125" s="27">
        <f t="shared" si="305"/>
        <v>0.15907298597017527</v>
      </c>
      <c r="AK125" s="27">
        <f t="shared" si="305"/>
        <v>-4.299979422752731E-4</v>
      </c>
      <c r="AL125" s="27">
        <f t="shared" si="305"/>
        <v>0.30237110899991215</v>
      </c>
      <c r="AM125" s="27">
        <f t="shared" si="306"/>
        <v>0.30194111105763688</v>
      </c>
      <c r="AS125" t="str">
        <f t="shared" si="320"/>
        <v>31 Science, engineering and technology associate professionals</v>
      </c>
      <c r="AT125" s="27">
        <f t="shared" si="307"/>
        <v>-1.3822210558197989E-2</v>
      </c>
      <c r="AU125" s="27">
        <f t="shared" si="307"/>
        <v>0.17942800533212711</v>
      </c>
      <c r="AV125" s="27">
        <f t="shared" si="307"/>
        <v>-0.36458834183815103</v>
      </c>
      <c r="AW125" s="27">
        <f t="shared" si="307"/>
        <v>-2.6367183066266842E-2</v>
      </c>
      <c r="AX125" s="27">
        <f t="shared" si="308"/>
        <v>-0.39095552490441787</v>
      </c>
      <c r="BD125" t="str">
        <f t="shared" si="321"/>
        <v>31 Science, engineering and technology associate professionals</v>
      </c>
      <c r="BE125" s="27">
        <f t="shared" si="309"/>
        <v>0.32849350432098312</v>
      </c>
      <c r="BF125" s="27">
        <f t="shared" si="309"/>
        <v>0.23420690092816487</v>
      </c>
      <c r="BG125" s="27">
        <f t="shared" si="309"/>
        <v>-0.74346423099520509</v>
      </c>
      <c r="BH125" s="27">
        <f t="shared" si="309"/>
        <v>-0.45397556295344499</v>
      </c>
      <c r="BI125" s="27">
        <f t="shared" si="310"/>
        <v>-1.1974397939486501</v>
      </c>
      <c r="BO125" t="str">
        <f t="shared" si="322"/>
        <v>31 Science, engineering and technology associate professionals</v>
      </c>
      <c r="BP125" s="27">
        <f t="shared" si="311"/>
        <v>0.48885155816895409</v>
      </c>
      <c r="BQ125" s="27">
        <f t="shared" si="311"/>
        <v>6.7181620141040455E-2</v>
      </c>
      <c r="BR125" s="27">
        <f t="shared" si="311"/>
        <v>-0.36978288725931741</v>
      </c>
      <c r="BS125" s="27">
        <f t="shared" si="311"/>
        <v>-0.12997634971521244</v>
      </c>
      <c r="BT125" s="27">
        <f t="shared" si="312"/>
        <v>-0.49975923697452984</v>
      </c>
      <c r="BZ125" t="str">
        <f t="shared" si="323"/>
        <v>31 Science, engineering and technology associate professionals</v>
      </c>
      <c r="CA125" s="68">
        <f t="shared" si="313"/>
        <v>0.30732668926784346</v>
      </c>
      <c r="CB125" s="68">
        <f t="shared" si="313"/>
        <v>0.29445098078411736</v>
      </c>
      <c r="CC125" s="68">
        <f t="shared" si="313"/>
        <v>-0.6133541146646182</v>
      </c>
      <c r="CD125" s="68">
        <f t="shared" si="313"/>
        <v>-0.42980945696450434</v>
      </c>
      <c r="CE125" s="68">
        <f t="shared" si="314"/>
        <v>-1.0431635716291225</v>
      </c>
      <c r="CK125" t="str">
        <f t="shared" si="324"/>
        <v>31 Science, engineering and technology associate professionals</v>
      </c>
      <c r="CL125" s="68">
        <f t="shared" si="315"/>
        <v>0.12000655337988708</v>
      </c>
      <c r="CM125" s="68">
        <f t="shared" si="315"/>
        <v>0.1879166068981144</v>
      </c>
      <c r="CN125" s="68">
        <f t="shared" si="315"/>
        <v>-0.16161699631581894</v>
      </c>
      <c r="CO125" s="68">
        <f t="shared" si="315"/>
        <v>0.10657616327067754</v>
      </c>
      <c r="CP125" s="68">
        <f t="shared" si="316"/>
        <v>-5.5040833045141402E-2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3.1129555789504812E-2</v>
      </c>
      <c r="C126" s="27">
        <f t="shared" si="299"/>
        <v>-8.7517902787294377E-3</v>
      </c>
      <c r="D126" s="27">
        <f t="shared" si="299"/>
        <v>3.2745552102174946E-2</v>
      </c>
      <c r="E126" s="27">
        <f t="shared" si="299"/>
        <v>0.10346723447040425</v>
      </c>
      <c r="F126" s="27">
        <f t="shared" si="300"/>
        <v>0.13621278657257918</v>
      </c>
      <c r="L126" t="str">
        <f t="shared" si="317"/>
        <v>32 Health and social care associate professionals</v>
      </c>
      <c r="M126" s="27">
        <f t="shared" si="301"/>
        <v>0.99497159158152337</v>
      </c>
      <c r="N126" s="27">
        <f t="shared" si="301"/>
        <v>5.6180335898265987E-2</v>
      </c>
      <c r="O126" s="27">
        <f t="shared" si="301"/>
        <v>0.74842026188601762</v>
      </c>
      <c r="P126" s="27">
        <f t="shared" si="301"/>
        <v>2.4035806936185744</v>
      </c>
      <c r="Q126" s="27">
        <f t="shared" si="302"/>
        <v>3.152000955504592</v>
      </c>
      <c r="W126" t="str">
        <f t="shared" si="318"/>
        <v>32 Health and social care associate professionals</v>
      </c>
      <c r="X126" s="27">
        <f t="shared" si="303"/>
        <v>1.047327171303932</v>
      </c>
      <c r="Y126" s="27">
        <f t="shared" si="303"/>
        <v>0.68544278421832505</v>
      </c>
      <c r="Z126" s="27">
        <f t="shared" si="303"/>
        <v>0.64388845576538234</v>
      </c>
      <c r="AA126" s="27">
        <f t="shared" si="303"/>
        <v>1.383598696650246</v>
      </c>
      <c r="AB126" s="27">
        <f t="shared" si="304"/>
        <v>2.0274871524156284</v>
      </c>
      <c r="AH126" t="str">
        <f t="shared" si="319"/>
        <v>32 Health and social care associate professionals</v>
      </c>
      <c r="AI126" s="27">
        <f t="shared" si="305"/>
        <v>-0.28425596753079319</v>
      </c>
      <c r="AJ126" s="27">
        <f t="shared" si="305"/>
        <v>0.20024740139152764</v>
      </c>
      <c r="AK126" s="27">
        <f t="shared" si="305"/>
        <v>-0.85202153754709276</v>
      </c>
      <c r="AL126" s="27">
        <f t="shared" si="305"/>
        <v>-0.98147797490195243</v>
      </c>
      <c r="AM126" s="27">
        <f t="shared" si="306"/>
        <v>-1.8334995124490452</v>
      </c>
      <c r="AS126" t="str">
        <f t="shared" si="320"/>
        <v>32 Health and social care associate professionals</v>
      </c>
      <c r="AT126" s="27">
        <f t="shared" si="307"/>
        <v>7.8063787688834263E-2</v>
      </c>
      <c r="AU126" s="27">
        <f t="shared" si="307"/>
        <v>0.14360799300776494</v>
      </c>
      <c r="AV126" s="27">
        <f t="shared" si="307"/>
        <v>-5.1156846415404411E-2</v>
      </c>
      <c r="AW126" s="27">
        <f t="shared" si="307"/>
        <v>9.0535639620519914E-2</v>
      </c>
      <c r="AX126" s="27">
        <f t="shared" si="308"/>
        <v>3.9378793205115503E-2</v>
      </c>
      <c r="BD126" t="str">
        <f t="shared" si="321"/>
        <v>32 Health and social care associate professionals</v>
      </c>
      <c r="BE126" s="27">
        <f t="shared" si="309"/>
        <v>1.1176070091753636</v>
      </c>
      <c r="BF126" s="27">
        <f t="shared" si="309"/>
        <v>-0.20919636175541223</v>
      </c>
      <c r="BG126" s="27">
        <f t="shared" si="309"/>
        <v>0.15505275066858326</v>
      </c>
      <c r="BH126" s="27">
        <f t="shared" si="309"/>
        <v>0.12999763181136093</v>
      </c>
      <c r="BI126" s="27">
        <f t="shared" si="310"/>
        <v>0.28505038247994419</v>
      </c>
      <c r="BO126" t="str">
        <f t="shared" si="322"/>
        <v>32 Health and social care associate professionals</v>
      </c>
      <c r="BP126" s="27">
        <f t="shared" si="311"/>
        <v>0.65666593507630022</v>
      </c>
      <c r="BQ126" s="27">
        <f t="shared" si="311"/>
        <v>-0.5686368848167298</v>
      </c>
      <c r="BR126" s="27">
        <f t="shared" si="311"/>
        <v>4.54901904796845E-3</v>
      </c>
      <c r="BS126" s="27">
        <f t="shared" si="311"/>
        <v>-0.56024391590050282</v>
      </c>
      <c r="BT126" s="27">
        <f t="shared" si="312"/>
        <v>-0.55569489685253437</v>
      </c>
      <c r="BZ126" t="str">
        <f t="shared" si="323"/>
        <v>32 Health and social care associate professionals</v>
      </c>
      <c r="CA126" s="68">
        <f t="shared" si="313"/>
        <v>4.4217184530190634E-2</v>
      </c>
      <c r="CB126" s="68">
        <f t="shared" si="313"/>
        <v>-0.18762044038282311</v>
      </c>
      <c r="CC126" s="68">
        <f t="shared" si="313"/>
        <v>-0.1953399191127132</v>
      </c>
      <c r="CD126" s="68">
        <f t="shared" si="313"/>
        <v>-0.31795207723607088</v>
      </c>
      <c r="CE126" s="68">
        <f t="shared" si="314"/>
        <v>-0.51329199634878409</v>
      </c>
      <c r="CK126" t="str">
        <f t="shared" si="324"/>
        <v>32 Health and social care associate professionals</v>
      </c>
      <c r="CL126" s="68">
        <f t="shared" si="315"/>
        <v>3.1754197582586352E-2</v>
      </c>
      <c r="CM126" s="68">
        <f t="shared" si="315"/>
        <v>3.7700644740150974E-2</v>
      </c>
      <c r="CN126" s="68">
        <f t="shared" si="315"/>
        <v>-6.3086216739478479E-2</v>
      </c>
      <c r="CO126" s="68">
        <f t="shared" si="315"/>
        <v>-1.0681833531765994E-2</v>
      </c>
      <c r="CP126" s="68">
        <f t="shared" si="316"/>
        <v>-7.3768050271244473E-2</v>
      </c>
    </row>
    <row r="127" spans="1:94" x14ac:dyDescent="0.2">
      <c r="A127" t="str">
        <f t="shared" si="298"/>
        <v>33 Protective service occupations</v>
      </c>
      <c r="B127" s="27">
        <f t="shared" si="299"/>
        <v>1.3645167806403548E-2</v>
      </c>
      <c r="C127" s="27">
        <f t="shared" si="299"/>
        <v>-4.6167834463594903E-3</v>
      </c>
      <c r="D127" s="27">
        <f t="shared" si="299"/>
        <v>2.6048003636269398E-2</v>
      </c>
      <c r="E127" s="27">
        <f t="shared" si="299"/>
        <v>5.3133982178658404E-2</v>
      </c>
      <c r="F127" s="27">
        <f t="shared" si="300"/>
        <v>7.9181985814927802E-2</v>
      </c>
      <c r="L127" t="str">
        <f t="shared" si="317"/>
        <v>33 Protective service occupations</v>
      </c>
      <c r="M127" s="27">
        <f t="shared" si="301"/>
        <v>0.17221762129337609</v>
      </c>
      <c r="N127" s="27">
        <f t="shared" si="301"/>
        <v>-4.7918325388514482E-2</v>
      </c>
      <c r="O127" s="27">
        <f t="shared" si="301"/>
        <v>0.31828776838409978</v>
      </c>
      <c r="P127" s="27">
        <f t="shared" si="301"/>
        <v>0.66966162798314866</v>
      </c>
      <c r="Q127" s="27">
        <f t="shared" si="302"/>
        <v>0.98794939636724843</v>
      </c>
      <c r="W127" t="str">
        <f t="shared" si="318"/>
        <v>33 Protective service occupations</v>
      </c>
      <c r="X127" s="27">
        <f t="shared" si="303"/>
        <v>0.10059684752662745</v>
      </c>
      <c r="Y127" s="27">
        <f t="shared" si="303"/>
        <v>0.43540366737114811</v>
      </c>
      <c r="Z127" s="27">
        <f t="shared" si="303"/>
        <v>0.83616449939742088</v>
      </c>
      <c r="AA127" s="27">
        <f t="shared" si="303"/>
        <v>1.7109706293190921</v>
      </c>
      <c r="AB127" s="27">
        <f t="shared" si="304"/>
        <v>2.5471351287165129</v>
      </c>
      <c r="AH127" t="str">
        <f t="shared" si="319"/>
        <v>33 Protective service occupations</v>
      </c>
      <c r="AI127" s="27">
        <f t="shared" si="305"/>
        <v>4.227911386816674E-2</v>
      </c>
      <c r="AJ127" s="27">
        <f t="shared" si="305"/>
        <v>0.1124459185592056</v>
      </c>
      <c r="AK127" s="27">
        <f t="shared" si="305"/>
        <v>0.23020573243698828</v>
      </c>
      <c r="AL127" s="27">
        <f t="shared" si="305"/>
        <v>0.4393101813656104</v>
      </c>
      <c r="AM127" s="27">
        <f t="shared" si="306"/>
        <v>0.66951591380259867</v>
      </c>
      <c r="AS127" t="str">
        <f t="shared" si="320"/>
        <v>33 Protective service occupations</v>
      </c>
      <c r="AT127" s="27">
        <f t="shared" si="307"/>
        <v>-6.8249603589982999E-2</v>
      </c>
      <c r="AU127" s="27">
        <f t="shared" si="307"/>
        <v>7.5658298335455454E-2</v>
      </c>
      <c r="AV127" s="27">
        <f t="shared" si="307"/>
        <v>6.4961149558733444E-2</v>
      </c>
      <c r="AW127" s="27">
        <f t="shared" si="307"/>
        <v>0.13991084904937445</v>
      </c>
      <c r="AX127" s="27">
        <f t="shared" si="308"/>
        <v>0.2048719986081079</v>
      </c>
      <c r="BD127" t="str">
        <f t="shared" si="321"/>
        <v>33 Protective service occupations</v>
      </c>
      <c r="BE127" s="27">
        <f t="shared" si="309"/>
        <v>0.23406804384348945</v>
      </c>
      <c r="BF127" s="27">
        <f t="shared" si="309"/>
        <v>0.10562560748289496</v>
      </c>
      <c r="BG127" s="27">
        <f t="shared" si="309"/>
        <v>0.3945248973764488</v>
      </c>
      <c r="BH127" s="27">
        <f t="shared" si="309"/>
        <v>0.20436877946639687</v>
      </c>
      <c r="BI127" s="27">
        <f t="shared" si="310"/>
        <v>0.59889367684284567</v>
      </c>
      <c r="BO127" t="str">
        <f t="shared" si="322"/>
        <v>33 Protective service occupations</v>
      </c>
      <c r="BP127" s="27">
        <f t="shared" si="311"/>
        <v>0.28646097591901576</v>
      </c>
      <c r="BQ127" s="27">
        <f t="shared" si="311"/>
        <v>-7.3636927640310379E-2</v>
      </c>
      <c r="BR127" s="27">
        <f t="shared" si="311"/>
        <v>0.48648038428230889</v>
      </c>
      <c r="BS127" s="27">
        <f t="shared" si="311"/>
        <v>-0.27038788771659794</v>
      </c>
      <c r="BT127" s="27">
        <f t="shared" si="312"/>
        <v>0.21609249656571095</v>
      </c>
      <c r="BZ127" t="str">
        <f t="shared" si="323"/>
        <v>33 Protective service occupations</v>
      </c>
      <c r="CA127" s="68">
        <f t="shared" si="313"/>
        <v>3.239016361176561E-2</v>
      </c>
      <c r="CB127" s="68">
        <f t="shared" si="313"/>
        <v>3.6325624532196565E-2</v>
      </c>
      <c r="CC127" s="68">
        <f t="shared" si="313"/>
        <v>1.0839044172818335E-2</v>
      </c>
      <c r="CD127" s="68">
        <f t="shared" si="313"/>
        <v>-0.55728871730714413</v>
      </c>
      <c r="CE127" s="68">
        <f t="shared" si="314"/>
        <v>-0.5464496731343258</v>
      </c>
      <c r="CK127" t="str">
        <f t="shared" si="324"/>
        <v>33 Protective service occupations</v>
      </c>
      <c r="CL127" s="68">
        <f t="shared" si="315"/>
        <v>-6.6151803302916645E-2</v>
      </c>
      <c r="CM127" s="68">
        <f t="shared" si="315"/>
        <v>3.3428236501192976E-2</v>
      </c>
      <c r="CN127" s="68">
        <f t="shared" si="315"/>
        <v>-7.4333603099505652E-2</v>
      </c>
      <c r="CO127" s="68">
        <f t="shared" si="315"/>
        <v>-4.3273646553379591E-2</v>
      </c>
      <c r="CP127" s="68">
        <f t="shared" si="316"/>
        <v>-0.11760724965288524</v>
      </c>
    </row>
    <row r="128" spans="1:94" x14ac:dyDescent="0.2">
      <c r="A128" t="str">
        <f t="shared" si="298"/>
        <v>34 Culture, media and sports occupations</v>
      </c>
      <c r="B128" s="27">
        <f t="shared" si="299"/>
        <v>6.2992559952281715E-2</v>
      </c>
      <c r="C128" s="27">
        <f t="shared" si="299"/>
        <v>5.6584250738839215E-4</v>
      </c>
      <c r="D128" s="27">
        <f t="shared" si="299"/>
        <v>3.4642305015467917E-2</v>
      </c>
      <c r="E128" s="27">
        <f t="shared" si="299"/>
        <v>8.9002111009473611E-2</v>
      </c>
      <c r="F128" s="27">
        <f t="shared" si="300"/>
        <v>0.12364441602494153</v>
      </c>
      <c r="L128" t="str">
        <f t="shared" si="317"/>
        <v>34 Culture, media and sports occupations</v>
      </c>
      <c r="M128" s="27">
        <f t="shared" si="301"/>
        <v>1.0602639759851393</v>
      </c>
      <c r="N128" s="27">
        <f t="shared" si="301"/>
        <v>-6.077080945940061E-3</v>
      </c>
      <c r="O128" s="27">
        <f t="shared" si="301"/>
        <v>0.40799828666217319</v>
      </c>
      <c r="P128" s="27">
        <f t="shared" si="301"/>
        <v>1.4113728766166673</v>
      </c>
      <c r="Q128" s="27">
        <f t="shared" si="302"/>
        <v>1.8193711632788405</v>
      </c>
      <c r="W128" t="str">
        <f t="shared" si="318"/>
        <v>34 Culture, media and sports occupations</v>
      </c>
      <c r="X128" s="27">
        <f t="shared" si="303"/>
        <v>0.24294265284092464</v>
      </c>
      <c r="Y128" s="27">
        <f t="shared" si="303"/>
        <v>0.37529506661740086</v>
      </c>
      <c r="Z128" s="27">
        <f t="shared" si="303"/>
        <v>-0.25894599596608803</v>
      </c>
      <c r="AA128" s="27">
        <f t="shared" si="303"/>
        <v>0.67949953690213594</v>
      </c>
      <c r="AB128" s="27">
        <f t="shared" si="304"/>
        <v>0.42055354093604791</v>
      </c>
      <c r="AH128" t="str">
        <f t="shared" si="319"/>
        <v>34 Culture, media and sports occupations</v>
      </c>
      <c r="AI128" s="27">
        <f t="shared" si="305"/>
        <v>-4.8334259930593593E-4</v>
      </c>
      <c r="AJ128" s="27">
        <f t="shared" si="305"/>
        <v>0.15321206930509468</v>
      </c>
      <c r="AK128" s="27">
        <f t="shared" si="305"/>
        <v>-4.7979477707704721E-3</v>
      </c>
      <c r="AL128" s="27">
        <f t="shared" si="305"/>
        <v>0.31579300508053954</v>
      </c>
      <c r="AM128" s="27">
        <f t="shared" si="306"/>
        <v>0.31099505730976906</v>
      </c>
      <c r="AS128" t="str">
        <f t="shared" si="320"/>
        <v>34 Culture, media and sports occupations</v>
      </c>
      <c r="AT128" s="27">
        <f t="shared" si="307"/>
        <v>-5.0140239429824041E-2</v>
      </c>
      <c r="AU128" s="27">
        <f t="shared" si="307"/>
        <v>4.8198812060702867E-2</v>
      </c>
      <c r="AV128" s="27">
        <f t="shared" si="307"/>
        <v>-0.14019020951550976</v>
      </c>
      <c r="AW128" s="27">
        <f t="shared" si="307"/>
        <v>6.49252204900852E-3</v>
      </c>
      <c r="AX128" s="27">
        <f t="shared" si="308"/>
        <v>-0.13369768746650124</v>
      </c>
      <c r="BD128" t="str">
        <f t="shared" si="321"/>
        <v>34 Culture, media and sports occupations</v>
      </c>
      <c r="BE128" s="27">
        <f t="shared" si="309"/>
        <v>0.22630871315546441</v>
      </c>
      <c r="BF128" s="27">
        <f t="shared" si="309"/>
        <v>9.2623324859970602E-2</v>
      </c>
      <c r="BG128" s="27">
        <f t="shared" si="309"/>
        <v>-0.21403191586063119</v>
      </c>
      <c r="BH128" s="27">
        <f t="shared" si="309"/>
        <v>0.23942833660136831</v>
      </c>
      <c r="BI128" s="27">
        <f t="shared" si="310"/>
        <v>2.5396420740737113E-2</v>
      </c>
      <c r="BO128" t="str">
        <f t="shared" si="322"/>
        <v>34 Culture, media and sports occupations</v>
      </c>
      <c r="BP128" s="27">
        <f t="shared" si="311"/>
        <v>-3.7973324960595356E-2</v>
      </c>
      <c r="BQ128" s="27">
        <f t="shared" si="311"/>
        <v>-0.13727402410652934</v>
      </c>
      <c r="BR128" s="27">
        <f t="shared" si="311"/>
        <v>-0.17517357389021693</v>
      </c>
      <c r="BS128" s="27">
        <f t="shared" si="311"/>
        <v>-0.25884699894650243</v>
      </c>
      <c r="BT128" s="27">
        <f t="shared" si="312"/>
        <v>-0.43402057283671935</v>
      </c>
      <c r="BZ128" t="str">
        <f t="shared" si="323"/>
        <v>34 Culture, media and sports occupations</v>
      </c>
      <c r="CA128" s="68">
        <f t="shared" si="313"/>
        <v>-7.3120717932235069E-2</v>
      </c>
      <c r="CB128" s="68">
        <f t="shared" si="313"/>
        <v>-1.4139250416934424E-2</v>
      </c>
      <c r="CC128" s="68">
        <f t="shared" si="313"/>
        <v>-0.30435741778076786</v>
      </c>
      <c r="CD128" s="68">
        <f t="shared" si="313"/>
        <v>-0.33413279466345736</v>
      </c>
      <c r="CE128" s="68">
        <f t="shared" si="314"/>
        <v>-0.63849021244422521</v>
      </c>
      <c r="CK128" t="str">
        <f t="shared" si="324"/>
        <v>34 Culture, media and sports occupations</v>
      </c>
      <c r="CL128" s="68">
        <f t="shared" si="315"/>
        <v>5.870436933976797E-2</v>
      </c>
      <c r="CM128" s="68">
        <f t="shared" si="315"/>
        <v>4.564432774713445E-2</v>
      </c>
      <c r="CN128" s="68">
        <f t="shared" si="315"/>
        <v>-0.25792682003612594</v>
      </c>
      <c r="CO128" s="68">
        <f t="shared" si="315"/>
        <v>-0.11735888540140921</v>
      </c>
      <c r="CP128" s="68">
        <f t="shared" si="316"/>
        <v>-0.37528570543753514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0.29434717026801405</v>
      </c>
      <c r="C129" s="27">
        <f t="shared" si="299"/>
        <v>-4.9526242660419273E-2</v>
      </c>
      <c r="D129" s="27">
        <f t="shared" si="299"/>
        <v>0.23365153265122773</v>
      </c>
      <c r="E129" s="27">
        <f t="shared" si="299"/>
        <v>0.64258344407407741</v>
      </c>
      <c r="F129" s="27">
        <f t="shared" si="300"/>
        <v>0.87623497672530515</v>
      </c>
      <c r="L129" t="str">
        <f t="shared" si="317"/>
        <v>35 Business and public service associate professionals</v>
      </c>
      <c r="M129" s="27">
        <f t="shared" si="301"/>
        <v>2.9180440503813294</v>
      </c>
      <c r="N129" s="27">
        <f t="shared" si="301"/>
        <v>-0.27989852234567181</v>
      </c>
      <c r="O129" s="27">
        <f t="shared" si="301"/>
        <v>1.8841499442329699</v>
      </c>
      <c r="P129" s="27">
        <f t="shared" si="301"/>
        <v>5.0849340339664035</v>
      </c>
      <c r="Q129" s="27">
        <f t="shared" si="302"/>
        <v>6.9690839781993734</v>
      </c>
      <c r="W129" t="str">
        <f t="shared" si="318"/>
        <v>35 Business and public service associate professionals</v>
      </c>
      <c r="X129" s="27">
        <f t="shared" si="303"/>
        <v>0.46627301864896431</v>
      </c>
      <c r="Y129" s="27">
        <f t="shared" si="303"/>
        <v>1.5948920763256247</v>
      </c>
      <c r="Z129" s="27">
        <f t="shared" si="303"/>
        <v>-0.64512334519483261</v>
      </c>
      <c r="AA129" s="27">
        <f t="shared" si="303"/>
        <v>0.72880637810533599</v>
      </c>
      <c r="AB129" s="27">
        <f t="shared" si="304"/>
        <v>8.3683032910503385E-2</v>
      </c>
      <c r="AH129" t="str">
        <f t="shared" si="319"/>
        <v>35 Business and public service associate professionals</v>
      </c>
      <c r="AI129" s="27">
        <f t="shared" si="305"/>
        <v>0.26900045974063813</v>
      </c>
      <c r="AJ129" s="27">
        <f t="shared" si="305"/>
        <v>0.65563444928461756</v>
      </c>
      <c r="AK129" s="27">
        <f t="shared" si="305"/>
        <v>-0.10976478057258365</v>
      </c>
      <c r="AL129" s="27">
        <f t="shared" si="305"/>
        <v>0.47950799302877023</v>
      </c>
      <c r="AM129" s="27">
        <f t="shared" si="306"/>
        <v>0.36974321245618658</v>
      </c>
      <c r="AS129" t="str">
        <f t="shared" si="320"/>
        <v>35 Business and public service associate professionals</v>
      </c>
      <c r="AT129" s="27">
        <f t="shared" si="307"/>
        <v>0.10237867125151512</v>
      </c>
      <c r="AU129" s="27">
        <f t="shared" si="307"/>
        <v>0.43243161029518973</v>
      </c>
      <c r="AV129" s="27">
        <f t="shared" si="307"/>
        <v>-0.1748719002955248</v>
      </c>
      <c r="AW129" s="27">
        <f t="shared" si="307"/>
        <v>0.34915858006450673</v>
      </c>
      <c r="AX129" s="27">
        <f t="shared" si="308"/>
        <v>0.17428667976898193</v>
      </c>
      <c r="BD129" t="str">
        <f t="shared" si="321"/>
        <v>35 Business and public service associate professionals</v>
      </c>
      <c r="BE129" s="27">
        <f t="shared" si="309"/>
        <v>1.7625244561031437</v>
      </c>
      <c r="BF129" s="27">
        <f t="shared" si="309"/>
        <v>5.0940873723854807E-2</v>
      </c>
      <c r="BG129" s="27">
        <f t="shared" si="309"/>
        <v>-0.9453600481410227</v>
      </c>
      <c r="BH129" s="27">
        <f t="shared" si="309"/>
        <v>-0.61633573339963554</v>
      </c>
      <c r="BI129" s="27">
        <f t="shared" si="310"/>
        <v>-1.5616957815406582</v>
      </c>
      <c r="BO129" t="str">
        <f t="shared" si="322"/>
        <v>35 Business and public service associate professionals</v>
      </c>
      <c r="BP129" s="27">
        <f t="shared" si="311"/>
        <v>1.0511815107506273</v>
      </c>
      <c r="BQ129" s="27">
        <f t="shared" si="311"/>
        <v>-0.97604384069623329</v>
      </c>
      <c r="BR129" s="27">
        <f t="shared" si="311"/>
        <v>-0.80260079527484329</v>
      </c>
      <c r="BS129" s="27">
        <f t="shared" si="311"/>
        <v>-1.6743928139814797</v>
      </c>
      <c r="BT129" s="27">
        <f t="shared" si="312"/>
        <v>-2.4769936092563229</v>
      </c>
      <c r="BZ129" t="str">
        <f t="shared" si="323"/>
        <v>35 Business and public service associate professionals</v>
      </c>
      <c r="CA129" s="68">
        <f t="shared" si="313"/>
        <v>0.46183354168325064</v>
      </c>
      <c r="CB129" s="68">
        <f t="shared" si="313"/>
        <v>-0.10983268008833935</v>
      </c>
      <c r="CC129" s="68">
        <f t="shared" si="313"/>
        <v>-1.3143515942828969</v>
      </c>
      <c r="CD129" s="68">
        <f t="shared" si="313"/>
        <v>-1.7339959220970962</v>
      </c>
      <c r="CE129" s="68">
        <f t="shared" si="314"/>
        <v>-3.0483475163799931</v>
      </c>
      <c r="CK129" t="str">
        <f t="shared" si="324"/>
        <v>35 Business and public service associate professionals</v>
      </c>
      <c r="CL129" s="68">
        <f t="shared" si="315"/>
        <v>8.761993781899613E-2</v>
      </c>
      <c r="CM129" s="68">
        <f t="shared" si="315"/>
        <v>0.27581492134128682</v>
      </c>
      <c r="CN129" s="68">
        <f t="shared" si="315"/>
        <v>-0.74150589337969541</v>
      </c>
      <c r="CO129" s="68">
        <f t="shared" si="315"/>
        <v>-0.12568888589823346</v>
      </c>
      <c r="CP129" s="68">
        <f t="shared" si="316"/>
        <v>-0.86719477927792887</v>
      </c>
    </row>
    <row r="130" spans="1:94" x14ac:dyDescent="0.2">
      <c r="A130" t="str">
        <f t="shared" si="298"/>
        <v>41 Administrative occupations</v>
      </c>
      <c r="B130" s="27">
        <f t="shared" si="299"/>
        <v>0.19344811476097046</v>
      </c>
      <c r="C130" s="27">
        <f t="shared" si="299"/>
        <v>3.3082364223700367E-2</v>
      </c>
      <c r="D130" s="27">
        <f t="shared" si="299"/>
        <v>0.2041391271421914</v>
      </c>
      <c r="E130" s="27">
        <f t="shared" si="299"/>
        <v>0.60276224139456902</v>
      </c>
      <c r="F130" s="27">
        <f t="shared" si="300"/>
        <v>0.80690136853676042</v>
      </c>
      <c r="L130" t="str">
        <f t="shared" si="317"/>
        <v>41 Administrative occupations</v>
      </c>
      <c r="M130" s="27">
        <f t="shared" si="301"/>
        <v>2.0121436721186008</v>
      </c>
      <c r="N130" s="27">
        <f t="shared" si="301"/>
        <v>0.55009220118534241</v>
      </c>
      <c r="O130" s="27">
        <f t="shared" si="301"/>
        <v>1.6431653768330232</v>
      </c>
      <c r="P130" s="27">
        <f t="shared" si="301"/>
        <v>4.2208353436547199</v>
      </c>
      <c r="Q130" s="27">
        <f t="shared" si="302"/>
        <v>5.8640007204877431</v>
      </c>
      <c r="W130" t="str">
        <f t="shared" si="318"/>
        <v>41 Administrative occupations</v>
      </c>
      <c r="X130" s="27">
        <f t="shared" si="303"/>
        <v>-0.25103667144961506</v>
      </c>
      <c r="Y130" s="27">
        <f t="shared" si="303"/>
        <v>3.6598033658038318</v>
      </c>
      <c r="Z130" s="27">
        <f t="shared" si="303"/>
        <v>0.41650900030599303</v>
      </c>
      <c r="AA130" s="27">
        <f t="shared" si="303"/>
        <v>3.3627165153589935</v>
      </c>
      <c r="AB130" s="27">
        <f t="shared" si="304"/>
        <v>3.7792255156649865</v>
      </c>
      <c r="AH130" t="str">
        <f t="shared" si="319"/>
        <v>41 Administrative occupations</v>
      </c>
      <c r="AI130" s="27">
        <f t="shared" si="305"/>
        <v>3.1573711033367147E-2</v>
      </c>
      <c r="AJ130" s="27">
        <f t="shared" si="305"/>
        <v>1.3877098530442833</v>
      </c>
      <c r="AK130" s="27">
        <f t="shared" si="305"/>
        <v>-1.1172775775404098E-2</v>
      </c>
      <c r="AL130" s="27">
        <f t="shared" si="305"/>
        <v>1.1203110390813817</v>
      </c>
      <c r="AM130" s="27">
        <f t="shared" si="306"/>
        <v>1.1091382633059776</v>
      </c>
      <c r="AS130" t="str">
        <f t="shared" si="320"/>
        <v>41 Administrative occupations</v>
      </c>
      <c r="AT130" s="27">
        <f t="shared" si="307"/>
        <v>-0.16793817499796404</v>
      </c>
      <c r="AU130" s="27">
        <f t="shared" si="307"/>
        <v>1.3799075611232237</v>
      </c>
      <c r="AV130" s="27">
        <f t="shared" si="307"/>
        <v>-0.16232610727451391</v>
      </c>
      <c r="AW130" s="27">
        <f t="shared" si="307"/>
        <v>1.0562927080740367</v>
      </c>
      <c r="AX130" s="27">
        <f t="shared" si="308"/>
        <v>0.89396660079952284</v>
      </c>
      <c r="BD130" t="str">
        <f t="shared" si="321"/>
        <v>41 Administrative occupations</v>
      </c>
      <c r="BE130" s="27">
        <f t="shared" si="309"/>
        <v>1.3567988341216548</v>
      </c>
      <c r="BF130" s="27">
        <f t="shared" si="309"/>
        <v>0.29572209980208441</v>
      </c>
      <c r="BG130" s="27">
        <f t="shared" si="309"/>
        <v>-2.2219257007661177</v>
      </c>
      <c r="BH130" s="27">
        <f t="shared" si="309"/>
        <v>-2.6482533898632319</v>
      </c>
      <c r="BI130" s="27">
        <f t="shared" si="310"/>
        <v>-4.8701790906293496</v>
      </c>
      <c r="BO130" t="str">
        <f t="shared" si="322"/>
        <v>41 Administrative occupations</v>
      </c>
      <c r="BP130" s="27">
        <f t="shared" si="311"/>
        <v>1.1418493754443553</v>
      </c>
      <c r="BQ130" s="27">
        <f t="shared" si="311"/>
        <v>-2.4869570604009894</v>
      </c>
      <c r="BR130" s="27">
        <f t="shared" si="311"/>
        <v>-2.0910123276186532</v>
      </c>
      <c r="BS130" s="27">
        <f t="shared" si="311"/>
        <v>-6.0505750614676188</v>
      </c>
      <c r="BT130" s="27">
        <f t="shared" si="312"/>
        <v>-8.141587389086272</v>
      </c>
      <c r="BZ130" t="str">
        <f t="shared" si="323"/>
        <v>41 Administrative occupations</v>
      </c>
      <c r="CA130" s="68">
        <f t="shared" si="313"/>
        <v>-1.8943824373732401</v>
      </c>
      <c r="CB130" s="68">
        <f t="shared" si="313"/>
        <v>-1.1188267230756423</v>
      </c>
      <c r="CC130" s="68">
        <f t="shared" si="313"/>
        <v>-3.3533215243815544</v>
      </c>
      <c r="CD130" s="68">
        <f t="shared" si="313"/>
        <v>-5.019080700692605</v>
      </c>
      <c r="CE130" s="68">
        <f t="shared" si="314"/>
        <v>-8.3724022250741594</v>
      </c>
      <c r="CK130" t="str">
        <f t="shared" si="324"/>
        <v>41 Administrative occupations</v>
      </c>
      <c r="CL130" s="68">
        <f t="shared" si="315"/>
        <v>-0.7447494537324113</v>
      </c>
      <c r="CM130" s="68">
        <f t="shared" si="315"/>
        <v>0.63063096236848093</v>
      </c>
      <c r="CN130" s="68">
        <f t="shared" si="315"/>
        <v>-1.6474618547669175</v>
      </c>
      <c r="CO130" s="68">
        <f t="shared" si="315"/>
        <v>-0.69830553431734232</v>
      </c>
      <c r="CP130" s="68">
        <f t="shared" si="316"/>
        <v>-2.3457673890842599</v>
      </c>
    </row>
    <row r="131" spans="1:94" x14ac:dyDescent="0.2">
      <c r="A131" t="str">
        <f t="shared" si="298"/>
        <v>42 Secretarial and related occupations</v>
      </c>
      <c r="B131" s="27">
        <f t="shared" si="299"/>
        <v>8.1035519234492065E-3</v>
      </c>
      <c r="C131" s="27">
        <f t="shared" si="299"/>
        <v>8.3828822897277916E-3</v>
      </c>
      <c r="D131" s="27">
        <f t="shared" si="299"/>
        <v>2.9037567162313267E-2</v>
      </c>
      <c r="E131" s="27">
        <f t="shared" si="299"/>
        <v>6.0723693747944119E-2</v>
      </c>
      <c r="F131" s="27">
        <f t="shared" si="300"/>
        <v>8.9761260910257379E-2</v>
      </c>
      <c r="L131" t="str">
        <f t="shared" si="317"/>
        <v>42 Secretarial and related occupations</v>
      </c>
      <c r="M131" s="27">
        <f t="shared" si="301"/>
        <v>0.22738204743209844</v>
      </c>
      <c r="N131" s="27">
        <f t="shared" si="301"/>
        <v>0.13348403682932297</v>
      </c>
      <c r="O131" s="27">
        <f t="shared" si="301"/>
        <v>0.46266502023903833</v>
      </c>
      <c r="P131" s="27">
        <f t="shared" si="301"/>
        <v>-9.2324482509075212E-2</v>
      </c>
      <c r="Q131" s="27">
        <f t="shared" si="302"/>
        <v>0.37034053772996312</v>
      </c>
      <c r="W131" t="str">
        <f t="shared" si="318"/>
        <v>42 Secretarial and related occupations</v>
      </c>
      <c r="X131" s="27">
        <f t="shared" si="303"/>
        <v>-0.13197585558007097</v>
      </c>
      <c r="Y131" s="27">
        <f t="shared" si="303"/>
        <v>0.54596968552079606</v>
      </c>
      <c r="Z131" s="27">
        <f t="shared" si="303"/>
        <v>1.2961133457193359</v>
      </c>
      <c r="AA131" s="27">
        <f t="shared" si="303"/>
        <v>1.5214670441842006</v>
      </c>
      <c r="AB131" s="27">
        <f t="shared" si="304"/>
        <v>2.8175803899035365</v>
      </c>
      <c r="AH131" t="str">
        <f t="shared" si="319"/>
        <v>42 Secretarial and related occupations</v>
      </c>
      <c r="AI131" s="27">
        <f t="shared" si="305"/>
        <v>-0.11518509483215955</v>
      </c>
      <c r="AJ131" s="27">
        <f t="shared" si="305"/>
        <v>0.30441184718474523</v>
      </c>
      <c r="AK131" s="27">
        <f t="shared" si="305"/>
        <v>0.36761166497968589</v>
      </c>
      <c r="AL131" s="27">
        <f t="shared" si="305"/>
        <v>0.13411882228098215</v>
      </c>
      <c r="AM131" s="27">
        <f t="shared" si="306"/>
        <v>0.50173048726066805</v>
      </c>
      <c r="AS131" t="str">
        <f t="shared" si="320"/>
        <v>42 Secretarial and related occupations</v>
      </c>
      <c r="AT131" s="27">
        <f t="shared" si="307"/>
        <v>-0.20511978302785505</v>
      </c>
      <c r="AU131" s="27">
        <f t="shared" si="307"/>
        <v>0.23820146747988069</v>
      </c>
      <c r="AV131" s="27">
        <f t="shared" si="307"/>
        <v>0.21179468809221635</v>
      </c>
      <c r="AW131" s="27">
        <f t="shared" si="307"/>
        <v>3.960221159057431E-2</v>
      </c>
      <c r="AX131" s="27">
        <f t="shared" si="308"/>
        <v>0.25139689968279066</v>
      </c>
      <c r="BD131" t="str">
        <f t="shared" si="321"/>
        <v>42 Secretarial and related occupations</v>
      </c>
      <c r="BE131" s="27">
        <f t="shared" si="309"/>
        <v>-0.13502281269235716</v>
      </c>
      <c r="BF131" s="27">
        <f t="shared" si="309"/>
        <v>-0.26055833928584882</v>
      </c>
      <c r="BG131" s="27">
        <f t="shared" si="309"/>
        <v>0.36152989016606973</v>
      </c>
      <c r="BH131" s="27">
        <f t="shared" si="309"/>
        <v>-2.8649799883700808</v>
      </c>
      <c r="BI131" s="27">
        <f t="shared" si="310"/>
        <v>-2.5034500982040111</v>
      </c>
      <c r="BO131" t="str">
        <f t="shared" si="322"/>
        <v>42 Secretarial and related occupations</v>
      </c>
      <c r="BP131" s="27">
        <f t="shared" si="311"/>
        <v>-1.0517094071430648</v>
      </c>
      <c r="BQ131" s="27">
        <f t="shared" si="311"/>
        <v>-0.88027291087708814</v>
      </c>
      <c r="BR131" s="27">
        <f t="shared" si="311"/>
        <v>-0.6518233448191979</v>
      </c>
      <c r="BS131" s="27">
        <f t="shared" si="311"/>
        <v>-2.7119615745896857</v>
      </c>
      <c r="BT131" s="27">
        <f t="shared" si="312"/>
        <v>-3.3637849194088831</v>
      </c>
      <c r="BZ131" t="str">
        <f t="shared" si="323"/>
        <v>42 Secretarial and related occupations</v>
      </c>
      <c r="CA131" s="68">
        <f t="shared" si="313"/>
        <v>-0.30980166472464976</v>
      </c>
      <c r="CB131" s="68">
        <f t="shared" si="313"/>
        <v>-0.90041974681551196</v>
      </c>
      <c r="CC131" s="68">
        <f t="shared" si="313"/>
        <v>-0.7500888469152347</v>
      </c>
      <c r="CD131" s="68">
        <f t="shared" si="313"/>
        <v>-2.639867358795883</v>
      </c>
      <c r="CE131" s="68">
        <f t="shared" si="314"/>
        <v>-3.3899562057111177</v>
      </c>
      <c r="CK131" t="str">
        <f t="shared" si="324"/>
        <v>42 Secretarial and related occupations</v>
      </c>
      <c r="CL131" s="68">
        <f t="shared" si="315"/>
        <v>-0.18371919942523696</v>
      </c>
      <c r="CM131" s="68">
        <f t="shared" si="315"/>
        <v>0.24334941135821198</v>
      </c>
      <c r="CN131" s="68">
        <f t="shared" si="315"/>
        <v>-0.1324919084085765</v>
      </c>
      <c r="CO131" s="68">
        <f t="shared" si="315"/>
        <v>-0.36127315924543169</v>
      </c>
      <c r="CP131" s="68">
        <f t="shared" si="316"/>
        <v>-0.49376506765400818</v>
      </c>
    </row>
    <row r="132" spans="1:94" x14ac:dyDescent="0.2">
      <c r="A132" t="str">
        <f t="shared" si="298"/>
        <v>51 Skilled agricultural and related trades</v>
      </c>
      <c r="B132" s="27">
        <f t="shared" si="299"/>
        <v>6.9366849170243421E-3</v>
      </c>
      <c r="C132" s="27">
        <f t="shared" si="299"/>
        <v>-5.0810342770989531E-3</v>
      </c>
      <c r="D132" s="27">
        <f t="shared" si="299"/>
        <v>4.8219105535598217E-3</v>
      </c>
      <c r="E132" s="27">
        <f t="shared" si="299"/>
        <v>1.7374296042306416E-2</v>
      </c>
      <c r="F132" s="27">
        <f t="shared" si="300"/>
        <v>2.2196206595866238E-2</v>
      </c>
      <c r="L132" t="str">
        <f t="shared" si="317"/>
        <v>51 Skilled agricultural and related trades</v>
      </c>
      <c r="M132" s="27">
        <f t="shared" si="301"/>
        <v>7.9400991778462993E-3</v>
      </c>
      <c r="N132" s="27">
        <f t="shared" si="301"/>
        <v>-2.4113463718074366E-2</v>
      </c>
      <c r="O132" s="27">
        <f t="shared" si="301"/>
        <v>3.1662568366413388E-2</v>
      </c>
      <c r="P132" s="27">
        <f t="shared" si="301"/>
        <v>6.976513546912777E-2</v>
      </c>
      <c r="Q132" s="27">
        <f t="shared" si="302"/>
        <v>0.10142770383554116</v>
      </c>
      <c r="W132" t="str">
        <f t="shared" si="318"/>
        <v>51 Skilled agricultural and related trades</v>
      </c>
      <c r="X132" s="27">
        <f t="shared" si="303"/>
        <v>-0.22249279675648281</v>
      </c>
      <c r="Y132" s="27">
        <f t="shared" si="303"/>
        <v>-4.5807357749761746E-2</v>
      </c>
      <c r="Z132" s="27">
        <f t="shared" si="303"/>
        <v>0.11984753210566779</v>
      </c>
      <c r="AA132" s="27">
        <f t="shared" si="303"/>
        <v>0.32713720894443232</v>
      </c>
      <c r="AB132" s="27">
        <f t="shared" si="304"/>
        <v>0.44698474105010011</v>
      </c>
      <c r="AH132" t="str">
        <f t="shared" si="319"/>
        <v>51 Skilled agricultural and related trades</v>
      </c>
      <c r="AI132" s="27">
        <f t="shared" si="305"/>
        <v>-3.8749422306895764E-2</v>
      </c>
      <c r="AJ132" s="27">
        <f t="shared" si="305"/>
        <v>-3.7994866898585E-2</v>
      </c>
      <c r="AK132" s="27">
        <f t="shared" si="305"/>
        <v>8.0142632389683943E-2</v>
      </c>
      <c r="AL132" s="27">
        <f t="shared" si="305"/>
        <v>0.15958464868168637</v>
      </c>
      <c r="AM132" s="27">
        <f t="shared" si="306"/>
        <v>0.23972728107137031</v>
      </c>
      <c r="AS132" t="str">
        <f t="shared" si="320"/>
        <v>51 Skilled agricultural and related trades</v>
      </c>
      <c r="AT132" s="27">
        <f t="shared" si="307"/>
        <v>-0.10694439759735241</v>
      </c>
      <c r="AU132" s="27">
        <f t="shared" si="307"/>
        <v>-7.0834020651207141E-2</v>
      </c>
      <c r="AV132" s="27">
        <f t="shared" si="307"/>
        <v>0.11431458140952444</v>
      </c>
      <c r="AW132" s="27">
        <f t="shared" si="307"/>
        <v>0.36545779549411583</v>
      </c>
      <c r="AX132" s="27">
        <f t="shared" si="308"/>
        <v>0.47977237690364027</v>
      </c>
      <c r="BD132" t="str">
        <f t="shared" si="321"/>
        <v>51 Skilled agricultural and related trades</v>
      </c>
      <c r="BE132" s="27">
        <f t="shared" si="309"/>
        <v>-4.9092123826316891E-2</v>
      </c>
      <c r="BF132" s="27">
        <f t="shared" si="309"/>
        <v>-0.2714712516154103</v>
      </c>
      <c r="BG132" s="27">
        <f t="shared" si="309"/>
        <v>4.5888225760470913E-2</v>
      </c>
      <c r="BH132" s="27">
        <f t="shared" si="309"/>
        <v>8.3393015802447179E-2</v>
      </c>
      <c r="BI132" s="27">
        <f t="shared" si="310"/>
        <v>0.12928124156291809</v>
      </c>
      <c r="BO132" t="str">
        <f t="shared" si="322"/>
        <v>51 Skilled agricultural and related trades</v>
      </c>
      <c r="BP132" s="27">
        <f t="shared" si="311"/>
        <v>-0.12396815072546463</v>
      </c>
      <c r="BQ132" s="27">
        <f t="shared" si="311"/>
        <v>-0.54060243932850538</v>
      </c>
      <c r="BR132" s="27">
        <f t="shared" si="311"/>
        <v>8.1188807026385756E-2</v>
      </c>
      <c r="BS132" s="27">
        <f t="shared" si="311"/>
        <v>-8.2281125055716053E-2</v>
      </c>
      <c r="BT132" s="27">
        <f t="shared" si="312"/>
        <v>-1.092318029330297E-3</v>
      </c>
      <c r="BZ132" t="str">
        <f t="shared" si="323"/>
        <v>51 Skilled agricultural and related trades</v>
      </c>
      <c r="CA132" s="68">
        <f t="shared" si="313"/>
        <v>-0.23602580257095807</v>
      </c>
      <c r="CB132" s="68">
        <f t="shared" si="313"/>
        <v>-3.1562670410022031E-2</v>
      </c>
      <c r="CC132" s="68">
        <f t="shared" si="313"/>
        <v>4.6701911499824611E-3</v>
      </c>
      <c r="CD132" s="68">
        <f t="shared" si="313"/>
        <v>0.25955102009176589</v>
      </c>
      <c r="CE132" s="68">
        <f t="shared" si="314"/>
        <v>0.26422121124174835</v>
      </c>
      <c r="CK132" t="str">
        <f t="shared" si="324"/>
        <v>51 Skilled agricultural and related trades</v>
      </c>
      <c r="CL132" s="68">
        <f t="shared" si="315"/>
        <v>-0.30982610151623269</v>
      </c>
      <c r="CM132" s="68">
        <f t="shared" si="315"/>
        <v>-0.27960996957980666</v>
      </c>
      <c r="CN132" s="68">
        <f t="shared" si="315"/>
        <v>-0.20157816162022568</v>
      </c>
      <c r="CO132" s="68">
        <f t="shared" si="315"/>
        <v>-0.38084901323696085</v>
      </c>
      <c r="CP132" s="68">
        <f t="shared" si="316"/>
        <v>-0.58242717485718654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5.0071309431278382E-3</v>
      </c>
      <c r="C133" s="27">
        <f t="shared" si="299"/>
        <v>-8.179951235768642E-3</v>
      </c>
      <c r="D133" s="27">
        <f t="shared" si="299"/>
        <v>5.9354133479436501E-3</v>
      </c>
      <c r="E133" s="27">
        <f t="shared" si="299"/>
        <v>1.2565069698767202E-2</v>
      </c>
      <c r="F133" s="27">
        <f t="shared" si="300"/>
        <v>1.8500483046710852E-2</v>
      </c>
      <c r="L133" t="str">
        <f t="shared" si="317"/>
        <v>52 Skilled metal, electrical and electronic trades</v>
      </c>
      <c r="M133" s="27">
        <f t="shared" si="301"/>
        <v>0.25531762946463887</v>
      </c>
      <c r="N133" s="27">
        <f t="shared" si="301"/>
        <v>-0.25488979477326168</v>
      </c>
      <c r="O133" s="27">
        <f t="shared" si="301"/>
        <v>0.49573847546618055</v>
      </c>
      <c r="P133" s="27">
        <f t="shared" si="301"/>
        <v>0.77495653745156989</v>
      </c>
      <c r="Q133" s="27">
        <f t="shared" si="302"/>
        <v>1.2706950129177503</v>
      </c>
      <c r="W133" t="str">
        <f t="shared" si="318"/>
        <v>52 Skilled metal, electrical and electronic trades</v>
      </c>
      <c r="X133" s="27">
        <f t="shared" si="303"/>
        <v>1.0930148123291517E-3</v>
      </c>
      <c r="Y133" s="27">
        <f t="shared" si="303"/>
        <v>-0.4282891234755879</v>
      </c>
      <c r="Z133" s="27">
        <f t="shared" si="303"/>
        <v>0.47520581696459807</v>
      </c>
      <c r="AA133" s="27">
        <f t="shared" si="303"/>
        <v>0.54383912567256054</v>
      </c>
      <c r="AB133" s="27">
        <f t="shared" si="304"/>
        <v>1.0190449426371586</v>
      </c>
      <c r="AH133" t="str">
        <f t="shared" si="319"/>
        <v>52 Skilled metal, electrical and electronic trades</v>
      </c>
      <c r="AI133" s="27">
        <f t="shared" si="305"/>
        <v>-5.2103100153437998E-2</v>
      </c>
      <c r="AJ133" s="27">
        <f t="shared" si="305"/>
        <v>-0.12815577845837167</v>
      </c>
      <c r="AK133" s="27">
        <f t="shared" si="305"/>
        <v>6.7571370001712538E-2</v>
      </c>
      <c r="AL133" s="27">
        <f t="shared" si="305"/>
        <v>0.17438517581410218</v>
      </c>
      <c r="AM133" s="27">
        <f t="shared" si="306"/>
        <v>0.24195654581581472</v>
      </c>
      <c r="AS133" t="str">
        <f t="shared" si="320"/>
        <v>52 Skilled metal, electrical and electronic trades</v>
      </c>
      <c r="AT133" s="27">
        <f t="shared" si="307"/>
        <v>-0.26612695515689744</v>
      </c>
      <c r="AU133" s="27">
        <f t="shared" si="307"/>
        <v>-0.42752571786848614</v>
      </c>
      <c r="AV133" s="27">
        <f t="shared" si="307"/>
        <v>0.16958438220486016</v>
      </c>
      <c r="AW133" s="27">
        <f t="shared" si="307"/>
        <v>0.37769493822593736</v>
      </c>
      <c r="AX133" s="27">
        <f t="shared" si="308"/>
        <v>0.54727932043079752</v>
      </c>
      <c r="BD133" t="str">
        <f t="shared" si="321"/>
        <v>52 Skilled metal, electrical and electronic trades</v>
      </c>
      <c r="BE133" s="27">
        <f t="shared" si="309"/>
        <v>2.1482659501796562</v>
      </c>
      <c r="BF133" s="27">
        <f t="shared" si="309"/>
        <v>-3.260279748499368</v>
      </c>
      <c r="BG133" s="27">
        <f t="shared" si="309"/>
        <v>6.0049639897378881E-2</v>
      </c>
      <c r="BH133" s="27">
        <f t="shared" si="309"/>
        <v>-0.59419050967140308</v>
      </c>
      <c r="BI133" s="27">
        <f t="shared" si="310"/>
        <v>-0.5341408697740242</v>
      </c>
      <c r="BO133" t="str">
        <f t="shared" si="322"/>
        <v>52 Skilled metal, electrical and electronic trades</v>
      </c>
      <c r="BP133" s="27">
        <f t="shared" si="311"/>
        <v>0.79629513541601682</v>
      </c>
      <c r="BQ133" s="27">
        <f t="shared" si="311"/>
        <v>-2.3836271422225774</v>
      </c>
      <c r="BR133" s="27">
        <f t="shared" si="311"/>
        <v>-8.6355552793529355E-2</v>
      </c>
      <c r="BS133" s="27">
        <f t="shared" si="311"/>
        <v>-1.3176164031661219</v>
      </c>
      <c r="BT133" s="27">
        <f t="shared" si="312"/>
        <v>-1.4039719559596513</v>
      </c>
      <c r="BZ133" t="str">
        <f t="shared" si="323"/>
        <v>52 Skilled metal, electrical and electronic trades</v>
      </c>
      <c r="CA133" s="68">
        <f t="shared" si="313"/>
        <v>-0.46101418790965099</v>
      </c>
      <c r="CB133" s="68">
        <f t="shared" si="313"/>
        <v>-0.64876524814968306</v>
      </c>
      <c r="CC133" s="68">
        <f t="shared" si="313"/>
        <v>-0.85833393142683878</v>
      </c>
      <c r="CD133" s="68">
        <f t="shared" si="313"/>
        <v>-1.850451273617014</v>
      </c>
      <c r="CE133" s="68">
        <f t="shared" si="314"/>
        <v>-2.7087852050438528</v>
      </c>
      <c r="CK133" t="str">
        <f t="shared" si="324"/>
        <v>52 Skilled metal, electrical and electronic trades</v>
      </c>
      <c r="CL133" s="68">
        <f t="shared" si="315"/>
        <v>-0.4147288177389381</v>
      </c>
      <c r="CM133" s="68">
        <f t="shared" si="315"/>
        <v>-0.65437516496044612</v>
      </c>
      <c r="CN133" s="68">
        <f t="shared" si="315"/>
        <v>-0.93932834023023526</v>
      </c>
      <c r="CO133" s="68">
        <f t="shared" si="315"/>
        <v>-0.55356192120166381</v>
      </c>
      <c r="CP133" s="68">
        <f t="shared" si="316"/>
        <v>-1.4928902614318991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-2.3253266652269924E-3</v>
      </c>
      <c r="C134" s="27">
        <f t="shared" si="299"/>
        <v>-4.8623312260246965E-3</v>
      </c>
      <c r="D134" s="27">
        <f t="shared" si="299"/>
        <v>4.6123325184019483E-3</v>
      </c>
      <c r="E134" s="27">
        <f t="shared" si="299"/>
        <v>1.3456889779689795E-3</v>
      </c>
      <c r="F134" s="27">
        <f t="shared" si="300"/>
        <v>5.9580214963709278E-3</v>
      </c>
      <c r="L134" t="str">
        <f t="shared" si="317"/>
        <v>53 Skilled construction and building trades</v>
      </c>
      <c r="M134" s="27">
        <f t="shared" si="301"/>
        <v>0.10285141691128918</v>
      </c>
      <c r="N134" s="27">
        <f t="shared" si="301"/>
        <v>-0.11390750387303061</v>
      </c>
      <c r="O134" s="27">
        <f t="shared" si="301"/>
        <v>0.12009239274362471</v>
      </c>
      <c r="P134" s="27">
        <f t="shared" si="301"/>
        <v>0.18211355599437651</v>
      </c>
      <c r="Q134" s="27">
        <f t="shared" si="302"/>
        <v>0.30220594873800122</v>
      </c>
      <c r="W134" t="str">
        <f t="shared" si="318"/>
        <v>53 Skilled construction and building trades</v>
      </c>
      <c r="X134" s="27">
        <f t="shared" si="303"/>
        <v>-6.4292662582002835E-2</v>
      </c>
      <c r="Y134" s="27">
        <f t="shared" si="303"/>
        <v>-0.21702551243892043</v>
      </c>
      <c r="Z134" s="27">
        <f t="shared" si="303"/>
        <v>0.24132366285608686</v>
      </c>
      <c r="AA134" s="27">
        <f t="shared" si="303"/>
        <v>0.17145686596702658</v>
      </c>
      <c r="AB134" s="27">
        <f t="shared" si="304"/>
        <v>0.41278052882311345</v>
      </c>
      <c r="AH134" t="str">
        <f t="shared" si="319"/>
        <v>53 Skilled construction and building trades</v>
      </c>
      <c r="AI134" s="27">
        <f t="shared" si="305"/>
        <v>9.9156525981316856E-2</v>
      </c>
      <c r="AJ134" s="27">
        <f t="shared" si="305"/>
        <v>-9.6480208000428891E-2</v>
      </c>
      <c r="AK134" s="27">
        <f t="shared" si="305"/>
        <v>0.14456545265338994</v>
      </c>
      <c r="AL134" s="27">
        <f t="shared" si="305"/>
        <v>0.15135214177409073</v>
      </c>
      <c r="AM134" s="27">
        <f t="shared" si="306"/>
        <v>0.29591759442748067</v>
      </c>
      <c r="AS134" t="str">
        <f t="shared" si="320"/>
        <v>53 Skilled construction and building trades</v>
      </c>
      <c r="AT134" s="27">
        <f t="shared" si="307"/>
        <v>7.7035720020861564E-2</v>
      </c>
      <c r="AU134" s="27">
        <f t="shared" si="307"/>
        <v>-0.16274490930249019</v>
      </c>
      <c r="AV134" s="27">
        <f t="shared" si="307"/>
        <v>0.23811150240315748</v>
      </c>
      <c r="AW134" s="27">
        <f t="shared" si="307"/>
        <v>9.717919061990643E-2</v>
      </c>
      <c r="AX134" s="27">
        <f t="shared" si="308"/>
        <v>0.33529069302306391</v>
      </c>
      <c r="BD134" t="str">
        <f t="shared" si="321"/>
        <v>53 Skilled construction and building trades</v>
      </c>
      <c r="BE134" s="27">
        <f t="shared" si="309"/>
        <v>1.887740952777941</v>
      </c>
      <c r="BF134" s="27">
        <f t="shared" si="309"/>
        <v>-2.1872417940933424</v>
      </c>
      <c r="BG134" s="27">
        <f t="shared" si="309"/>
        <v>0.46748815303974389</v>
      </c>
      <c r="BH134" s="27">
        <f t="shared" si="309"/>
        <v>-1.0188160674803406</v>
      </c>
      <c r="BI134" s="27">
        <f t="shared" si="310"/>
        <v>-0.5513279144405967</v>
      </c>
      <c r="BO134" t="str">
        <f t="shared" si="322"/>
        <v>53 Skilled construction and building trades</v>
      </c>
      <c r="BP134" s="27">
        <f t="shared" si="311"/>
        <v>2.6377992746590415</v>
      </c>
      <c r="BQ134" s="27">
        <f t="shared" si="311"/>
        <v>-2.6310186178040933</v>
      </c>
      <c r="BR134" s="27">
        <f t="shared" si="311"/>
        <v>1.601953841257691</v>
      </c>
      <c r="BS134" s="27">
        <f t="shared" si="311"/>
        <v>-0.56774142740306921</v>
      </c>
      <c r="BT134" s="27">
        <f t="shared" si="312"/>
        <v>1.0342124138546218</v>
      </c>
      <c r="BZ134" t="str">
        <f t="shared" si="323"/>
        <v>53 Skilled construction and building trades</v>
      </c>
      <c r="CA134" s="68">
        <f t="shared" si="313"/>
        <v>-4.832025550414798E-2</v>
      </c>
      <c r="CB134" s="68">
        <f t="shared" si="313"/>
        <v>-0.71628528831162441</v>
      </c>
      <c r="CC134" s="68">
        <f t="shared" si="313"/>
        <v>-0.52769922114421686</v>
      </c>
      <c r="CD134" s="68">
        <f t="shared" si="313"/>
        <v>-1.302930244092587</v>
      </c>
      <c r="CE134" s="68">
        <f t="shared" si="314"/>
        <v>-1.8306294652368038</v>
      </c>
      <c r="CK134" t="str">
        <f t="shared" si="324"/>
        <v>53 Skilled construction and building trades</v>
      </c>
      <c r="CL134" s="68">
        <f t="shared" si="315"/>
        <v>4.1854732303459485E-2</v>
      </c>
      <c r="CM134" s="68">
        <f t="shared" si="315"/>
        <v>-0.8177296220194239</v>
      </c>
      <c r="CN134" s="68">
        <f t="shared" si="315"/>
        <v>-1.762238716138107</v>
      </c>
      <c r="CO134" s="68">
        <f t="shared" si="315"/>
        <v>-1.5960608938958378</v>
      </c>
      <c r="CP134" s="68">
        <f t="shared" si="316"/>
        <v>-3.3582996100339448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3.7775137934802916E-3</v>
      </c>
      <c r="C135" s="27">
        <f t="shared" si="299"/>
        <v>-5.3522140715600644E-3</v>
      </c>
      <c r="D135" s="27">
        <f t="shared" si="299"/>
        <v>1.6972964966345795E-2</v>
      </c>
      <c r="E135" s="27">
        <f t="shared" si="299"/>
        <v>2.4763387759004343E-2</v>
      </c>
      <c r="F135" s="27">
        <f t="shared" si="300"/>
        <v>4.1736352725350138E-2</v>
      </c>
      <c r="L135" t="str">
        <f t="shared" si="317"/>
        <v>54 Textiles, printing and other skilled trades</v>
      </c>
      <c r="M135" s="27">
        <f t="shared" si="301"/>
        <v>0.12455414551082655</v>
      </c>
      <c r="N135" s="27">
        <f t="shared" si="301"/>
        <v>4.3923142394213799E-2</v>
      </c>
      <c r="O135" s="27">
        <f t="shared" si="301"/>
        <v>0.19225091378205894</v>
      </c>
      <c r="P135" s="27">
        <f t="shared" si="301"/>
        <v>0.47983988950971734</v>
      </c>
      <c r="Q135" s="27">
        <f t="shared" si="302"/>
        <v>0.67209080329177628</v>
      </c>
      <c r="W135" t="str">
        <f t="shared" si="318"/>
        <v>54 Textiles, printing and other skilled trades</v>
      </c>
      <c r="X135" s="27">
        <f t="shared" si="303"/>
        <v>-0.17534292466353674</v>
      </c>
      <c r="Y135" s="27">
        <f t="shared" si="303"/>
        <v>0.15282924295532907</v>
      </c>
      <c r="Z135" s="27">
        <f t="shared" si="303"/>
        <v>0.26313610303669765</v>
      </c>
      <c r="AA135" s="27">
        <f t="shared" si="303"/>
        <v>0.48741523838177914</v>
      </c>
      <c r="AB135" s="27">
        <f t="shared" si="304"/>
        <v>0.75055134141847679</v>
      </c>
      <c r="AH135" t="str">
        <f t="shared" si="319"/>
        <v>54 Textiles, printing and other skilled trades</v>
      </c>
      <c r="AI135" s="27">
        <f t="shared" si="305"/>
        <v>-0.12651589142380304</v>
      </c>
      <c r="AJ135" s="27">
        <f t="shared" si="305"/>
        <v>0.1164148205636264</v>
      </c>
      <c r="AK135" s="27">
        <f t="shared" si="305"/>
        <v>1.8967892843412937E-2</v>
      </c>
      <c r="AL135" s="27">
        <f t="shared" si="305"/>
        <v>0.12971393590826952</v>
      </c>
      <c r="AM135" s="27">
        <f t="shared" si="306"/>
        <v>0.14868182875168245</v>
      </c>
      <c r="AS135" t="str">
        <f t="shared" si="320"/>
        <v>54 Textiles, printing and other skilled trades</v>
      </c>
      <c r="AT135" s="27">
        <f t="shared" si="307"/>
        <v>-0.1234083108176221</v>
      </c>
      <c r="AU135" s="27">
        <f t="shared" si="307"/>
        <v>9.3198551346580005E-2</v>
      </c>
      <c r="AV135" s="27">
        <f t="shared" si="307"/>
        <v>5.0570220537148991E-2</v>
      </c>
      <c r="AW135" s="27">
        <f t="shared" si="307"/>
        <v>0.12054962948368975</v>
      </c>
      <c r="AX135" s="27">
        <f t="shared" si="308"/>
        <v>0.17111985002083874</v>
      </c>
      <c r="BD135" t="str">
        <f t="shared" si="321"/>
        <v>54 Textiles, printing and other skilled trades</v>
      </c>
      <c r="BE135" s="27">
        <f t="shared" si="309"/>
        <v>-1.1360998387728749E-2</v>
      </c>
      <c r="BF135" s="27">
        <f t="shared" si="309"/>
        <v>-0.16009230280341846</v>
      </c>
      <c r="BG135" s="27">
        <f t="shared" si="309"/>
        <v>0.33108086281683224</v>
      </c>
      <c r="BH135" s="27">
        <f t="shared" si="309"/>
        <v>-2.3907141146444211E-2</v>
      </c>
      <c r="BI135" s="27">
        <f t="shared" si="310"/>
        <v>0.30717372167038803</v>
      </c>
      <c r="BO135" t="str">
        <f t="shared" si="322"/>
        <v>54 Textiles, printing and other skilled trades</v>
      </c>
      <c r="BP135" s="27">
        <f t="shared" si="311"/>
        <v>-0.74025866016573794</v>
      </c>
      <c r="BQ135" s="27">
        <f t="shared" si="311"/>
        <v>-0.21159184124495045</v>
      </c>
      <c r="BR135" s="27">
        <f t="shared" si="311"/>
        <v>-9.0599906834107458E-2</v>
      </c>
      <c r="BS135" s="27">
        <f t="shared" si="311"/>
        <v>-7.6162396301297619E-2</v>
      </c>
      <c r="BT135" s="27">
        <f t="shared" si="312"/>
        <v>-0.16676230313540508</v>
      </c>
      <c r="BZ135" t="str">
        <f t="shared" si="323"/>
        <v>54 Textiles, printing and other skilled trades</v>
      </c>
      <c r="CA135" s="68">
        <f t="shared" si="313"/>
        <v>-0.82738128545626299</v>
      </c>
      <c r="CB135" s="68">
        <f t="shared" si="313"/>
        <v>-4.1445457937335117E-2</v>
      </c>
      <c r="CC135" s="68">
        <f t="shared" si="313"/>
        <v>-0.41916897151543742</v>
      </c>
      <c r="CD135" s="68">
        <f t="shared" si="313"/>
        <v>-1.1339591608018584</v>
      </c>
      <c r="CE135" s="68">
        <f t="shared" si="314"/>
        <v>-1.5531281323172959</v>
      </c>
      <c r="CK135" t="str">
        <f t="shared" si="324"/>
        <v>54 Textiles, printing and other skilled trades</v>
      </c>
      <c r="CL135" s="68">
        <f t="shared" si="315"/>
        <v>-0.7923040866684099</v>
      </c>
      <c r="CM135" s="68">
        <f t="shared" si="315"/>
        <v>0.16991474068473744</v>
      </c>
      <c r="CN135" s="68">
        <f t="shared" si="315"/>
        <v>-1.065937873848261</v>
      </c>
      <c r="CO135" s="68">
        <f t="shared" si="315"/>
        <v>-0.371359194480676</v>
      </c>
      <c r="CP135" s="68">
        <f t="shared" si="316"/>
        <v>-1.437297068328937</v>
      </c>
    </row>
    <row r="136" spans="1:94" x14ac:dyDescent="0.2">
      <c r="A136" t="str">
        <f t="shared" si="298"/>
        <v>61 Caring personal service occupations</v>
      </c>
      <c r="B136" s="27">
        <f t="shared" si="299"/>
        <v>1.605487917496741E-2</v>
      </c>
      <c r="C136" s="27">
        <f t="shared" si="299"/>
        <v>2.4274514148952403E-4</v>
      </c>
      <c r="D136" s="27">
        <f t="shared" si="299"/>
        <v>2.1032095819869062E-2</v>
      </c>
      <c r="E136" s="27">
        <f t="shared" si="299"/>
        <v>6.0010646119964955E-2</v>
      </c>
      <c r="F136" s="27">
        <f t="shared" si="300"/>
        <v>8.1042741939834018E-2</v>
      </c>
      <c r="L136" t="str">
        <f t="shared" si="317"/>
        <v>61 Caring personal service occupations</v>
      </c>
      <c r="M136" s="27">
        <f t="shared" si="301"/>
        <v>1.2379653583283696</v>
      </c>
      <c r="N136" s="27">
        <f t="shared" si="301"/>
        <v>0.12258790062742753</v>
      </c>
      <c r="O136" s="27">
        <f t="shared" si="301"/>
        <v>1.5604282501767406</v>
      </c>
      <c r="P136" s="27">
        <f t="shared" si="301"/>
        <v>4.7491836552401869</v>
      </c>
      <c r="Q136" s="27">
        <f t="shared" si="302"/>
        <v>6.3096119054169275</v>
      </c>
      <c r="W136" t="str">
        <f t="shared" si="318"/>
        <v>61 Caring personal service occupations</v>
      </c>
      <c r="X136" s="27">
        <f t="shared" si="303"/>
        <v>0.40341907083593398</v>
      </c>
      <c r="Y136" s="27">
        <f t="shared" si="303"/>
        <v>1.4767471688792941</v>
      </c>
      <c r="Z136" s="27">
        <f t="shared" si="303"/>
        <v>1.7957053331581623</v>
      </c>
      <c r="AA136" s="27">
        <f t="shared" si="303"/>
        <v>3.792981306090061</v>
      </c>
      <c r="AB136" s="27">
        <f t="shared" si="304"/>
        <v>5.5886866392482233</v>
      </c>
      <c r="AH136" t="str">
        <f t="shared" si="319"/>
        <v>61 Caring personal service occupations</v>
      </c>
      <c r="AI136" s="27">
        <f t="shared" si="305"/>
        <v>-0.40203297731624676</v>
      </c>
      <c r="AJ136" s="27">
        <f t="shared" si="305"/>
        <v>1.3869846068776628</v>
      </c>
      <c r="AK136" s="27">
        <f t="shared" si="305"/>
        <v>0.25055498135978382</v>
      </c>
      <c r="AL136" s="27">
        <f t="shared" si="305"/>
        <v>1.0886023889381704</v>
      </c>
      <c r="AM136" s="27">
        <f t="shared" si="306"/>
        <v>1.3391573702979542</v>
      </c>
      <c r="AS136" t="str">
        <f t="shared" si="320"/>
        <v>61 Caring personal service occupations</v>
      </c>
      <c r="AT136" s="27">
        <f t="shared" si="307"/>
        <v>-3.5742185967651885E-2</v>
      </c>
      <c r="AU136" s="27">
        <f t="shared" si="307"/>
        <v>0.66113415922892615</v>
      </c>
      <c r="AV136" s="27">
        <f t="shared" si="307"/>
        <v>0.15918604151599958</v>
      </c>
      <c r="AW136" s="27">
        <f t="shared" si="307"/>
        <v>0.77153039905783505</v>
      </c>
      <c r="AX136" s="27">
        <f t="shared" si="308"/>
        <v>0.93071644057383462</v>
      </c>
      <c r="BD136" t="str">
        <f t="shared" si="321"/>
        <v>61 Caring personal service occupations</v>
      </c>
      <c r="BE136" s="27">
        <f t="shared" si="309"/>
        <v>4.6444701096125627</v>
      </c>
      <c r="BF136" s="27">
        <f t="shared" si="309"/>
        <v>-1.496154647761383</v>
      </c>
      <c r="BG136" s="27">
        <f t="shared" si="309"/>
        <v>3.1533408851841145</v>
      </c>
      <c r="BH136" s="27">
        <f t="shared" si="309"/>
        <v>2.9982811844306596</v>
      </c>
      <c r="BI136" s="27">
        <f t="shared" si="310"/>
        <v>6.1516220696147741</v>
      </c>
      <c r="BO136" t="str">
        <f t="shared" si="322"/>
        <v>61 Caring personal service occupations</v>
      </c>
      <c r="BP136" s="27">
        <f t="shared" si="311"/>
        <v>1.5749087397741519</v>
      </c>
      <c r="BQ136" s="27">
        <f t="shared" si="311"/>
        <v>-4.1383357122582041</v>
      </c>
      <c r="BR136" s="27">
        <f t="shared" si="311"/>
        <v>1.0335176941344031</v>
      </c>
      <c r="BS136" s="27">
        <f t="shared" si="311"/>
        <v>-3.6745214504117065</v>
      </c>
      <c r="BT136" s="27">
        <f t="shared" si="312"/>
        <v>-2.6410037562773034</v>
      </c>
      <c r="BZ136" t="str">
        <f t="shared" si="323"/>
        <v>61 Caring personal service occupations</v>
      </c>
      <c r="CA136" s="68">
        <f t="shared" si="313"/>
        <v>-2.4948954522802897</v>
      </c>
      <c r="CB136" s="68">
        <f t="shared" si="313"/>
        <v>-0.7194326939683533</v>
      </c>
      <c r="CC136" s="68">
        <f t="shared" si="313"/>
        <v>-0.9709866473253741</v>
      </c>
      <c r="CD136" s="68">
        <f t="shared" si="313"/>
        <v>-0.64216657028219593</v>
      </c>
      <c r="CE136" s="68">
        <f t="shared" si="314"/>
        <v>-1.61315321760757</v>
      </c>
      <c r="CK136" t="str">
        <f t="shared" si="324"/>
        <v>61 Caring personal service occupations</v>
      </c>
      <c r="CL136" s="68">
        <f t="shared" si="315"/>
        <v>-0.22383034092514609</v>
      </c>
      <c r="CM136" s="68">
        <f t="shared" si="315"/>
        <v>7.2530838657135721E-2</v>
      </c>
      <c r="CN136" s="68">
        <f t="shared" si="315"/>
        <v>-0.24346925596463331</v>
      </c>
      <c r="CO136" s="68">
        <f t="shared" si="315"/>
        <v>-0.24536802887580123</v>
      </c>
      <c r="CP136" s="68">
        <f t="shared" si="316"/>
        <v>-0.48883728484043454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1.3919941873517312E-2</v>
      </c>
      <c r="C137" s="27">
        <f t="shared" si="299"/>
        <v>1.8748539173894449E-3</v>
      </c>
      <c r="D137" s="27">
        <f t="shared" si="299"/>
        <v>1.5394591062558312E-2</v>
      </c>
      <c r="E137" s="27">
        <f t="shared" si="299"/>
        <v>3.9035176396917781E-2</v>
      </c>
      <c r="F137" s="27">
        <f t="shared" si="300"/>
        <v>5.4429767459476093E-2</v>
      </c>
      <c r="L137" t="str">
        <f t="shared" si="317"/>
        <v>62 Leisure, travel and related personal service occupations</v>
      </c>
      <c r="M137" s="27">
        <f t="shared" si="301"/>
        <v>0.13537099217297904</v>
      </c>
      <c r="N137" s="27">
        <f t="shared" si="301"/>
        <v>-8.2271835305216534E-3</v>
      </c>
      <c r="O137" s="27">
        <f t="shared" si="301"/>
        <v>0.16746280482922871</v>
      </c>
      <c r="P137" s="27">
        <f t="shared" si="301"/>
        <v>0.57662504976602913</v>
      </c>
      <c r="Q137" s="27">
        <f t="shared" si="302"/>
        <v>0.74408785459525784</v>
      </c>
      <c r="W137" t="str">
        <f t="shared" si="318"/>
        <v>62 Leisure, travel and related personal service occupations</v>
      </c>
      <c r="X137" s="27">
        <f t="shared" si="303"/>
        <v>0.2277394541575426</v>
      </c>
      <c r="Y137" s="27">
        <f t="shared" si="303"/>
        <v>9.2396589159637443E-2</v>
      </c>
      <c r="Z137" s="27">
        <f t="shared" si="303"/>
        <v>0.49692711098100872</v>
      </c>
      <c r="AA137" s="27">
        <f t="shared" si="303"/>
        <v>1.1192428116763913</v>
      </c>
      <c r="AB137" s="27">
        <f t="shared" si="304"/>
        <v>1.6161699226574</v>
      </c>
      <c r="AH137" t="str">
        <f t="shared" si="319"/>
        <v>62 Leisure, travel and related personal service occupations</v>
      </c>
      <c r="AI137" s="27">
        <f t="shared" si="305"/>
        <v>8.3895349380694206E-2</v>
      </c>
      <c r="AJ137" s="27">
        <f t="shared" si="305"/>
        <v>0.11042396889050399</v>
      </c>
      <c r="AK137" s="27">
        <f t="shared" si="305"/>
        <v>0.20292284096595736</v>
      </c>
      <c r="AL137" s="27">
        <f t="shared" si="305"/>
        <v>0.61151530167503587</v>
      </c>
      <c r="AM137" s="27">
        <f t="shared" si="306"/>
        <v>0.81443814264099323</v>
      </c>
      <c r="AS137" t="str">
        <f t="shared" si="320"/>
        <v>62 Leisure, travel and related personal service occupations</v>
      </c>
      <c r="AT137" s="27">
        <f t="shared" si="307"/>
        <v>7.6692875527862192E-2</v>
      </c>
      <c r="AU137" s="27">
        <f t="shared" si="307"/>
        <v>0.17744878546031395</v>
      </c>
      <c r="AV137" s="27">
        <f t="shared" si="307"/>
        <v>0.31243913383229027</v>
      </c>
      <c r="AW137" s="27">
        <f t="shared" si="307"/>
        <v>0.79856448909359568</v>
      </c>
      <c r="AX137" s="27">
        <f t="shared" si="308"/>
        <v>1.1110036229258859</v>
      </c>
      <c r="BD137" t="str">
        <f t="shared" si="321"/>
        <v>62 Leisure, travel and related personal service occupations</v>
      </c>
      <c r="BE137" s="27">
        <f t="shared" si="309"/>
        <v>-5.7412092629534506E-2</v>
      </c>
      <c r="BF137" s="27">
        <f t="shared" si="309"/>
        <v>-0.56586419053986337</v>
      </c>
      <c r="BG137" s="27">
        <f t="shared" si="309"/>
        <v>2.1818460040279319E-4</v>
      </c>
      <c r="BH137" s="27">
        <f t="shared" si="309"/>
        <v>-0.29045791044204705</v>
      </c>
      <c r="BI137" s="27">
        <f t="shared" si="310"/>
        <v>-0.29023972584164426</v>
      </c>
      <c r="BO137" t="str">
        <f t="shared" si="322"/>
        <v>62 Leisure, travel and related personal service occupations</v>
      </c>
      <c r="BP137" s="27">
        <f t="shared" si="311"/>
        <v>-9.9320604445913396E-2</v>
      </c>
      <c r="BQ137" s="27">
        <f t="shared" si="311"/>
        <v>-1.2237696607425157</v>
      </c>
      <c r="BR137" s="27">
        <f t="shared" si="311"/>
        <v>2.2044410223223565E-2</v>
      </c>
      <c r="BS137" s="27">
        <f t="shared" si="311"/>
        <v>-0.79845007803430157</v>
      </c>
      <c r="BT137" s="27">
        <f t="shared" si="312"/>
        <v>-0.776405667811078</v>
      </c>
      <c r="BZ137" t="str">
        <f t="shared" si="323"/>
        <v>62 Leisure, travel and related personal service occupations</v>
      </c>
      <c r="CA137" s="68">
        <f t="shared" si="313"/>
        <v>-3.0611648129766689E-2</v>
      </c>
      <c r="CB137" s="68">
        <f t="shared" si="313"/>
        <v>-0.57910672866120327</v>
      </c>
      <c r="CC137" s="68">
        <f t="shared" si="313"/>
        <v>-0.19794305139719182</v>
      </c>
      <c r="CD137" s="68">
        <f t="shared" si="313"/>
        <v>-0.93610782404299586</v>
      </c>
      <c r="CE137" s="68">
        <f t="shared" si="314"/>
        <v>-1.1340508754401877</v>
      </c>
      <c r="CK137" t="str">
        <f t="shared" si="324"/>
        <v>62 Leisure, travel and related personal service occupations</v>
      </c>
      <c r="CL137" s="68">
        <f t="shared" si="315"/>
        <v>-0.38741530931162504</v>
      </c>
      <c r="CM137" s="68">
        <f t="shared" si="315"/>
        <v>2.3699385328059375E-2</v>
      </c>
      <c r="CN137" s="68">
        <f t="shared" si="315"/>
        <v>-0.60511174766630416</v>
      </c>
      <c r="CO137" s="68">
        <f t="shared" si="315"/>
        <v>-0.3467499392574861</v>
      </c>
      <c r="CP137" s="68">
        <f t="shared" si="316"/>
        <v>-0.95186168692379025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9.6607223834050803E-4</v>
      </c>
      <c r="C138" s="27">
        <f t="shared" si="299"/>
        <v>-3.7018081412791733E-4</v>
      </c>
      <c r="D138" s="27">
        <f t="shared" si="299"/>
        <v>1.0728510775809565E-3</v>
      </c>
      <c r="E138" s="27">
        <f t="shared" si="299"/>
        <v>2.5579624558749827E-3</v>
      </c>
      <c r="F138" s="27">
        <f t="shared" si="300"/>
        <v>3.6308135334559392E-3</v>
      </c>
      <c r="L138" t="str">
        <f t="shared" si="317"/>
        <v>63 Community and civil enforcement occupations</v>
      </c>
      <c r="M138" s="27">
        <f t="shared" si="301"/>
        <v>5.6878450740751943E-3</v>
      </c>
      <c r="N138" s="27">
        <f t="shared" si="301"/>
        <v>3.1263630391139899E-3</v>
      </c>
      <c r="O138" s="27">
        <f t="shared" si="301"/>
        <v>4.9995481190819729E-3</v>
      </c>
      <c r="P138" s="27">
        <f t="shared" si="301"/>
        <v>3.146268809852213E-2</v>
      </c>
      <c r="Q138" s="27">
        <f t="shared" si="302"/>
        <v>3.6462236217604103E-2</v>
      </c>
      <c r="W138" t="str">
        <f t="shared" si="318"/>
        <v>63 Community and civil enforcement occupations</v>
      </c>
      <c r="X138" s="27">
        <f t="shared" si="303"/>
        <v>-3.2754835939119431E-4</v>
      </c>
      <c r="Y138" s="27">
        <f t="shared" si="303"/>
        <v>2.6558189947697181E-2</v>
      </c>
      <c r="Z138" s="27">
        <f t="shared" si="303"/>
        <v>2.5453953518515343E-2</v>
      </c>
      <c r="AA138" s="27">
        <f t="shared" si="303"/>
        <v>6.0488386845287262E-2</v>
      </c>
      <c r="AB138" s="27">
        <f t="shared" si="304"/>
        <v>8.5942340363802605E-2</v>
      </c>
      <c r="AH138" t="str">
        <f t="shared" si="319"/>
        <v>63 Community and civil enforcement occupations</v>
      </c>
      <c r="AI138" s="27">
        <f t="shared" si="305"/>
        <v>-3.2289596026462072E-3</v>
      </c>
      <c r="AJ138" s="27">
        <f t="shared" si="305"/>
        <v>1.3505445239260637E-2</v>
      </c>
      <c r="AK138" s="27">
        <f t="shared" si="305"/>
        <v>-2.9434843718980086E-3</v>
      </c>
      <c r="AL138" s="27">
        <f t="shared" si="305"/>
        <v>1.6014594778653142E-2</v>
      </c>
      <c r="AM138" s="27">
        <f t="shared" si="306"/>
        <v>1.3071110406755133E-2</v>
      </c>
      <c r="AS138" t="str">
        <f t="shared" si="320"/>
        <v>63 Community and civil enforcement occupations</v>
      </c>
      <c r="AT138" s="27">
        <f t="shared" si="307"/>
        <v>-7.6791149248249674E-3</v>
      </c>
      <c r="AU138" s="27">
        <f t="shared" si="307"/>
        <v>1.0777158836112175E-2</v>
      </c>
      <c r="AV138" s="27">
        <f t="shared" si="307"/>
        <v>-7.483410318240416E-3</v>
      </c>
      <c r="AW138" s="27">
        <f t="shared" si="307"/>
        <v>4.3593886761299841E-3</v>
      </c>
      <c r="AX138" s="27">
        <f t="shared" si="308"/>
        <v>-3.1240216421104319E-3</v>
      </c>
      <c r="BD138" t="str">
        <f t="shared" si="321"/>
        <v>63 Community and civil enforcement occupations</v>
      </c>
      <c r="BE138" s="27">
        <f t="shared" si="309"/>
        <v>-2.9568681065273605E-2</v>
      </c>
      <c r="BF138" s="27">
        <f t="shared" si="309"/>
        <v>4.9099218372323672E-2</v>
      </c>
      <c r="BG138" s="27">
        <f t="shared" si="309"/>
        <v>-5.1306734463284875E-2</v>
      </c>
      <c r="BH138" s="27">
        <f t="shared" si="309"/>
        <v>1.6071950657125078E-2</v>
      </c>
      <c r="BI138" s="27">
        <f t="shared" si="310"/>
        <v>-3.5234783806159797E-2</v>
      </c>
      <c r="BO138" t="str">
        <f t="shared" si="322"/>
        <v>63 Community and civil enforcement occupations</v>
      </c>
      <c r="BP138" s="27">
        <f t="shared" si="311"/>
        <v>-4.3737389601963828E-4</v>
      </c>
      <c r="BQ138" s="27">
        <f t="shared" si="311"/>
        <v>4.20193627060646E-2</v>
      </c>
      <c r="BR138" s="27">
        <f t="shared" si="311"/>
        <v>-4.3929760799152173E-2</v>
      </c>
      <c r="BS138" s="27">
        <f t="shared" si="311"/>
        <v>2.0537608356833825E-2</v>
      </c>
      <c r="BT138" s="27">
        <f t="shared" si="312"/>
        <v>-2.3392152442318348E-2</v>
      </c>
      <c r="BZ138" t="str">
        <f t="shared" si="323"/>
        <v>63 Community and civil enforcement occupations</v>
      </c>
      <c r="CA138" s="68">
        <f t="shared" si="313"/>
        <v>-5.5692233797335067E-3</v>
      </c>
      <c r="CB138" s="68">
        <f t="shared" si="313"/>
        <v>4.7620557087873355E-2</v>
      </c>
      <c r="CC138" s="68">
        <f t="shared" si="313"/>
        <v>-5.7785278386473377E-2</v>
      </c>
      <c r="CD138" s="68">
        <f t="shared" si="313"/>
        <v>-2.9588304486151074E-2</v>
      </c>
      <c r="CE138" s="68">
        <f t="shared" si="314"/>
        <v>-8.737358287262445E-2</v>
      </c>
      <c r="CK138" t="str">
        <f t="shared" si="324"/>
        <v>63 Community and civil enforcement occupations</v>
      </c>
      <c r="CL138" s="68">
        <f t="shared" si="315"/>
        <v>-3.8691757436841862E-2</v>
      </c>
      <c r="CM138" s="68">
        <f t="shared" si="315"/>
        <v>3.1433696468593536E-2</v>
      </c>
      <c r="CN138" s="68">
        <f t="shared" si="315"/>
        <v>-6.0590616369370159E-2</v>
      </c>
      <c r="CO138" s="68">
        <f t="shared" si="315"/>
        <v>-1.6120067308160201E-2</v>
      </c>
      <c r="CP138" s="68">
        <f t="shared" si="316"/>
        <v>-7.6710683677530367E-2</v>
      </c>
    </row>
    <row r="139" spans="1:94" x14ac:dyDescent="0.2">
      <c r="A139" t="str">
        <f t="shared" si="298"/>
        <v>71 Sales occupations</v>
      </c>
      <c r="B139" s="27">
        <f t="shared" si="299"/>
        <v>2.592948937829323E-2</v>
      </c>
      <c r="C139" s="27">
        <f t="shared" si="299"/>
        <v>-1.5733828081742493E-2</v>
      </c>
      <c r="D139" s="27">
        <f t="shared" si="299"/>
        <v>2.4145511998933958E-2</v>
      </c>
      <c r="E139" s="27">
        <f t="shared" si="299"/>
        <v>6.9642810291333485E-2</v>
      </c>
      <c r="F139" s="27">
        <f t="shared" si="300"/>
        <v>9.3788322290267442E-2</v>
      </c>
      <c r="L139" t="str">
        <f t="shared" si="317"/>
        <v>71 Sales occupations</v>
      </c>
      <c r="M139" s="27">
        <f t="shared" si="301"/>
        <v>0.52686452071224155</v>
      </c>
      <c r="N139" s="27">
        <f t="shared" si="301"/>
        <v>-5.3178351619121766E-2</v>
      </c>
      <c r="O139" s="27">
        <f t="shared" si="301"/>
        <v>0.60681053079413738</v>
      </c>
      <c r="P139" s="27">
        <f t="shared" si="301"/>
        <v>1.8524405763012091</v>
      </c>
      <c r="Q139" s="27">
        <f t="shared" si="302"/>
        <v>2.4592511070953464</v>
      </c>
      <c r="W139" t="str">
        <f t="shared" si="318"/>
        <v>71 Sales occupations</v>
      </c>
      <c r="X139" s="27">
        <f t="shared" si="303"/>
        <v>-0.13079126112028483</v>
      </c>
      <c r="Y139" s="27">
        <f t="shared" si="303"/>
        <v>0.85495319934453917</v>
      </c>
      <c r="Z139" s="27">
        <f t="shared" si="303"/>
        <v>0.62403895077229699</v>
      </c>
      <c r="AA139" s="27">
        <f t="shared" si="303"/>
        <v>2.5384828308805361</v>
      </c>
      <c r="AB139" s="27">
        <f t="shared" si="304"/>
        <v>3.162521781652833</v>
      </c>
      <c r="AH139" t="str">
        <f t="shared" si="319"/>
        <v>71 Sales occupations</v>
      </c>
      <c r="AI139" s="27">
        <f t="shared" si="305"/>
        <v>-6.4612372808188656E-2</v>
      </c>
      <c r="AJ139" s="27">
        <f t="shared" si="305"/>
        <v>0.37110623165888112</v>
      </c>
      <c r="AK139" s="27">
        <f t="shared" si="305"/>
        <v>6.6113907182065113E-2</v>
      </c>
      <c r="AL139" s="27">
        <f t="shared" si="305"/>
        <v>0.72800114575110042</v>
      </c>
      <c r="AM139" s="27">
        <f t="shared" si="306"/>
        <v>0.79411505293316553</v>
      </c>
      <c r="AS139" t="str">
        <f t="shared" si="320"/>
        <v>71 Sales occupations</v>
      </c>
      <c r="AT139" s="27">
        <f t="shared" si="307"/>
        <v>-0.14842067560689665</v>
      </c>
      <c r="AU139" s="27">
        <f t="shared" si="307"/>
        <v>0.21568798997017669</v>
      </c>
      <c r="AV139" s="27">
        <f t="shared" si="307"/>
        <v>-4.3478279146509813E-2</v>
      </c>
      <c r="AW139" s="27">
        <f t="shared" si="307"/>
        <v>0.46581556005987634</v>
      </c>
      <c r="AX139" s="27">
        <f t="shared" si="308"/>
        <v>0.42233728091336653</v>
      </c>
      <c r="BD139" t="str">
        <f t="shared" si="321"/>
        <v>71 Sales occupations</v>
      </c>
      <c r="BE139" s="27">
        <f t="shared" si="309"/>
        <v>0.54196790790005878</v>
      </c>
      <c r="BF139" s="27">
        <f t="shared" si="309"/>
        <v>-9.1977148398184383E-2</v>
      </c>
      <c r="BG139" s="27">
        <f t="shared" si="309"/>
        <v>-0.30782872361396052</v>
      </c>
      <c r="BH139" s="27">
        <f t="shared" si="309"/>
        <v>-0.14832730302677533</v>
      </c>
      <c r="BI139" s="27">
        <f t="shared" si="310"/>
        <v>-0.45615602664073585</v>
      </c>
      <c r="BO139" t="str">
        <f t="shared" si="322"/>
        <v>71 Sales occupations</v>
      </c>
      <c r="BP139" s="27">
        <f t="shared" si="311"/>
        <v>-0.69704785824793447</v>
      </c>
      <c r="BQ139" s="27">
        <f t="shared" si="311"/>
        <v>-2.0064950620976134</v>
      </c>
      <c r="BR139" s="27">
        <f t="shared" si="311"/>
        <v>-0.72203566696415322</v>
      </c>
      <c r="BS139" s="27">
        <f t="shared" si="311"/>
        <v>-2.5463664039937939</v>
      </c>
      <c r="BT139" s="27">
        <f t="shared" si="312"/>
        <v>-3.2684020709579471</v>
      </c>
      <c r="BZ139" t="str">
        <f t="shared" si="323"/>
        <v>71 Sales occupations</v>
      </c>
      <c r="CA139" s="68">
        <f t="shared" si="313"/>
        <v>-1.0000295033951918</v>
      </c>
      <c r="CB139" s="68">
        <f t="shared" si="313"/>
        <v>-0.86884550166649888</v>
      </c>
      <c r="CC139" s="68">
        <f t="shared" si="313"/>
        <v>-2.1276688592278585</v>
      </c>
      <c r="CD139" s="68">
        <f t="shared" si="313"/>
        <v>-4.1086519209376409</v>
      </c>
      <c r="CE139" s="68">
        <f t="shared" si="314"/>
        <v>-6.2363207801654994</v>
      </c>
      <c r="CK139" t="str">
        <f t="shared" si="324"/>
        <v>71 Sales occupations</v>
      </c>
      <c r="CL139" s="68">
        <f t="shared" si="315"/>
        <v>-1.6669042801744096</v>
      </c>
      <c r="CM139" s="68">
        <f t="shared" si="315"/>
        <v>0.1036792495672465</v>
      </c>
      <c r="CN139" s="68">
        <f t="shared" si="315"/>
        <v>-2.5914222873869499</v>
      </c>
      <c r="CO139" s="68">
        <f t="shared" si="315"/>
        <v>-1.5133992740180482</v>
      </c>
      <c r="CP139" s="68">
        <f t="shared" si="316"/>
        <v>-4.1048215614049983</v>
      </c>
    </row>
    <row r="140" spans="1:94" x14ac:dyDescent="0.2">
      <c r="A140" t="str">
        <f t="shared" si="298"/>
        <v>72 Customer service occupations</v>
      </c>
      <c r="B140" s="27">
        <f t="shared" si="299"/>
        <v>2.5132356606010549E-2</v>
      </c>
      <c r="C140" s="27">
        <f t="shared" si="299"/>
        <v>5.8682750186721394E-3</v>
      </c>
      <c r="D140" s="27">
        <f t="shared" si="299"/>
        <v>7.3361776443764168E-2</v>
      </c>
      <c r="E140" s="27">
        <f t="shared" si="299"/>
        <v>0.14760857158503377</v>
      </c>
      <c r="F140" s="27">
        <f t="shared" si="300"/>
        <v>0.22097034802879795</v>
      </c>
      <c r="L140" t="str">
        <f t="shared" si="317"/>
        <v>72 Customer service occupations</v>
      </c>
      <c r="M140" s="27">
        <f t="shared" si="301"/>
        <v>0.30576299277719621</v>
      </c>
      <c r="N140" s="27">
        <f t="shared" si="301"/>
        <v>6.065469732335238E-2</v>
      </c>
      <c r="O140" s="27">
        <f t="shared" si="301"/>
        <v>0.61803999443907631</v>
      </c>
      <c r="P140" s="27">
        <f t="shared" si="301"/>
        <v>1.2784533805021443</v>
      </c>
      <c r="Q140" s="27">
        <f t="shared" si="302"/>
        <v>1.8964933749412207</v>
      </c>
      <c r="W140" t="str">
        <f t="shared" si="318"/>
        <v>72 Customer service occupations</v>
      </c>
      <c r="X140" s="27">
        <f t="shared" si="303"/>
        <v>0.31964413492462862</v>
      </c>
      <c r="Y140" s="27">
        <f t="shared" si="303"/>
        <v>0.62413972888104174</v>
      </c>
      <c r="Z140" s="27">
        <f t="shared" si="303"/>
        <v>1.4559843007426245</v>
      </c>
      <c r="AA140" s="27">
        <f t="shared" si="303"/>
        <v>1.9174628346693128</v>
      </c>
      <c r="AB140" s="27">
        <f t="shared" si="304"/>
        <v>3.3734471354119373</v>
      </c>
      <c r="AH140" t="str">
        <f t="shared" si="319"/>
        <v>72 Customer service occupations</v>
      </c>
      <c r="AI140" s="27">
        <f t="shared" si="305"/>
        <v>7.236134238012315E-2</v>
      </c>
      <c r="AJ140" s="27">
        <f t="shared" si="305"/>
        <v>0.21391685354628898</v>
      </c>
      <c r="AK140" s="27">
        <f t="shared" si="305"/>
        <v>0.40296557550964263</v>
      </c>
      <c r="AL140" s="27">
        <f t="shared" si="305"/>
        <v>0.59126809029474092</v>
      </c>
      <c r="AM140" s="27">
        <f t="shared" si="306"/>
        <v>0.99423366580438355</v>
      </c>
      <c r="AS140" t="str">
        <f t="shared" si="320"/>
        <v>72 Customer service occupations</v>
      </c>
      <c r="AT140" s="27">
        <f t="shared" si="307"/>
        <v>0.19267589363959869</v>
      </c>
      <c r="AU140" s="27">
        <f t="shared" si="307"/>
        <v>0.1256333228436084</v>
      </c>
      <c r="AV140" s="27">
        <f t="shared" si="307"/>
        <v>0.67076948604732101</v>
      </c>
      <c r="AW140" s="27">
        <f t="shared" si="307"/>
        <v>0.49127190598786052</v>
      </c>
      <c r="AX140" s="27">
        <f t="shared" si="308"/>
        <v>1.1620413920351815</v>
      </c>
      <c r="BD140" t="str">
        <f t="shared" si="321"/>
        <v>72 Customer service occupations</v>
      </c>
      <c r="BE140" s="27">
        <f t="shared" si="309"/>
        <v>1.0115013118978142</v>
      </c>
      <c r="BF140" s="27">
        <f t="shared" si="309"/>
        <v>-5.3371772947668816E-2</v>
      </c>
      <c r="BG140" s="27">
        <f t="shared" si="309"/>
        <v>1.7193563794607671</v>
      </c>
      <c r="BH140" s="27">
        <f t="shared" si="309"/>
        <v>0.9421344743340212</v>
      </c>
      <c r="BI140" s="27">
        <f t="shared" si="310"/>
        <v>2.6614908537947883</v>
      </c>
      <c r="BO140" t="str">
        <f t="shared" si="322"/>
        <v>72 Customer service occupations</v>
      </c>
      <c r="BP140" s="27">
        <f t="shared" si="311"/>
        <v>1.3724776498828106</v>
      </c>
      <c r="BQ140" s="27">
        <f t="shared" si="311"/>
        <v>-0.72236469201170639</v>
      </c>
      <c r="BR140" s="27">
        <f t="shared" si="311"/>
        <v>1.8789056970779887</v>
      </c>
      <c r="BS140" s="27">
        <f t="shared" si="311"/>
        <v>-0.10955577140983497</v>
      </c>
      <c r="BT140" s="27">
        <f t="shared" si="312"/>
        <v>1.7693499256681537</v>
      </c>
      <c r="BZ140" t="str">
        <f t="shared" si="323"/>
        <v>72 Customer service occupations</v>
      </c>
      <c r="CA140" s="68">
        <f t="shared" si="313"/>
        <v>0.10451638506474481</v>
      </c>
      <c r="CB140" s="68">
        <f t="shared" si="313"/>
        <v>6.6384218851118781E-3</v>
      </c>
      <c r="CC140" s="68">
        <f t="shared" si="313"/>
        <v>0.27364962358695566</v>
      </c>
      <c r="CD140" s="68">
        <f t="shared" si="313"/>
        <v>-0.35404954542589495</v>
      </c>
      <c r="CE140" s="68">
        <f t="shared" si="314"/>
        <v>-8.0399921838939292E-2</v>
      </c>
      <c r="CK140" t="str">
        <f t="shared" si="324"/>
        <v>72 Customer service occupations</v>
      </c>
      <c r="CL140" s="68">
        <f t="shared" si="315"/>
        <v>5.2310695666031082E-2</v>
      </c>
      <c r="CM140" s="68">
        <f t="shared" si="315"/>
        <v>0.20117448780762004</v>
      </c>
      <c r="CN140" s="68">
        <f t="shared" si="315"/>
        <v>3.2588351260788739E-2</v>
      </c>
      <c r="CO140" s="68">
        <f t="shared" si="315"/>
        <v>-5.4142830149827459E-2</v>
      </c>
      <c r="CP140" s="68">
        <f t="shared" si="316"/>
        <v>-2.155447888903872E-2</v>
      </c>
    </row>
    <row r="141" spans="1:94" x14ac:dyDescent="0.2">
      <c r="A141" t="str">
        <f t="shared" si="298"/>
        <v>81 Process, plant and machine operatives</v>
      </c>
      <c r="B141" s="27">
        <f t="shared" si="299"/>
        <v>1.6731524221802851E-2</v>
      </c>
      <c r="C141" s="27">
        <f t="shared" si="299"/>
        <v>-8.1363224621949989E-3</v>
      </c>
      <c r="D141" s="27">
        <f t="shared" si="299"/>
        <v>3.8869071347655666E-2</v>
      </c>
      <c r="E141" s="27">
        <f t="shared" si="299"/>
        <v>0.1172034312429974</v>
      </c>
      <c r="F141" s="27">
        <f t="shared" si="300"/>
        <v>0.15607250259065306</v>
      </c>
      <c r="L141" t="str">
        <f t="shared" si="317"/>
        <v>81 Process, plant and machine operatives</v>
      </c>
      <c r="M141" s="27">
        <f t="shared" si="301"/>
        <v>0.12513624334284906</v>
      </c>
      <c r="N141" s="27">
        <f t="shared" si="301"/>
        <v>-7.3773108650509012E-2</v>
      </c>
      <c r="O141" s="27">
        <f t="shared" si="301"/>
        <v>0.29134671073288065</v>
      </c>
      <c r="P141" s="27">
        <f t="shared" si="301"/>
        <v>0.5810677970687862</v>
      </c>
      <c r="Q141" s="27">
        <f t="shared" si="302"/>
        <v>0.87241450780166685</v>
      </c>
      <c r="W141" t="str">
        <f t="shared" si="318"/>
        <v>81 Process, plant and machine operatives</v>
      </c>
      <c r="X141" s="27">
        <f t="shared" si="303"/>
        <v>-7.8096925313138055E-3</v>
      </c>
      <c r="Y141" s="27">
        <f t="shared" si="303"/>
        <v>-4.7759705251073648E-2</v>
      </c>
      <c r="Z141" s="27">
        <f t="shared" si="303"/>
        <v>0.6871145089645545</v>
      </c>
      <c r="AA141" s="27">
        <f t="shared" si="303"/>
        <v>1.248159155938545</v>
      </c>
      <c r="AB141" s="27">
        <f t="shared" si="304"/>
        <v>1.9352736649030995</v>
      </c>
      <c r="AH141" t="str">
        <f t="shared" si="319"/>
        <v>81 Process, plant and machine operatives</v>
      </c>
      <c r="AI141" s="27">
        <f t="shared" si="305"/>
        <v>-4.6011876276628727E-3</v>
      </c>
      <c r="AJ141" s="27">
        <f t="shared" si="305"/>
        <v>-2.2422665128664976E-2</v>
      </c>
      <c r="AK141" s="27">
        <f t="shared" si="305"/>
        <v>0.25067267409533378</v>
      </c>
      <c r="AL141" s="27">
        <f t="shared" si="305"/>
        <v>0.29647487173535136</v>
      </c>
      <c r="AM141" s="27">
        <f t="shared" si="306"/>
        <v>0.54714754583068514</v>
      </c>
      <c r="AS141" t="str">
        <f t="shared" si="320"/>
        <v>81 Process, plant and machine operatives</v>
      </c>
      <c r="AT141" s="27">
        <f t="shared" si="307"/>
        <v>-0.10999947327035686</v>
      </c>
      <c r="AU141" s="27">
        <f t="shared" si="307"/>
        <v>-8.6432031853345359E-2</v>
      </c>
      <c r="AV141" s="27">
        <f t="shared" si="307"/>
        <v>0.5059300373675335</v>
      </c>
      <c r="AW141" s="27">
        <f t="shared" si="307"/>
        <v>0.60367404191579976</v>
      </c>
      <c r="AX141" s="27">
        <f t="shared" si="308"/>
        <v>1.1096040792833333</v>
      </c>
      <c r="BD141" t="str">
        <f t="shared" si="321"/>
        <v>81 Process, plant and machine operatives</v>
      </c>
      <c r="BE141" s="27">
        <f t="shared" si="309"/>
        <v>0.70538538486218183</v>
      </c>
      <c r="BF141" s="27">
        <f t="shared" si="309"/>
        <v>-1.1477626439941488</v>
      </c>
      <c r="BG141" s="27">
        <f t="shared" si="309"/>
        <v>2.8513956887995242</v>
      </c>
      <c r="BH141" s="27">
        <f t="shared" si="309"/>
        <v>1.6596399057408071</v>
      </c>
      <c r="BI141" s="27">
        <f t="shared" si="310"/>
        <v>4.5110355945403313</v>
      </c>
      <c r="BO141" t="str">
        <f t="shared" si="322"/>
        <v>81 Process, plant and machine operatives</v>
      </c>
      <c r="BP141" s="27">
        <f t="shared" si="311"/>
        <v>0.6007818649134169</v>
      </c>
      <c r="BQ141" s="27">
        <f t="shared" si="311"/>
        <v>-2.1401082234220024</v>
      </c>
      <c r="BR141" s="27">
        <f t="shared" si="311"/>
        <v>3.5805441710940844</v>
      </c>
      <c r="BS141" s="27">
        <f t="shared" si="311"/>
        <v>5.2970212951180429E-2</v>
      </c>
      <c r="BT141" s="27">
        <f t="shared" si="312"/>
        <v>3.6335143840452648</v>
      </c>
      <c r="BZ141" t="str">
        <f t="shared" si="323"/>
        <v>81 Process, plant and machine operatives</v>
      </c>
      <c r="CA141" s="68">
        <f t="shared" si="313"/>
        <v>-0.73442836757161523</v>
      </c>
      <c r="CB141" s="68">
        <f t="shared" si="313"/>
        <v>-1.1968545071384131</v>
      </c>
      <c r="CC141" s="68">
        <f t="shared" si="313"/>
        <v>0.65412446088565179</v>
      </c>
      <c r="CD141" s="68">
        <f t="shared" si="313"/>
        <v>-3.7358073101130023</v>
      </c>
      <c r="CE141" s="68">
        <f t="shared" si="314"/>
        <v>-3.0816828492273505</v>
      </c>
      <c r="CK141" t="str">
        <f t="shared" si="324"/>
        <v>81 Process, plant and machine operatives</v>
      </c>
      <c r="CL141" s="68">
        <f t="shared" si="315"/>
        <v>-1.9449784604063414</v>
      </c>
      <c r="CM141" s="68">
        <f t="shared" si="315"/>
        <v>-0.61446545248893791</v>
      </c>
      <c r="CN141" s="68">
        <f t="shared" si="315"/>
        <v>-2.2246712305350913</v>
      </c>
      <c r="CO141" s="68">
        <f t="shared" si="315"/>
        <v>-1.1158151056087675</v>
      </c>
      <c r="CP141" s="68">
        <f t="shared" si="316"/>
        <v>-3.3404863361438588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5.5889295044957682E-2</v>
      </c>
      <c r="C142" s="27">
        <f t="shared" si="299"/>
        <v>-3.0348069839882155E-2</v>
      </c>
      <c r="D142" s="27">
        <f t="shared" si="299"/>
        <v>7.3488058474762932E-2</v>
      </c>
      <c r="E142" s="27">
        <f t="shared" si="299"/>
        <v>0.1460864772422997</v>
      </c>
      <c r="F142" s="27">
        <f t="shared" si="300"/>
        <v>0.21957453571706265</v>
      </c>
      <c r="L142" t="str">
        <f t="shared" si="317"/>
        <v>82 Transport and mobile machine drivers and operatives</v>
      </c>
      <c r="M142" s="27">
        <f t="shared" si="301"/>
        <v>0.25621050304772064</v>
      </c>
      <c r="N142" s="27">
        <f t="shared" si="301"/>
        <v>-0.14146920470199598</v>
      </c>
      <c r="O142" s="27">
        <f t="shared" si="301"/>
        <v>0.34859575369134133</v>
      </c>
      <c r="P142" s="27">
        <f t="shared" si="301"/>
        <v>0.74445445915795971</v>
      </c>
      <c r="Q142" s="27">
        <f t="shared" si="302"/>
        <v>1.0930502128493012</v>
      </c>
      <c r="W142" t="str">
        <f t="shared" si="318"/>
        <v>82 Transport and mobile machine drivers and operatives</v>
      </c>
      <c r="X142" s="27">
        <f t="shared" si="303"/>
        <v>0.40600091286907092</v>
      </c>
      <c r="Y142" s="27">
        <f t="shared" si="303"/>
        <v>-2.1972701981550102E-2</v>
      </c>
      <c r="Z142" s="27">
        <f t="shared" si="303"/>
        <v>0.68118537860249573</v>
      </c>
      <c r="AA142" s="27">
        <f t="shared" si="303"/>
        <v>1.265960662581139</v>
      </c>
      <c r="AB142" s="27">
        <f t="shared" si="304"/>
        <v>1.9471460411836348</v>
      </c>
      <c r="AH142" t="str">
        <f t="shared" si="319"/>
        <v>82 Transport and mobile machine drivers and operatives</v>
      </c>
      <c r="AI142" s="27">
        <f t="shared" si="305"/>
        <v>0.16210966267829752</v>
      </c>
      <c r="AJ142" s="27">
        <f t="shared" si="305"/>
        <v>-6.3403466700560851E-2</v>
      </c>
      <c r="AK142" s="27">
        <f t="shared" si="305"/>
        <v>0.27625599963964798</v>
      </c>
      <c r="AL142" s="27">
        <f t="shared" si="305"/>
        <v>0.35340985785709633</v>
      </c>
      <c r="AM142" s="27">
        <f t="shared" si="306"/>
        <v>0.62966585749674431</v>
      </c>
      <c r="AS142" t="str">
        <f t="shared" si="320"/>
        <v>82 Transport and mobile machine drivers and operatives</v>
      </c>
      <c r="AT142" s="27">
        <f t="shared" si="307"/>
        <v>0.14183177430853955</v>
      </c>
      <c r="AU142" s="27">
        <f t="shared" si="307"/>
        <v>-8.0795832150593938E-2</v>
      </c>
      <c r="AV142" s="27">
        <f t="shared" si="307"/>
        <v>0.35568896727031185</v>
      </c>
      <c r="AW142" s="27">
        <f t="shared" si="307"/>
        <v>0.46202415884022807</v>
      </c>
      <c r="AX142" s="27">
        <f t="shared" si="308"/>
        <v>0.81771312611053992</v>
      </c>
      <c r="BD142" t="str">
        <f t="shared" si="321"/>
        <v>82 Transport and mobile machine drivers and operatives</v>
      </c>
      <c r="BE142" s="27">
        <f t="shared" si="309"/>
        <v>2.0700134044992051</v>
      </c>
      <c r="BF142" s="27">
        <f t="shared" si="309"/>
        <v>-0.79152745416326376</v>
      </c>
      <c r="BG142" s="27">
        <f t="shared" si="309"/>
        <v>2.0307734309168524</v>
      </c>
      <c r="BH142" s="27">
        <f t="shared" si="309"/>
        <v>2.0399711745191382</v>
      </c>
      <c r="BI142" s="27">
        <f t="shared" si="310"/>
        <v>4.0707446054359906</v>
      </c>
      <c r="BO142" t="str">
        <f t="shared" si="322"/>
        <v>82 Transport and mobile machine drivers and operatives</v>
      </c>
      <c r="BP142" s="27">
        <f t="shared" si="311"/>
        <v>3.2284553791089738</v>
      </c>
      <c r="BQ142" s="27">
        <f t="shared" si="311"/>
        <v>-2.6121042673398538</v>
      </c>
      <c r="BR142" s="27">
        <f t="shared" si="311"/>
        <v>3.443209043878797</v>
      </c>
      <c r="BS142" s="27">
        <f t="shared" si="311"/>
        <v>1.0565591449851439</v>
      </c>
      <c r="BT142" s="27">
        <f t="shared" si="312"/>
        <v>4.4997681888639409</v>
      </c>
      <c r="BZ142" t="str">
        <f t="shared" si="323"/>
        <v>82 Transport and mobile machine drivers and operatives</v>
      </c>
      <c r="CA142" s="68">
        <f t="shared" si="313"/>
        <v>0.29788584041959787</v>
      </c>
      <c r="CB142" s="68">
        <f t="shared" si="313"/>
        <v>-1.1849566229595556</v>
      </c>
      <c r="CC142" s="68">
        <f t="shared" si="313"/>
        <v>-0.65447706907597158</v>
      </c>
      <c r="CD142" s="68">
        <f t="shared" si="313"/>
        <v>-2.4370051487876285</v>
      </c>
      <c r="CE142" s="68">
        <f t="shared" si="314"/>
        <v>-3.0914822178636001</v>
      </c>
      <c r="CK142" t="str">
        <f t="shared" si="324"/>
        <v>82 Transport and mobile machine drivers and operatives</v>
      </c>
      <c r="CL142" s="68">
        <f t="shared" si="315"/>
        <v>0.80621856533453329</v>
      </c>
      <c r="CM142" s="68">
        <f t="shared" si="315"/>
        <v>-0.7127660899744539</v>
      </c>
      <c r="CN142" s="68">
        <f t="shared" si="315"/>
        <v>-2.5478157170418756</v>
      </c>
      <c r="CO142" s="68">
        <f t="shared" si="315"/>
        <v>-2.6919110239739323</v>
      </c>
      <c r="CP142" s="68">
        <f t="shared" si="316"/>
        <v>-5.2397267410158079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6.0386139135635902E-5</v>
      </c>
      <c r="C143" s="27">
        <f t="shared" si="299"/>
        <v>-1.7666622902231329E-4</v>
      </c>
      <c r="D143" s="27">
        <f t="shared" si="299"/>
        <v>1.3735603953510852E-4</v>
      </c>
      <c r="E143" s="27">
        <f t="shared" si="299"/>
        <v>4.9048610065369343E-4</v>
      </c>
      <c r="F143" s="27">
        <f t="shared" si="300"/>
        <v>6.2784214018880196E-4</v>
      </c>
      <c r="L143" t="str">
        <f t="shared" si="317"/>
        <v>91 Elementary trades and related occupations</v>
      </c>
      <c r="M143" s="27">
        <f t="shared" si="301"/>
        <v>5.2631176739423968E-2</v>
      </c>
      <c r="N143" s="27">
        <f t="shared" si="301"/>
        <v>-7.5078913696631944E-2</v>
      </c>
      <c r="O143" s="27">
        <f t="shared" si="301"/>
        <v>6.5228801384042107E-2</v>
      </c>
      <c r="P143" s="27">
        <f t="shared" si="301"/>
        <v>0.2158953212237448</v>
      </c>
      <c r="Q143" s="27">
        <f t="shared" si="302"/>
        <v>0.28112412260778691</v>
      </c>
      <c r="W143" t="str">
        <f t="shared" si="318"/>
        <v>91 Elementary trades and related occupations</v>
      </c>
      <c r="X143" s="27">
        <f t="shared" si="303"/>
        <v>-8.7961762430059931E-2</v>
      </c>
      <c r="Y143" s="27">
        <f t="shared" si="303"/>
        <v>-5.697106605166069E-2</v>
      </c>
      <c r="Z143" s="27">
        <f t="shared" si="303"/>
        <v>1.8911866660336174E-2</v>
      </c>
      <c r="AA143" s="27">
        <f t="shared" si="303"/>
        <v>0.12495314307939187</v>
      </c>
      <c r="AB143" s="27">
        <f t="shared" si="304"/>
        <v>0.14386500973972804</v>
      </c>
      <c r="AH143" t="str">
        <f t="shared" si="319"/>
        <v>91 Elementary trades and related occupations</v>
      </c>
      <c r="AI143" s="27">
        <f t="shared" si="305"/>
        <v>-4.09761739431867E-2</v>
      </c>
      <c r="AJ143" s="27">
        <f t="shared" si="305"/>
        <v>-5.754341168962851E-2</v>
      </c>
      <c r="AK143" s="27">
        <f t="shared" si="305"/>
        <v>3.3756430205902743E-2</v>
      </c>
      <c r="AL143" s="27">
        <f t="shared" si="305"/>
        <v>0.13675403096155919</v>
      </c>
      <c r="AM143" s="27">
        <f t="shared" si="306"/>
        <v>0.17051046116746194</v>
      </c>
      <c r="AS143" t="str">
        <f t="shared" si="320"/>
        <v>91 Elementary trades and related occupations</v>
      </c>
      <c r="AT143" s="27">
        <f t="shared" si="307"/>
        <v>-7.1246774361547305E-2</v>
      </c>
      <c r="AU143" s="27">
        <f t="shared" si="307"/>
        <v>-1.2093030133895399E-2</v>
      </c>
      <c r="AV143" s="27">
        <f t="shared" si="307"/>
        <v>2.2093558039173122E-2</v>
      </c>
      <c r="AW143" s="27">
        <f t="shared" si="307"/>
        <v>8.9177392366342423E-2</v>
      </c>
      <c r="AX143" s="27">
        <f t="shared" si="308"/>
        <v>0.11127095040551555</v>
      </c>
      <c r="BD143" t="str">
        <f t="shared" si="321"/>
        <v>91 Elementary trades and related occupations</v>
      </c>
      <c r="BE143" s="27">
        <f t="shared" si="309"/>
        <v>6.7277676205486081E-2</v>
      </c>
      <c r="BF143" s="27">
        <f t="shared" si="309"/>
        <v>-0.37933303268060348</v>
      </c>
      <c r="BG143" s="27">
        <f t="shared" si="309"/>
        <v>7.6966397297688616E-2</v>
      </c>
      <c r="BH143" s="27">
        <f t="shared" si="309"/>
        <v>0.48731472372355267</v>
      </c>
      <c r="BI143" s="27">
        <f t="shared" si="310"/>
        <v>0.56428112102124128</v>
      </c>
      <c r="BO143" t="str">
        <f t="shared" si="322"/>
        <v>91 Elementary trades and related occupations</v>
      </c>
      <c r="BP143" s="27">
        <f t="shared" si="311"/>
        <v>2.9435969333198919E-2</v>
      </c>
      <c r="BQ143" s="27">
        <f t="shared" si="311"/>
        <v>-0.80960090439407395</v>
      </c>
      <c r="BR143" s="27">
        <f t="shared" si="311"/>
        <v>-4.8937890948886675E-2</v>
      </c>
      <c r="BS143" s="27">
        <f t="shared" si="311"/>
        <v>0.10566239078956663</v>
      </c>
      <c r="BT143" s="27">
        <f t="shared" si="312"/>
        <v>5.6724499840679954E-2</v>
      </c>
      <c r="BZ143" t="str">
        <f t="shared" si="323"/>
        <v>91 Elementary trades and related occupations</v>
      </c>
      <c r="CA143" s="68">
        <f t="shared" si="313"/>
        <v>-0.37425387363530849</v>
      </c>
      <c r="CB143" s="68">
        <f t="shared" si="313"/>
        <v>-0.86071566959285306</v>
      </c>
      <c r="CC143" s="68">
        <f t="shared" si="313"/>
        <v>-1.0611736524778781</v>
      </c>
      <c r="CD143" s="68">
        <f t="shared" si="313"/>
        <v>-0.91430727419901947</v>
      </c>
      <c r="CE143" s="68">
        <f t="shared" si="314"/>
        <v>-1.9754809266768976</v>
      </c>
      <c r="CK143" t="str">
        <f t="shared" si="324"/>
        <v>91 Elementary trades and related occupations</v>
      </c>
      <c r="CL143" s="68">
        <f t="shared" si="315"/>
        <v>-0.97082482507676016</v>
      </c>
      <c r="CM143" s="68">
        <f t="shared" si="315"/>
        <v>-0.17725650892237832</v>
      </c>
      <c r="CN143" s="68">
        <f t="shared" si="315"/>
        <v>-1.4751682906299957</v>
      </c>
      <c r="CO143" s="68">
        <f t="shared" si="315"/>
        <v>-0.78039361648794414</v>
      </c>
      <c r="CP143" s="68">
        <f t="shared" si="316"/>
        <v>-2.25556190711794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3.8982496262619973E-2</v>
      </c>
      <c r="C144" s="27">
        <f t="shared" si="299"/>
        <v>-1.5260501361191739E-2</v>
      </c>
      <c r="D144" s="27">
        <f t="shared" si="299"/>
        <v>4.2863723203498239E-2</v>
      </c>
      <c r="E144" s="27">
        <f t="shared" si="299"/>
        <v>8.3339028496493078E-2</v>
      </c>
      <c r="F144" s="27">
        <f t="shared" si="300"/>
        <v>0.12620275169999132</v>
      </c>
      <c r="L144" t="str">
        <f t="shared" ref="L144" si="325">A144</f>
        <v>92 Elementary administration and service occupations</v>
      </c>
      <c r="M144" s="27">
        <f t="shared" si="301"/>
        <v>0.83552928294705775</v>
      </c>
      <c r="N144" s="27">
        <f t="shared" si="301"/>
        <v>-0.15295022864890484</v>
      </c>
      <c r="O144" s="27">
        <f t="shared" si="301"/>
        <v>1.1221894996924222</v>
      </c>
      <c r="P144" s="27">
        <f t="shared" si="301"/>
        <v>3.2764540185561772</v>
      </c>
      <c r="Q144" s="27">
        <f t="shared" si="302"/>
        <v>4.3986435182485994</v>
      </c>
      <c r="W144" t="str">
        <f t="shared" ref="W144" si="326">A144</f>
        <v>92 Elementary administration and service occupations</v>
      </c>
      <c r="X144" s="27">
        <f t="shared" si="303"/>
        <v>0.60458696572916626</v>
      </c>
      <c r="Y144" s="27">
        <f t="shared" si="303"/>
        <v>0.58173053094721361</v>
      </c>
      <c r="Z144" s="27">
        <f t="shared" si="303"/>
        <v>1.7090646354592787</v>
      </c>
      <c r="AA144" s="27">
        <f t="shared" si="303"/>
        <v>3.1425599006056277</v>
      </c>
      <c r="AB144" s="27">
        <f t="shared" si="304"/>
        <v>4.8516245360649064</v>
      </c>
      <c r="AH144" t="str">
        <f t="shared" ref="AH144" si="327">L144</f>
        <v>92 Elementary administration and service occupations</v>
      </c>
      <c r="AI144" s="27">
        <f t="shared" si="305"/>
        <v>0.34069503679199231</v>
      </c>
      <c r="AJ144" s="27">
        <f t="shared" si="305"/>
        <v>0.26482199831247888</v>
      </c>
      <c r="AK144" s="27">
        <f t="shared" si="305"/>
        <v>0.76232431772855946</v>
      </c>
      <c r="AL144" s="27">
        <f t="shared" si="305"/>
        <v>1.7178831968037551</v>
      </c>
      <c r="AM144" s="27">
        <f t="shared" si="306"/>
        <v>2.4802075145323146</v>
      </c>
      <c r="AS144" t="str">
        <f t="shared" ref="AS144" si="328">W144</f>
        <v>92 Elementary administration and service occupations</v>
      </c>
      <c r="AT144" s="27">
        <f t="shared" si="307"/>
        <v>5.6239363561814137E-2</v>
      </c>
      <c r="AU144" s="27">
        <f t="shared" si="307"/>
        <v>0.28594494646393231</v>
      </c>
      <c r="AV144" s="27">
        <f t="shared" si="307"/>
        <v>0.63560468440712281</v>
      </c>
      <c r="AW144" s="27">
        <f t="shared" si="307"/>
        <v>1.4956891274898223</v>
      </c>
      <c r="AX144" s="27">
        <f t="shared" si="308"/>
        <v>2.1312938118969451</v>
      </c>
      <c r="BD144" t="str">
        <f t="shared" ref="BD144" si="329">AH144</f>
        <v>92 Elementary administration and service occupations</v>
      </c>
      <c r="BE144" s="27">
        <f t="shared" si="309"/>
        <v>0.84949831870194537</v>
      </c>
      <c r="BF144" s="27">
        <f t="shared" si="309"/>
        <v>-1.3403585889881295</v>
      </c>
      <c r="BG144" s="27">
        <f t="shared" si="309"/>
        <v>0.47013987897708098</v>
      </c>
      <c r="BH144" s="27">
        <f t="shared" si="309"/>
        <v>-0.80583071808164064</v>
      </c>
      <c r="BI144" s="27">
        <f t="shared" si="310"/>
        <v>-0.33569083910455966</v>
      </c>
      <c r="BO144" t="str">
        <f t="shared" ref="BO144" si="330">AS144</f>
        <v>92 Elementary administration and service occupations</v>
      </c>
      <c r="BP144" s="27">
        <f t="shared" si="311"/>
        <v>5.5835640780300047</v>
      </c>
      <c r="BQ144" s="27">
        <f t="shared" si="311"/>
        <v>-6.2706592081080252</v>
      </c>
      <c r="BR144" s="27">
        <f t="shared" si="311"/>
        <v>4.4067014319129392</v>
      </c>
      <c r="BS144" s="27">
        <f t="shared" si="311"/>
        <v>-1.1378974295967161</v>
      </c>
      <c r="BT144" s="27">
        <f t="shared" si="312"/>
        <v>3.268804002316223</v>
      </c>
      <c r="BZ144" t="str">
        <f t="shared" ref="BZ144" si="331">BD144</f>
        <v>92 Elementary administration and service occupations</v>
      </c>
      <c r="CA144" s="68">
        <f t="shared" si="313"/>
        <v>2.8305211988987651</v>
      </c>
      <c r="CB144" s="68">
        <f t="shared" si="313"/>
        <v>-3.9995191877135099</v>
      </c>
      <c r="CC144" s="68">
        <f t="shared" si="313"/>
        <v>-1.2469560328514682</v>
      </c>
      <c r="CD144" s="68">
        <f t="shared" si="313"/>
        <v>-6.9890417486744365</v>
      </c>
      <c r="CE144" s="68">
        <f t="shared" si="314"/>
        <v>-8.2359977815259047</v>
      </c>
      <c r="CK144" t="str">
        <f t="shared" ref="CK144" si="332">BO144</f>
        <v>92 Elementary administration and service occupations</v>
      </c>
      <c r="CL144" s="68">
        <f t="shared" si="315"/>
        <v>-4.1507916092700601</v>
      </c>
      <c r="CM144" s="68">
        <f t="shared" si="315"/>
        <v>-0.49434960954483032</v>
      </c>
      <c r="CN144" s="68">
        <f t="shared" si="315"/>
        <v>-5.1911154810780609</v>
      </c>
      <c r="CO144" s="68">
        <f t="shared" si="315"/>
        <v>-3.9058741125355736</v>
      </c>
      <c r="CP144" s="68">
        <f t="shared" si="316"/>
        <v>-9.0969895936136353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4.7380421631376208</v>
      </c>
      <c r="C146" s="29">
        <f>D35-C35</f>
        <v>-0.41991640391683305</v>
      </c>
      <c r="D146" s="29">
        <f>E35-D35</f>
        <v>4.524831918882489</v>
      </c>
      <c r="E146" s="29">
        <f>F35-E35</f>
        <v>9.4304564144763319</v>
      </c>
      <c r="F146" s="29">
        <f t="shared" ref="F146" si="334">F35-D35</f>
        <v>13.955288333358821</v>
      </c>
      <c r="L146" s="24" t="str">
        <f t="shared" ref="L146" si="335">L35</f>
        <v>All occupations</v>
      </c>
      <c r="M146" s="29">
        <f>N35-M35</f>
        <v>34.502026493985142</v>
      </c>
      <c r="N146" s="29">
        <f t="shared" ref="N146" si="336">O35-N35</f>
        <v>-0.21707078327706597</v>
      </c>
      <c r="O146" s="29">
        <f>P35-O35</f>
        <v>29.858130832205973</v>
      </c>
      <c r="P146" s="29">
        <f>Q35-P35</f>
        <v>66.580025198711382</v>
      </c>
      <c r="Q146" s="29">
        <f>Q35-O35</f>
        <v>96.438156030917355</v>
      </c>
      <c r="W146" s="24" t="str">
        <f t="shared" ref="W146" si="337">W35</f>
        <v>All occupations</v>
      </c>
      <c r="X146" s="29">
        <f>Y35-X35</f>
        <v>8.8153381076055268</v>
      </c>
      <c r="Y146" s="29">
        <f t="shared" ref="Y146" si="338">Z35-Y35</f>
        <v>21.204491164989321</v>
      </c>
      <c r="Z146" s="29">
        <f>AA35-Z35</f>
        <v>14.127094177850438</v>
      </c>
      <c r="AA146" s="29">
        <f>AB35-AA35</f>
        <v>33.518026669902667</v>
      </c>
      <c r="AB146" s="29">
        <f>AB35-Z35</f>
        <v>47.645120847753105</v>
      </c>
      <c r="AH146" s="24" t="str">
        <f t="shared" ref="AH146" si="339">AH35</f>
        <v>All occupations</v>
      </c>
      <c r="AI146" s="29">
        <f>AJ35-AI35</f>
        <v>-1.9781919725370827</v>
      </c>
      <c r="AJ146" s="29">
        <f t="shared" ref="AJ146" si="340">AK35-AJ35</f>
        <v>6.2660218036319648</v>
      </c>
      <c r="AK146" s="29">
        <f>AL35-AK35</f>
        <v>-0.61844454730830023</v>
      </c>
      <c r="AL146" s="29">
        <f>AM35-AL35</f>
        <v>6.8123726660631547</v>
      </c>
      <c r="AM146" s="29">
        <f>AM35-AK35</f>
        <v>6.1939281187548545</v>
      </c>
      <c r="AS146" s="24" t="str">
        <f t="shared" ref="AS146" si="341">AS35</f>
        <v>All occupations</v>
      </c>
      <c r="AT146" s="29">
        <f>AU35-AT35</f>
        <v>0.22531794749322387</v>
      </c>
      <c r="AU146" s="29">
        <f t="shared" ref="AU146" si="342">AV35-AU35</f>
        <v>5.2513412759077127</v>
      </c>
      <c r="AV146" s="29">
        <f>AW35-AV35</f>
        <v>2.4211775259205837</v>
      </c>
      <c r="AW146" s="29">
        <f>AX35-AW35</f>
        <v>9.1712386114016837</v>
      </c>
      <c r="AX146" s="29">
        <f>AX35-AV35</f>
        <v>11.592416137322267</v>
      </c>
      <c r="BD146" s="24" t="str">
        <f t="shared" ref="BD146" si="343">BD35</f>
        <v>All occupations</v>
      </c>
      <c r="BE146" s="29">
        <f>BF35-BE35</f>
        <v>27.924372182642173</v>
      </c>
      <c r="BF146" s="29">
        <f t="shared" ref="BF146" si="344">BG35-BF35</f>
        <v>-10.226775805332977</v>
      </c>
      <c r="BG146" s="29">
        <f>BH35-BG35</f>
        <v>8.4988875654119056</v>
      </c>
      <c r="BH146" s="29">
        <f>BI35-BH35</f>
        <v>1.1163833213396401</v>
      </c>
      <c r="BI146" s="29">
        <f>BI35-BG35</f>
        <v>9.6152708867515457</v>
      </c>
      <c r="BO146" s="24" t="str">
        <f t="shared" ref="BO146" si="345">BO35</f>
        <v>All occupations</v>
      </c>
      <c r="BP146" s="29">
        <f>BQ35-BP35</f>
        <v>22.187946973091556</v>
      </c>
      <c r="BQ146" s="29">
        <f t="shared" ref="BQ146" si="346">BR35-BQ35</f>
        <v>-32.781379568827447</v>
      </c>
      <c r="BR146" s="29">
        <f>BS35-BR35</f>
        <v>12.572269228922693</v>
      </c>
      <c r="BS146" s="29">
        <f>BT35-BS35</f>
        <v>-24.608532754328451</v>
      </c>
      <c r="BT146" s="29">
        <f>BT35-BR35</f>
        <v>-12.036263525405758</v>
      </c>
      <c r="BZ146" s="24" t="str">
        <f t="shared" ref="BZ146" si="347">BZ35</f>
        <v>All occupations</v>
      </c>
      <c r="CA146" s="70">
        <f>CB35-CA35</f>
        <v>-2.1629177366967838</v>
      </c>
      <c r="CB146" s="70">
        <f t="shared" ref="CB146" si="348">CC35-CB35</f>
        <v>-12.639896338873427</v>
      </c>
      <c r="CC146" s="70">
        <f>CD35-CC35</f>
        <v>-16.063066229379757</v>
      </c>
      <c r="CD146" s="70">
        <f>CE35-CD35</f>
        <v>-41.249540503688664</v>
      </c>
      <c r="CE146" s="70">
        <f>CE35-CC35</f>
        <v>-57.312606733068421</v>
      </c>
      <c r="CK146" s="24" t="str">
        <f t="shared" ref="CK146" si="349">CK35</f>
        <v>All occupations</v>
      </c>
      <c r="CL146" s="70">
        <f>CM35-CL35</f>
        <v>-10.086934158721846</v>
      </c>
      <c r="CM146" s="70">
        <f t="shared" ref="CM146" si="350">CN35-CM35</f>
        <v>-0.76381534430127829</v>
      </c>
      <c r="CN146" s="70">
        <f>CO35-CN35</f>
        <v>-23.852880472505902</v>
      </c>
      <c r="CO146" s="70">
        <f>CP35-CO35</f>
        <v>-16.09442962387789</v>
      </c>
      <c r="CP146" s="70">
        <f>CP35-CN35</f>
        <v>-39.947310096383788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Greater Birmingham and Solihull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0.99515865984707674</v>
      </c>
      <c r="C8" s="69">
        <f>'Basic T2'!O8</f>
        <v>8.8843223778860345</v>
      </c>
      <c r="D8" s="69">
        <f>'Basic T2'!Z8</f>
        <v>20.426024530943369</v>
      </c>
      <c r="E8" s="69">
        <f>'Basic T2'!AK8</f>
        <v>3.7550481885665645</v>
      </c>
      <c r="F8" s="69">
        <f>'Basic T2'!AV8</f>
        <v>5.5506973888988824</v>
      </c>
      <c r="G8" s="69">
        <f>'Basic T2'!BG8</f>
        <v>13.769075264262229</v>
      </c>
      <c r="H8" s="69">
        <f>'Basic T2'!BR8</f>
        <v>10.522233120392771</v>
      </c>
      <c r="I8" s="69">
        <f>'Basic T2'!CC8</f>
        <v>7.7463976705071484</v>
      </c>
      <c r="J8" s="69">
        <f>'Basic T2'!CN8</f>
        <v>2.4212290733703075</v>
      </c>
      <c r="K8" s="309">
        <f>SUM(B8:J8)</f>
        <v>74.070186274674384</v>
      </c>
      <c r="L8" s="97"/>
      <c r="M8" s="97">
        <f t="shared" ref="M8:M33" si="0">B8/B$35*100</f>
        <v>6.454806579209035</v>
      </c>
      <c r="N8" s="97">
        <f t="shared" ref="N8:N33" si="1">C8/C$35*100</f>
        <v>8.1977388491634642</v>
      </c>
      <c r="O8" s="97">
        <f t="shared" ref="O8:O33" si="2">D8/D$35*100</f>
        <v>9.8715108611301012</v>
      </c>
      <c r="P8" s="97">
        <f t="shared" ref="P8:P33" si="3">E8/E$35*100</f>
        <v>6.39435912650187</v>
      </c>
      <c r="Q8" s="97">
        <f t="shared" ref="Q8:Q33" si="4">F8/F$35*100</f>
        <v>9.5397384534244907</v>
      </c>
      <c r="R8" s="97">
        <f t="shared" ref="R8:R33" si="5">G8/G$35*100</f>
        <v>6.4543558579807607</v>
      </c>
      <c r="S8" s="97">
        <f t="shared" ref="S8:S33" si="6">H8/H$35*100</f>
        <v>5.0611504375011496</v>
      </c>
      <c r="T8" s="97">
        <f t="shared" ref="T8:T33" si="7">I8/I$35*100</f>
        <v>6.0070706814855965</v>
      </c>
      <c r="U8" s="97">
        <f t="shared" ref="U8:U33" si="8">J8/J$35*100</f>
        <v>3.5915052754373851</v>
      </c>
      <c r="V8" s="97">
        <f t="shared" ref="V8:V33" si="9">K8/K$35*100</f>
        <v>6.9534910788327311</v>
      </c>
      <c r="W8" s="97"/>
      <c r="X8" s="97">
        <f t="shared" ref="X8:X32" si="10">IF($K8&gt;0,B8/$K8*100,0)</f>
        <v>1.343534706604802</v>
      </c>
      <c r="Y8" s="97">
        <f t="shared" ref="Y8:AG23" si="11">IF($K8&gt;0,C8/$K8*100,0)</f>
        <v>11.994464743129324</v>
      </c>
      <c r="Z8" s="97">
        <f t="shared" si="11"/>
        <v>27.576580481649614</v>
      </c>
      <c r="AA8" s="97">
        <f t="shared" si="11"/>
        <v>5.0695811330104172</v>
      </c>
      <c r="AB8" s="97">
        <f t="shared" si="11"/>
        <v>7.4938347911199212</v>
      </c>
      <c r="AC8" s="97">
        <f t="shared" si="11"/>
        <v>18.589227267773275</v>
      </c>
      <c r="AD8" s="97">
        <f t="shared" si="11"/>
        <v>14.205760306006503</v>
      </c>
      <c r="AE8" s="97">
        <f t="shared" si="11"/>
        <v>10.458185756116761</v>
      </c>
      <c r="AF8" s="97">
        <f>IF($K8&gt;0,J8/$K8*100,0)</f>
        <v>3.2688308145893767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0.29524438967484329</v>
      </c>
      <c r="C9" s="69">
        <f>'Basic T2'!O9</f>
        <v>3.0579496363286416</v>
      </c>
      <c r="D9" s="69">
        <f>'Basic T2'!Z9</f>
        <v>6.5694804531161965</v>
      </c>
      <c r="E9" s="69">
        <f>'Basic T2'!AK9</f>
        <v>1.8634733427874317</v>
      </c>
      <c r="F9" s="69">
        <f>'Basic T2'!AV9</f>
        <v>2.1165113162193627</v>
      </c>
      <c r="G9" s="69">
        <f>'Basic T2'!BG9</f>
        <v>4.983491517139214</v>
      </c>
      <c r="H9" s="69">
        <f>'Basic T2'!BR9</f>
        <v>5.5909489453826406</v>
      </c>
      <c r="I9" s="69">
        <f>'Basic T2'!CC9</f>
        <v>3.8178279273108897</v>
      </c>
      <c r="J9" s="69">
        <f>'Basic T2'!CN9</f>
        <v>1.5889424034035473</v>
      </c>
      <c r="K9" s="309">
        <f>SUM(B9:J9)</f>
        <v>29.883869931362767</v>
      </c>
      <c r="L9" s="97"/>
      <c r="M9" s="97">
        <f t="shared" si="0"/>
        <v>1.9150166760751346</v>
      </c>
      <c r="N9" s="97">
        <f t="shared" si="1"/>
        <v>2.8216302230223005</v>
      </c>
      <c r="O9" s="97">
        <f t="shared" si="2"/>
        <v>3.1749055009052869</v>
      </c>
      <c r="P9" s="97">
        <f t="shared" si="3"/>
        <v>3.1732529592368328</v>
      </c>
      <c r="Q9" s="97">
        <f t="shared" si="4"/>
        <v>3.6375545225770836</v>
      </c>
      <c r="R9" s="97">
        <f t="shared" si="5"/>
        <v>2.3360485035861545</v>
      </c>
      <c r="S9" s="97">
        <f t="shared" si="6"/>
        <v>2.6892232264013645</v>
      </c>
      <c r="T9" s="97">
        <f t="shared" si="7"/>
        <v>2.9605970651910396</v>
      </c>
      <c r="U9" s="97">
        <f t="shared" si="8"/>
        <v>2.3569413926813545</v>
      </c>
      <c r="V9" s="97">
        <f t="shared" si="9"/>
        <v>2.8054097528276021</v>
      </c>
      <c r="W9" s="97"/>
      <c r="X9" s="97">
        <f t="shared" si="10"/>
        <v>0.98797240903858907</v>
      </c>
      <c r="Y9" s="97">
        <f t="shared" si="11"/>
        <v>10.232776555888298</v>
      </c>
      <c r="Z9" s="97">
        <f t="shared" si="11"/>
        <v>21.983365836503005</v>
      </c>
      <c r="AA9" s="97">
        <f t="shared" si="11"/>
        <v>6.2357162812830289</v>
      </c>
      <c r="AB9" s="97">
        <f t="shared" si="11"/>
        <v>7.0824539160442175</v>
      </c>
      <c r="AC9" s="97">
        <f t="shared" si="11"/>
        <v>16.676191967724698</v>
      </c>
      <c r="AD9" s="97">
        <f t="shared" si="11"/>
        <v>18.708918751901692</v>
      </c>
      <c r="AE9" s="97">
        <f t="shared" si="11"/>
        <v>12.775547263723446</v>
      </c>
      <c r="AF9" s="97">
        <f t="shared" si="11"/>
        <v>5.317057017893025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2.8924409219906719</v>
      </c>
      <c r="C10" s="69">
        <f>'Basic T2'!O10</f>
        <v>11.482490755755641</v>
      </c>
      <c r="D10" s="69">
        <f>'Basic T2'!Z10</f>
        <v>20.814247859868701</v>
      </c>
      <c r="E10" s="69">
        <f>'Basic T2'!AK10</f>
        <v>2.0607720960362332</v>
      </c>
      <c r="F10" s="69">
        <f>'Basic T2'!AV10</f>
        <v>5.7016686434470509</v>
      </c>
      <c r="G10" s="69">
        <f>'Basic T2'!BG10</f>
        <v>8.6735273511253297</v>
      </c>
      <c r="H10" s="69">
        <f>'Basic T2'!BR10</f>
        <v>6.2579190148110841</v>
      </c>
      <c r="I10" s="69">
        <f>'Basic T2'!CC10</f>
        <v>3.6844217612143475</v>
      </c>
      <c r="J10" s="69">
        <f>'Basic T2'!CN10</f>
        <v>1.3888373697486776</v>
      </c>
      <c r="K10" s="309">
        <f t="shared" ref="K10:K32" si="12">SUM(B10:J10)</f>
        <v>62.95632577399774</v>
      </c>
      <c r="L10" s="97"/>
      <c r="M10" s="97">
        <f t="shared" si="0"/>
        <v>18.760974954594502</v>
      </c>
      <c r="N10" s="97">
        <f t="shared" si="1"/>
        <v>10.595119869571423</v>
      </c>
      <c r="O10" s="97">
        <f t="shared" si="2"/>
        <v>10.059131844460699</v>
      </c>
      <c r="P10" s="97">
        <f t="shared" si="3"/>
        <v>3.5092270986167891</v>
      </c>
      <c r="Q10" s="97">
        <f t="shared" si="4"/>
        <v>9.7992060809077124</v>
      </c>
      <c r="R10" s="97">
        <f t="shared" si="5"/>
        <v>4.0657800900685057</v>
      </c>
      <c r="S10" s="97">
        <f t="shared" si="6"/>
        <v>3.0100330602137073</v>
      </c>
      <c r="T10" s="97">
        <f t="shared" si="7"/>
        <v>2.8571450732878834</v>
      </c>
      <c r="U10" s="97">
        <f t="shared" si="8"/>
        <v>2.0601176464619795</v>
      </c>
      <c r="V10" s="97">
        <f t="shared" si="9"/>
        <v>5.9101545661328885</v>
      </c>
      <c r="W10" s="97"/>
      <c r="X10" s="97">
        <f t="shared" si="10"/>
        <v>4.5943610692498664</v>
      </c>
      <c r="Y10" s="97">
        <f t="shared" si="11"/>
        <v>18.238819712852663</v>
      </c>
      <c r="Z10" s="97">
        <f t="shared" si="11"/>
        <v>33.061408212715953</v>
      </c>
      <c r="AA10" s="97">
        <f t="shared" si="11"/>
        <v>3.2733360320836491</v>
      </c>
      <c r="AB10" s="97">
        <f t="shared" si="11"/>
        <v>9.0565460632423971</v>
      </c>
      <c r="AC10" s="97">
        <f t="shared" si="11"/>
        <v>13.777054560429375</v>
      </c>
      <c r="AD10" s="97">
        <f t="shared" si="11"/>
        <v>9.9400956740644695</v>
      </c>
      <c r="AE10" s="97">
        <f t="shared" si="11"/>
        <v>5.8523455997746447</v>
      </c>
      <c r="AF10" s="97">
        <f t="shared" si="11"/>
        <v>2.2060330755869746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3.2428956937683906</v>
      </c>
      <c r="C11" s="69">
        <f>'Basic T2'!O11</f>
        <v>9.938949629892349</v>
      </c>
      <c r="D11" s="69">
        <f>'Basic T2'!Z11</f>
        <v>18.719641078035586</v>
      </c>
      <c r="E11" s="69">
        <f>'Basic T2'!AK11</f>
        <v>6.2543619843235634</v>
      </c>
      <c r="F11" s="69">
        <f>'Basic T2'!AV11</f>
        <v>1.2735469780403599</v>
      </c>
      <c r="G11" s="69">
        <f>'Basic T2'!BG11</f>
        <v>5.3597251103677515</v>
      </c>
      <c r="H11" s="69">
        <f>'Basic T2'!BR11</f>
        <v>3.8945092817982738</v>
      </c>
      <c r="I11" s="69">
        <f>'Basic T2'!CC11</f>
        <v>1.8828531261221877</v>
      </c>
      <c r="J11" s="69">
        <f>'Basic T2'!CN11</f>
        <v>0.6008372961149292</v>
      </c>
      <c r="K11" s="309">
        <f t="shared" si="12"/>
        <v>51.167320178463392</v>
      </c>
      <c r="L11" s="97"/>
      <c r="M11" s="97">
        <f t="shared" si="0"/>
        <v>21.034097681510865</v>
      </c>
      <c r="N11" s="97">
        <f t="shared" si="1"/>
        <v>9.1708641396952792</v>
      </c>
      <c r="O11" s="97">
        <f t="shared" si="2"/>
        <v>9.0468480510412359</v>
      </c>
      <c r="P11" s="97">
        <f t="shared" si="3"/>
        <v>10.650365754739443</v>
      </c>
      <c r="Q11" s="97">
        <f t="shared" si="4"/>
        <v>2.1887889444220434</v>
      </c>
      <c r="R11" s="97">
        <f t="shared" si="5"/>
        <v>2.5124107828110023</v>
      </c>
      <c r="S11" s="97">
        <f t="shared" si="6"/>
        <v>1.8732427926563429</v>
      </c>
      <c r="T11" s="97">
        <f t="shared" si="7"/>
        <v>1.4600892301894455</v>
      </c>
      <c r="U11" s="97">
        <f t="shared" si="8"/>
        <v>0.89124583147043168</v>
      </c>
      <c r="V11" s="97">
        <f t="shared" si="9"/>
        <v>4.8034374190628064</v>
      </c>
      <c r="W11" s="97"/>
      <c r="X11" s="97">
        <f t="shared" si="10"/>
        <v>6.3378259452668058</v>
      </c>
      <c r="Y11" s="97">
        <f t="shared" si="11"/>
        <v>19.424409164339444</v>
      </c>
      <c r="Z11" s="97">
        <f t="shared" si="11"/>
        <v>36.585150468589099</v>
      </c>
      <c r="AA11" s="97">
        <f t="shared" si="11"/>
        <v>12.223352644831415</v>
      </c>
      <c r="AB11" s="97">
        <f t="shared" si="11"/>
        <v>2.4889851053337027</v>
      </c>
      <c r="AC11" s="97">
        <f t="shared" si="11"/>
        <v>10.474899001303745</v>
      </c>
      <c r="AD11" s="97">
        <f t="shared" si="11"/>
        <v>7.6113215783333024</v>
      </c>
      <c r="AE11" s="97">
        <f t="shared" si="11"/>
        <v>3.6797962440774672</v>
      </c>
      <c r="AF11" s="97">
        <f t="shared" si="11"/>
        <v>1.1742598479250139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3.9552240489652459</v>
      </c>
      <c r="C12" s="69">
        <f>'Basic T2'!O12</f>
        <v>23.10065235278848</v>
      </c>
      <c r="D12" s="69">
        <f>'Basic T2'!Z12</f>
        <v>11.376963079093898</v>
      </c>
      <c r="E12" s="69">
        <f>'Basic T2'!AK12</f>
        <v>0.90099698340582313</v>
      </c>
      <c r="F12" s="69">
        <f>'Basic T2'!AV12</f>
        <v>0.45794122894938749</v>
      </c>
      <c r="G12" s="69">
        <f>'Basic T2'!BG12</f>
        <v>1.8910451771122059</v>
      </c>
      <c r="H12" s="69">
        <f>'Basic T2'!BR12</f>
        <v>1.4788563827821539</v>
      </c>
      <c r="I12" s="69">
        <f>'Basic T2'!CC12</f>
        <v>1.0142041147706526</v>
      </c>
      <c r="J12" s="69">
        <f>'Basic T2'!CN12</f>
        <v>0.4033381070690118</v>
      </c>
      <c r="K12" s="309">
        <f t="shared" si="12"/>
        <v>44.579221474936851</v>
      </c>
      <c r="L12" s="97"/>
      <c r="M12" s="97">
        <f t="shared" si="0"/>
        <v>25.654407928711407</v>
      </c>
      <c r="N12" s="97">
        <f t="shared" si="1"/>
        <v>21.31542589053748</v>
      </c>
      <c r="O12" s="97">
        <f t="shared" si="2"/>
        <v>5.4982708177901456</v>
      </c>
      <c r="P12" s="97">
        <f t="shared" si="3"/>
        <v>1.5342807853528428</v>
      </c>
      <c r="Q12" s="97">
        <f t="shared" si="4"/>
        <v>0.78704336502905048</v>
      </c>
      <c r="R12" s="97">
        <f t="shared" si="5"/>
        <v>0.88644141181215497</v>
      </c>
      <c r="S12" s="97">
        <f t="shared" si="6"/>
        <v>0.71132377919031298</v>
      </c>
      <c r="T12" s="97">
        <f t="shared" si="7"/>
        <v>0.78648115705141408</v>
      </c>
      <c r="U12" s="97">
        <f t="shared" si="8"/>
        <v>0.59828743808485341</v>
      </c>
      <c r="V12" s="97">
        <f t="shared" si="9"/>
        <v>4.184966103335813</v>
      </c>
      <c r="W12" s="97"/>
      <c r="X12" s="97">
        <f t="shared" si="10"/>
        <v>8.8723488614284935</v>
      </c>
      <c r="Y12" s="97">
        <f t="shared" si="11"/>
        <v>51.81932655727519</v>
      </c>
      <c r="Z12" s="97">
        <f t="shared" si="11"/>
        <v>25.520775605043276</v>
      </c>
      <c r="AA12" s="97">
        <f t="shared" si="11"/>
        <v>2.021114217780537</v>
      </c>
      <c r="AB12" s="97">
        <f t="shared" si="11"/>
        <v>1.0272526387811625</v>
      </c>
      <c r="AC12" s="97">
        <f t="shared" si="11"/>
        <v>4.2419878915457998</v>
      </c>
      <c r="AD12" s="97">
        <f t="shared" si="11"/>
        <v>3.3173670016054242</v>
      </c>
      <c r="AE12" s="97">
        <f t="shared" si="11"/>
        <v>2.2750601765014098</v>
      </c>
      <c r="AF12" s="97">
        <f t="shared" si="11"/>
        <v>0.90476705003871583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1.147289999328678</v>
      </c>
      <c r="C13" s="69">
        <f>'Basic T2'!O13</f>
        <v>14.383236917713001</v>
      </c>
      <c r="D13" s="69">
        <f>'Basic T2'!Z13</f>
        <v>24.825238759080182</v>
      </c>
      <c r="E13" s="69">
        <f>'Basic T2'!AK13</f>
        <v>2.4019736123135491</v>
      </c>
      <c r="F13" s="69">
        <f>'Basic T2'!AV13</f>
        <v>3.8556045906968488</v>
      </c>
      <c r="G13" s="69">
        <f>'Basic T2'!BG13</f>
        <v>9.4543883813556615</v>
      </c>
      <c r="H13" s="69">
        <f>'Basic T2'!BR13</f>
        <v>6.0462729661462591</v>
      </c>
      <c r="I13" s="69">
        <f>'Basic T2'!CC13</f>
        <v>3.7515770456432858</v>
      </c>
      <c r="J13" s="69">
        <f>'Basic T2'!CN13</f>
        <v>1.4981845899987563</v>
      </c>
      <c r="K13" s="309">
        <f t="shared" si="12"/>
        <v>67.363766862276222</v>
      </c>
      <c r="L13" s="97"/>
      <c r="M13" s="97">
        <f t="shared" si="0"/>
        <v>7.441562169659929</v>
      </c>
      <c r="N13" s="97">
        <f t="shared" si="1"/>
        <v>13.271695357492636</v>
      </c>
      <c r="O13" s="97">
        <f t="shared" si="2"/>
        <v>11.997567792458234</v>
      </c>
      <c r="P13" s="97">
        <f t="shared" si="3"/>
        <v>4.0902489444155217</v>
      </c>
      <c r="Q13" s="97">
        <f t="shared" si="4"/>
        <v>6.6264573256383619</v>
      </c>
      <c r="R13" s="97">
        <f t="shared" si="5"/>
        <v>4.4318144727708271</v>
      </c>
      <c r="S13" s="97">
        <f t="shared" si="6"/>
        <v>2.9082321896628196</v>
      </c>
      <c r="T13" s="97">
        <f t="shared" si="7"/>
        <v>2.9092217361909238</v>
      </c>
      <c r="U13" s="97">
        <f t="shared" si="8"/>
        <v>2.2223167224196754</v>
      </c>
      <c r="V13" s="97">
        <f t="shared" si="9"/>
        <v>6.3239121632067867</v>
      </c>
      <c r="W13" s="97"/>
      <c r="X13" s="97">
        <f t="shared" si="10"/>
        <v>1.7031262543175292</v>
      </c>
      <c r="Y13" s="97">
        <f t="shared" si="11"/>
        <v>21.351592388114547</v>
      </c>
      <c r="Z13" s="97">
        <f t="shared" si="11"/>
        <v>36.852509762161681</v>
      </c>
      <c r="AA13" s="97">
        <f t="shared" si="11"/>
        <v>3.5656759177739166</v>
      </c>
      <c r="AB13" s="97">
        <f t="shared" si="11"/>
        <v>5.7235584800053561</v>
      </c>
      <c r="AC13" s="97">
        <f t="shared" si="11"/>
        <v>14.034827358578323</v>
      </c>
      <c r="AD13" s="97">
        <f t="shared" si="11"/>
        <v>8.9755565161724622</v>
      </c>
      <c r="AE13" s="97">
        <f t="shared" si="11"/>
        <v>5.5691319241593256</v>
      </c>
      <c r="AF13" s="97">
        <f t="shared" si="11"/>
        <v>2.2240213987168538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0.34992794547444334</v>
      </c>
      <c r="C14" s="69">
        <f>'Basic T2'!O14</f>
        <v>2.2290338210881195</v>
      </c>
      <c r="D14" s="69">
        <f>'Basic T2'!Z14</f>
        <v>5.1628194969713874</v>
      </c>
      <c r="E14" s="69">
        <f>'Basic T2'!AK14</f>
        <v>0.99072347491745694</v>
      </c>
      <c r="F14" s="69">
        <f>'Basic T2'!AV14</f>
        <v>2.0881810853182241</v>
      </c>
      <c r="G14" s="69">
        <f>'Basic T2'!BG14</f>
        <v>3.3398233859766733</v>
      </c>
      <c r="H14" s="69">
        <f>'Basic T2'!BR14</f>
        <v>2.8366595058557733</v>
      </c>
      <c r="I14" s="69">
        <f>'Basic T2'!CC14</f>
        <v>2.3752522894179839</v>
      </c>
      <c r="J14" s="69">
        <f>'Basic T2'!CN14</f>
        <v>0.77720308093093438</v>
      </c>
      <c r="K14" s="309">
        <f t="shared" si="12"/>
        <v>20.149624085950997</v>
      </c>
      <c r="L14" s="97"/>
      <c r="M14" s="97">
        <f t="shared" si="0"/>
        <v>2.2697056216589906</v>
      </c>
      <c r="N14" s="97">
        <f t="shared" si="1"/>
        <v>2.0567733107835857</v>
      </c>
      <c r="O14" s="97">
        <f t="shared" si="2"/>
        <v>2.4950928978470932</v>
      </c>
      <c r="P14" s="97">
        <f t="shared" si="3"/>
        <v>1.6870733411536849</v>
      </c>
      <c r="Q14" s="97">
        <f t="shared" si="4"/>
        <v>3.5888646059438152</v>
      </c>
      <c r="R14" s="97">
        <f t="shared" si="5"/>
        <v>1.5655669115158046</v>
      </c>
      <c r="S14" s="97">
        <f t="shared" si="6"/>
        <v>1.3644214431325805</v>
      </c>
      <c r="T14" s="97">
        <f t="shared" si="7"/>
        <v>1.841928209187869</v>
      </c>
      <c r="U14" s="97">
        <f t="shared" si="8"/>
        <v>1.1528562067711172</v>
      </c>
      <c r="V14" s="97">
        <f t="shared" si="9"/>
        <v>1.8915874033841737</v>
      </c>
      <c r="W14" s="97"/>
      <c r="X14" s="97">
        <f t="shared" si="10"/>
        <v>1.7366475125380876</v>
      </c>
      <c r="Y14" s="97">
        <f t="shared" si="11"/>
        <v>11.06240896395818</v>
      </c>
      <c r="Z14" s="97">
        <f t="shared" si="11"/>
        <v>25.622410993617894</v>
      </c>
      <c r="AA14" s="97">
        <f t="shared" si="11"/>
        <v>4.9168335383895476</v>
      </c>
      <c r="AB14" s="97">
        <f t="shared" si="11"/>
        <v>10.36337490173911</v>
      </c>
      <c r="AC14" s="97">
        <f t="shared" si="11"/>
        <v>16.57511510750869</v>
      </c>
      <c r="AD14" s="97">
        <f t="shared" si="11"/>
        <v>14.077977304964159</v>
      </c>
      <c r="AE14" s="97">
        <f t="shared" si="11"/>
        <v>11.788072468677422</v>
      </c>
      <c r="AF14" s="97">
        <f t="shared" si="11"/>
        <v>3.8571592086069075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7.7965585227907294E-2</v>
      </c>
      <c r="C15" s="69">
        <f>'Basic T2'!O15</f>
        <v>2.4602851953096234</v>
      </c>
      <c r="D15" s="69">
        <f>'Basic T2'!Z15</f>
        <v>6.691254235095573</v>
      </c>
      <c r="E15" s="69">
        <f>'Basic T2'!AK15</f>
        <v>3.4746048846715758</v>
      </c>
      <c r="F15" s="69">
        <f>'Basic T2'!AV15</f>
        <v>0.96776007292998156</v>
      </c>
      <c r="G15" s="69">
        <f>'Basic T2'!BG15</f>
        <v>3.8568682908134453</v>
      </c>
      <c r="H15" s="69">
        <f>'Basic T2'!BR15</f>
        <v>2.7456088925025219</v>
      </c>
      <c r="I15" s="69">
        <f>'Basic T2'!CC15</f>
        <v>0.90989098142824887</v>
      </c>
      <c r="J15" s="69">
        <f>'Basic T2'!CN15</f>
        <v>0.25603551424411347</v>
      </c>
      <c r="K15" s="309">
        <f t="shared" si="12"/>
        <v>21.440273652222992</v>
      </c>
      <c r="L15" s="97"/>
      <c r="M15" s="97">
        <f t="shared" si="0"/>
        <v>0.50570104324702569</v>
      </c>
      <c r="N15" s="97">
        <f t="shared" si="1"/>
        <v>2.2701534982356688</v>
      </c>
      <c r="O15" s="97">
        <f t="shared" si="2"/>
        <v>3.2337564637830245</v>
      </c>
      <c r="P15" s="97">
        <f t="shared" si="3"/>
        <v>5.9168006213440947</v>
      </c>
      <c r="Q15" s="97">
        <f t="shared" si="4"/>
        <v>1.6632464958156303</v>
      </c>
      <c r="R15" s="97">
        <f t="shared" si="5"/>
        <v>1.8079355344133814</v>
      </c>
      <c r="S15" s="97">
        <f t="shared" si="6"/>
        <v>1.3206264761959086</v>
      </c>
      <c r="T15" s="97">
        <f t="shared" si="7"/>
        <v>0.70558983289686328</v>
      </c>
      <c r="U15" s="97">
        <f t="shared" si="8"/>
        <v>0.3797876500908921</v>
      </c>
      <c r="V15" s="97">
        <f t="shared" si="9"/>
        <v>2.012749785934306</v>
      </c>
      <c r="W15" s="97"/>
      <c r="X15" s="97">
        <f t="shared" si="10"/>
        <v>0.36364081211166627</v>
      </c>
      <c r="Y15" s="97">
        <f t="shared" si="11"/>
        <v>11.475064335545614</v>
      </c>
      <c r="Z15" s="97">
        <f t="shared" si="11"/>
        <v>31.208809848384579</v>
      </c>
      <c r="AA15" s="97">
        <f t="shared" si="11"/>
        <v>16.205972652365464</v>
      </c>
      <c r="AB15" s="97">
        <f t="shared" si="11"/>
        <v>4.5137486984903354</v>
      </c>
      <c r="AC15" s="97">
        <f t="shared" si="11"/>
        <v>17.988894887139438</v>
      </c>
      <c r="AD15" s="97">
        <f t="shared" si="11"/>
        <v>12.805848176372736</v>
      </c>
      <c r="AE15" s="97">
        <f t="shared" si="11"/>
        <v>4.2438403361232693</v>
      </c>
      <c r="AF15" s="97">
        <f t="shared" si="11"/>
        <v>1.1941802534668997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4.2494057912691077E-2</v>
      </c>
      <c r="C16" s="69">
        <f>'Basic T2'!O16</f>
        <v>0.59385736903733777</v>
      </c>
      <c r="D16" s="69">
        <f>'Basic T2'!Z16</f>
        <v>2.7732310930269488</v>
      </c>
      <c r="E16" s="69">
        <f>'Basic T2'!AK16</f>
        <v>0.79104280877934408</v>
      </c>
      <c r="F16" s="69">
        <f>'Basic T2'!AV16</f>
        <v>0.58672641024276728</v>
      </c>
      <c r="G16" s="69">
        <f>'Basic T2'!BG16</f>
        <v>2.3085233970216295</v>
      </c>
      <c r="H16" s="69">
        <f>'Basic T2'!BR16</f>
        <v>2.6674242240669455</v>
      </c>
      <c r="I16" s="69">
        <f>'Basic T2'!CC16</f>
        <v>1.4585265000587964</v>
      </c>
      <c r="J16" s="69">
        <f>'Basic T2'!CN16</f>
        <v>0.30453773838408416</v>
      </c>
      <c r="K16" s="309">
        <f t="shared" si="12"/>
        <v>11.526363598530546</v>
      </c>
      <c r="L16" s="97"/>
      <c r="M16" s="97">
        <f t="shared" si="0"/>
        <v>0.27562532052354111</v>
      </c>
      <c r="N16" s="97">
        <f t="shared" si="1"/>
        <v>0.54796386465410585</v>
      </c>
      <c r="O16" s="97">
        <f t="shared" si="2"/>
        <v>1.3402500723411634</v>
      </c>
      <c r="P16" s="97">
        <f t="shared" si="3"/>
        <v>1.347043113633855</v>
      </c>
      <c r="Q16" s="97">
        <f t="shared" si="4"/>
        <v>1.0083807682664874</v>
      </c>
      <c r="R16" s="97">
        <f t="shared" si="5"/>
        <v>1.0821374148142962</v>
      </c>
      <c r="S16" s="97">
        <f t="shared" si="6"/>
        <v>1.2830199753390039</v>
      </c>
      <c r="T16" s="97">
        <f t="shared" si="7"/>
        <v>1.1310382127721816</v>
      </c>
      <c r="U16" s="97">
        <f t="shared" si="8"/>
        <v>0.45173292606045312</v>
      </c>
      <c r="V16" s="97">
        <f t="shared" si="9"/>
        <v>1.0820610894179479</v>
      </c>
      <c r="W16" s="97"/>
      <c r="X16" s="97">
        <f t="shared" si="10"/>
        <v>0.36866837966232896</v>
      </c>
      <c r="Y16" s="97">
        <f t="shared" si="11"/>
        <v>5.1521658497138381</v>
      </c>
      <c r="Z16" s="97">
        <f t="shared" si="11"/>
        <v>24.059895988189179</v>
      </c>
      <c r="AA16" s="97">
        <f t="shared" si="11"/>
        <v>6.8629000119360395</v>
      </c>
      <c r="AB16" s="97">
        <f t="shared" si="11"/>
        <v>5.0902993405271966</v>
      </c>
      <c r="AC16" s="97">
        <f t="shared" si="11"/>
        <v>20.028202106308139</v>
      </c>
      <c r="AD16" s="97">
        <f t="shared" si="11"/>
        <v>23.141940658604639</v>
      </c>
      <c r="AE16" s="97">
        <f t="shared" si="11"/>
        <v>12.653830391440529</v>
      </c>
      <c r="AF16" s="97">
        <f t="shared" si="11"/>
        <v>2.6420972736180954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0.16351984437775269</v>
      </c>
      <c r="C17" s="69">
        <f>'Basic T2'!O17</f>
        <v>3.2125607072216562</v>
      </c>
      <c r="D17" s="69">
        <f>'Basic T2'!Z17</f>
        <v>6.873831169539466</v>
      </c>
      <c r="E17" s="69">
        <f>'Basic T2'!AK17</f>
        <v>1.0242737037351812</v>
      </c>
      <c r="F17" s="69">
        <f>'Basic T2'!AV17</f>
        <v>1.0728573663973122</v>
      </c>
      <c r="G17" s="69">
        <f>'Basic T2'!BG17</f>
        <v>2.9765284753578807</v>
      </c>
      <c r="H17" s="69">
        <f>'Basic T2'!BR17</f>
        <v>1.3866756953721993</v>
      </c>
      <c r="I17" s="69">
        <f>'Basic T2'!CC17</f>
        <v>1.0911338559551031</v>
      </c>
      <c r="J17" s="69">
        <f>'Basic T2'!CN17</f>
        <v>0.70199635446877529</v>
      </c>
      <c r="K17" s="309">
        <f t="shared" si="12"/>
        <v>18.503377172425328</v>
      </c>
      <c r="L17" s="97"/>
      <c r="M17" s="97">
        <f t="shared" si="0"/>
        <v>1.0606238079493271</v>
      </c>
      <c r="N17" s="97">
        <f t="shared" si="1"/>
        <v>2.9642928964891335</v>
      </c>
      <c r="O17" s="97">
        <f t="shared" si="2"/>
        <v>3.3219924388561188</v>
      </c>
      <c r="P17" s="97">
        <f t="shared" si="3"/>
        <v>1.7442050212450493</v>
      </c>
      <c r="Q17" s="97">
        <f t="shared" si="4"/>
        <v>1.843872572431928</v>
      </c>
      <c r="R17" s="97">
        <f t="shared" si="5"/>
        <v>1.3952697354510444</v>
      </c>
      <c r="S17" s="97">
        <f t="shared" si="6"/>
        <v>0.66698525132498143</v>
      </c>
      <c r="T17" s="97">
        <f t="shared" si="7"/>
        <v>0.84613758220020618</v>
      </c>
      <c r="U17" s="97">
        <f t="shared" si="8"/>
        <v>1.0412990815870722</v>
      </c>
      <c r="V17" s="97">
        <f t="shared" si="9"/>
        <v>1.7370425884932383</v>
      </c>
      <c r="W17" s="97"/>
      <c r="X17" s="97">
        <f t="shared" si="10"/>
        <v>0.88372972595207255</v>
      </c>
      <c r="Y17" s="97">
        <f t="shared" si="11"/>
        <v>17.362023577021265</v>
      </c>
      <c r="Z17" s="97">
        <f t="shared" si="11"/>
        <v>37.149062603464614</v>
      </c>
      <c r="AA17" s="97">
        <f t="shared" si="11"/>
        <v>5.5356040910283442</v>
      </c>
      <c r="AB17" s="97">
        <f t="shared" si="11"/>
        <v>5.7981705523256517</v>
      </c>
      <c r="AC17" s="97">
        <f t="shared" si="11"/>
        <v>16.086406538767715</v>
      </c>
      <c r="AD17" s="97">
        <f t="shared" si="11"/>
        <v>7.4941762384798256</v>
      </c>
      <c r="AE17" s="97">
        <f t="shared" si="11"/>
        <v>5.896944356628941</v>
      </c>
      <c r="AF17" s="97">
        <f t="shared" si="11"/>
        <v>3.7938823163315609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0.85422083488619538</v>
      </c>
      <c r="C18" s="69">
        <f>'Basic T2'!O18</f>
        <v>8.7681033078687189</v>
      </c>
      <c r="D18" s="69">
        <f>'Basic T2'!Z18</f>
        <v>17.46672813340701</v>
      </c>
      <c r="E18" s="69">
        <f>'Basic T2'!AK18</f>
        <v>4.9142925062960678</v>
      </c>
      <c r="F18" s="69">
        <f>'Basic T2'!AV18</f>
        <v>4.2523927108476975</v>
      </c>
      <c r="G18" s="69">
        <f>'Basic T2'!BG18</f>
        <v>12.403547056540564</v>
      </c>
      <c r="H18" s="69">
        <f>'Basic T2'!BR18</f>
        <v>9.7640569034203804</v>
      </c>
      <c r="I18" s="69">
        <f>'Basic T2'!CC18</f>
        <v>6.1751844773172229</v>
      </c>
      <c r="J18" s="69">
        <f>'Basic T2'!CN18</f>
        <v>2.1672835736369067</v>
      </c>
      <c r="K18" s="309">
        <f t="shared" si="12"/>
        <v>66.765809504220755</v>
      </c>
      <c r="L18" s="97"/>
      <c r="M18" s="97">
        <f t="shared" si="0"/>
        <v>5.5406544580219439</v>
      </c>
      <c r="N18" s="97">
        <f t="shared" si="1"/>
        <v>8.0905012293686163</v>
      </c>
      <c r="O18" s="97">
        <f t="shared" si="2"/>
        <v>8.4413389505202314</v>
      </c>
      <c r="P18" s="97">
        <f t="shared" si="3"/>
        <v>8.368401565022145</v>
      </c>
      <c r="Q18" s="97">
        <f t="shared" si="4"/>
        <v>7.3083995434280373</v>
      </c>
      <c r="R18" s="97">
        <f t="shared" si="5"/>
        <v>5.8142544119800919</v>
      </c>
      <c r="S18" s="97">
        <f t="shared" si="6"/>
        <v>4.6964708254522627</v>
      </c>
      <c r="T18" s="97">
        <f t="shared" si="7"/>
        <v>4.7886477307624071</v>
      </c>
      <c r="U18" s="97">
        <f t="shared" si="8"/>
        <v>3.2148178269026042</v>
      </c>
      <c r="V18" s="97">
        <f t="shared" si="9"/>
        <v>6.2677776863831109</v>
      </c>
      <c r="W18" s="97"/>
      <c r="X18" s="97">
        <f t="shared" si="10"/>
        <v>1.2794285596615043</v>
      </c>
      <c r="Y18" s="97">
        <f t="shared" si="11"/>
        <v>13.13262487638141</v>
      </c>
      <c r="Z18" s="97">
        <f t="shared" si="11"/>
        <v>26.161186785734706</v>
      </c>
      <c r="AA18" s="97">
        <f t="shared" si="11"/>
        <v>7.3604926575261551</v>
      </c>
      <c r="AB18" s="97">
        <f t="shared" si="11"/>
        <v>6.3691172808724401</v>
      </c>
      <c r="AC18" s="97">
        <f t="shared" si="11"/>
        <v>18.577692906960777</v>
      </c>
      <c r="AD18" s="97">
        <f t="shared" si="11"/>
        <v>14.624336881294195</v>
      </c>
      <c r="AE18" s="97">
        <f t="shared" si="11"/>
        <v>9.2490221015396283</v>
      </c>
      <c r="AF18" s="97">
        <f t="shared" si="11"/>
        <v>3.2460979500291942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0.70841580870105914</v>
      </c>
      <c r="C19" s="69">
        <f>'Basic T2'!O19</f>
        <v>7.2769490962488579</v>
      </c>
      <c r="D19" s="69">
        <f>'Basic T2'!Z19</f>
        <v>22.058556390934747</v>
      </c>
      <c r="E19" s="69">
        <f>'Basic T2'!AK19</f>
        <v>7.6577009089005124</v>
      </c>
      <c r="F19" s="69">
        <f>'Basic T2'!AV19</f>
        <v>7.7087399952587639</v>
      </c>
      <c r="G19" s="69">
        <f>'Basic T2'!BG19</f>
        <v>22.576539025127389</v>
      </c>
      <c r="H19" s="69">
        <f>'Basic T2'!BR19</f>
        <v>26.026327301557494</v>
      </c>
      <c r="I19" s="69">
        <f>'Basic T2'!CC19</f>
        <v>11.198922350344077</v>
      </c>
      <c r="J19" s="69">
        <f>'Basic T2'!CN19</f>
        <v>4.9314899518443784</v>
      </c>
      <c r="K19" s="309">
        <f t="shared" si="12"/>
        <v>110.14364082891728</v>
      </c>
      <c r="L19" s="97"/>
      <c r="M19" s="97">
        <f t="shared" si="0"/>
        <v>4.5949326547808544</v>
      </c>
      <c r="N19" s="97">
        <f t="shared" si="1"/>
        <v>6.7145839347512073</v>
      </c>
      <c r="O19" s="97">
        <f t="shared" si="2"/>
        <v>10.660482594843256</v>
      </c>
      <c r="P19" s="97">
        <f t="shared" si="3"/>
        <v>13.040069590569422</v>
      </c>
      <c r="Q19" s="97">
        <f t="shared" si="4"/>
        <v>13.248670970119253</v>
      </c>
      <c r="R19" s="97">
        <f t="shared" si="5"/>
        <v>10.582919630628512</v>
      </c>
      <c r="S19" s="97">
        <f t="shared" si="6"/>
        <v>12.518555358133796</v>
      </c>
      <c r="T19" s="97">
        <f t="shared" si="7"/>
        <v>8.684387372870491</v>
      </c>
      <c r="U19" s="97">
        <f t="shared" si="8"/>
        <v>7.3150749644524504</v>
      </c>
      <c r="V19" s="97">
        <f t="shared" si="9"/>
        <v>10.339960818431191</v>
      </c>
      <c r="W19" s="97"/>
      <c r="X19" s="97">
        <f t="shared" si="10"/>
        <v>0.64317449774646507</v>
      </c>
      <c r="Y19" s="97">
        <f t="shared" si="11"/>
        <v>6.6067809648238507</v>
      </c>
      <c r="Z19" s="97">
        <f t="shared" si="11"/>
        <v>20.027081204985425</v>
      </c>
      <c r="AA19" s="97">
        <f t="shared" si="11"/>
        <v>6.952467569866319</v>
      </c>
      <c r="AB19" s="97">
        <f t="shared" si="11"/>
        <v>6.9988062290700119</v>
      </c>
      <c r="AC19" s="97">
        <f t="shared" si="11"/>
        <v>20.4973604061217</v>
      </c>
      <c r="AD19" s="97">
        <f t="shared" si="11"/>
        <v>23.629441614321962</v>
      </c>
      <c r="AE19" s="97">
        <f t="shared" si="11"/>
        <v>10.167561437104677</v>
      </c>
      <c r="AF19" s="97">
        <f t="shared" si="11"/>
        <v>4.4773260759595823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5.4663174727642726E-2</v>
      </c>
      <c r="C20" s="69">
        <f>'Basic T2'!O20</f>
        <v>1.1028034491049947</v>
      </c>
      <c r="D20" s="69">
        <f>'Basic T2'!Z20</f>
        <v>3.351624505589732</v>
      </c>
      <c r="E20" s="69">
        <f>'Basic T2'!AK20</f>
        <v>1.53302670281253</v>
      </c>
      <c r="F20" s="69">
        <f>'Basic T2'!AV20</f>
        <v>1.2011097882583088</v>
      </c>
      <c r="G20" s="69">
        <f>'Basic T2'!BG20</f>
        <v>3.9047896151359307</v>
      </c>
      <c r="H20" s="69">
        <f>'Basic T2'!BR20</f>
        <v>4.4623279389358297</v>
      </c>
      <c r="I20" s="69">
        <f>'Basic T2'!CC20</f>
        <v>4.0248804367680506</v>
      </c>
      <c r="J20" s="69">
        <f>'Basic T2'!CN20</f>
        <v>1.7652903067939281</v>
      </c>
      <c r="K20" s="309">
        <f t="shared" si="12"/>
        <v>21.400515918126949</v>
      </c>
      <c r="L20" s="97"/>
      <c r="M20" s="97">
        <f t="shared" si="0"/>
        <v>0.35455674970126</v>
      </c>
      <c r="N20" s="97">
        <f t="shared" si="1"/>
        <v>1.0175784143337898</v>
      </c>
      <c r="O20" s="97">
        <f t="shared" si="2"/>
        <v>1.6197766559634501</v>
      </c>
      <c r="P20" s="97">
        <f t="shared" si="3"/>
        <v>2.610545270270531</v>
      </c>
      <c r="Q20" s="97">
        <f t="shared" si="4"/>
        <v>2.0642943455624714</v>
      </c>
      <c r="R20" s="97">
        <f t="shared" si="5"/>
        <v>1.8303990095870428</v>
      </c>
      <c r="S20" s="97">
        <f t="shared" si="6"/>
        <v>2.1463612088814514</v>
      </c>
      <c r="T20" s="97">
        <f t="shared" si="7"/>
        <v>3.121159317736319</v>
      </c>
      <c r="U20" s="97">
        <f t="shared" si="8"/>
        <v>2.6185252437530155</v>
      </c>
      <c r="V20" s="97">
        <f t="shared" si="9"/>
        <v>2.0090174468751569</v>
      </c>
      <c r="W20" s="97"/>
      <c r="X20" s="97">
        <f t="shared" si="10"/>
        <v>0.25542923795281591</v>
      </c>
      <c r="Y20" s="97">
        <f t="shared" si="11"/>
        <v>5.1531629112309556</v>
      </c>
      <c r="Z20" s="97">
        <f t="shared" si="11"/>
        <v>15.661419184529073</v>
      </c>
      <c r="AA20" s="97">
        <f t="shared" si="11"/>
        <v>7.1635034813062868</v>
      </c>
      <c r="AB20" s="97">
        <f t="shared" si="11"/>
        <v>5.6125272533309758</v>
      </c>
      <c r="AC20" s="97">
        <f t="shared" si="11"/>
        <v>18.246240558286932</v>
      </c>
      <c r="AD20" s="97">
        <f t="shared" si="11"/>
        <v>20.851497020013845</v>
      </c>
      <c r="AE20" s="97">
        <f t="shared" si="11"/>
        <v>18.807399093396825</v>
      </c>
      <c r="AF20" s="97">
        <f t="shared" si="11"/>
        <v>8.2488212599522832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1.7063577913217092E-2</v>
      </c>
      <c r="C21" s="69">
        <f>'Basic T2'!O21</f>
        <v>0.12121974841358725</v>
      </c>
      <c r="D21" s="69">
        <f>'Basic T2'!Z21</f>
        <v>0.79249547310977497</v>
      </c>
      <c r="E21" s="69">
        <f>'Basic T2'!AK21</f>
        <v>0.34581865474763929</v>
      </c>
      <c r="F21" s="69">
        <f>'Basic T2'!AV21</f>
        <v>0.58286254393875614</v>
      </c>
      <c r="G21" s="69">
        <f>'Basic T2'!BG21</f>
        <v>0.91119247300709993</v>
      </c>
      <c r="H21" s="69">
        <f>'Basic T2'!BR21</f>
        <v>1.5333559119883029</v>
      </c>
      <c r="I21" s="69">
        <f>'Basic T2'!CC21</f>
        <v>1.4806500381737693</v>
      </c>
      <c r="J21" s="69">
        <f>'Basic T2'!CN21</f>
        <v>1.1066791628866646</v>
      </c>
      <c r="K21" s="309">
        <f t="shared" si="12"/>
        <v>6.8913375841788111</v>
      </c>
      <c r="L21" s="97"/>
      <c r="M21" s="97">
        <f t="shared" si="0"/>
        <v>0.11067792445880427</v>
      </c>
      <c r="N21" s="97">
        <f t="shared" si="1"/>
        <v>0.11185184402238409</v>
      </c>
      <c r="O21" s="97">
        <f t="shared" si="2"/>
        <v>0.38299805516968471</v>
      </c>
      <c r="P21" s="97">
        <f t="shared" si="3"/>
        <v>0.58888423265329481</v>
      </c>
      <c r="Q21" s="97">
        <f t="shared" si="4"/>
        <v>1.0017401118990577</v>
      </c>
      <c r="R21" s="97">
        <f t="shared" si="5"/>
        <v>0.42712821035744947</v>
      </c>
      <c r="S21" s="97">
        <f t="shared" si="6"/>
        <v>0.73753782643003152</v>
      </c>
      <c r="T21" s="97">
        <f t="shared" si="7"/>
        <v>1.1481942719927358</v>
      </c>
      <c r="U21" s="97">
        <f t="shared" si="8"/>
        <v>1.6415811686051878</v>
      </c>
      <c r="V21" s="97">
        <f t="shared" si="9"/>
        <v>0.64693848932841402</v>
      </c>
      <c r="W21" s="97"/>
      <c r="X21" s="97">
        <f t="shared" si="10"/>
        <v>0.24760908466292222</v>
      </c>
      <c r="Y21" s="97">
        <f t="shared" si="11"/>
        <v>1.759016256755213</v>
      </c>
      <c r="Z21" s="97">
        <f t="shared" si="11"/>
        <v>11.499878846875715</v>
      </c>
      <c r="AA21" s="97">
        <f t="shared" si="11"/>
        <v>5.0181644785704966</v>
      </c>
      <c r="AB21" s="97">
        <f t="shared" si="11"/>
        <v>8.457901486017704</v>
      </c>
      <c r="AC21" s="97">
        <f t="shared" si="11"/>
        <v>13.222287573010833</v>
      </c>
      <c r="AD21" s="97">
        <f t="shared" si="11"/>
        <v>22.250483208203207</v>
      </c>
      <c r="AE21" s="97">
        <f t="shared" si="11"/>
        <v>21.485669800490658</v>
      </c>
      <c r="AF21" s="97">
        <f t="shared" si="11"/>
        <v>16.058989265413256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2.1777983519727772E-2</v>
      </c>
      <c r="C22" s="69">
        <f>'Basic T2'!O22</f>
        <v>0.70056184670409027</v>
      </c>
      <c r="D22" s="69">
        <f>'Basic T2'!Z22</f>
        <v>1.8381435937658299</v>
      </c>
      <c r="E22" s="69">
        <f>'Basic T2'!AK22</f>
        <v>0.69963884067891835</v>
      </c>
      <c r="F22" s="69">
        <f>'Basic T2'!AV22</f>
        <v>3.0775337584110192</v>
      </c>
      <c r="G22" s="69">
        <f>'Basic T2'!BG22</f>
        <v>16.835513727390172</v>
      </c>
      <c r="H22" s="69">
        <f>'Basic T2'!BR22</f>
        <v>9.9779607609215013</v>
      </c>
      <c r="I22" s="69">
        <f>'Basic T2'!CC22</f>
        <v>4.921659302769795</v>
      </c>
      <c r="J22" s="69">
        <f>'Basic T2'!CN22</f>
        <v>2.5324703851718477</v>
      </c>
      <c r="K22" s="309">
        <f t="shared" si="12"/>
        <v>40.605260199332903</v>
      </c>
      <c r="L22" s="97"/>
      <c r="M22" s="97">
        <f t="shared" si="0"/>
        <v>0.14125654227502393</v>
      </c>
      <c r="N22" s="97">
        <f t="shared" si="1"/>
        <v>0.64642218311019162</v>
      </c>
      <c r="O22" s="97">
        <f t="shared" si="2"/>
        <v>0.88833999110731876</v>
      </c>
      <c r="P22" s="97">
        <f t="shared" si="3"/>
        <v>1.1913940331770323</v>
      </c>
      <c r="Q22" s="97">
        <f t="shared" si="4"/>
        <v>5.2892213500130385</v>
      </c>
      <c r="R22" s="97">
        <f t="shared" si="5"/>
        <v>7.8917715651195968</v>
      </c>
      <c r="S22" s="97">
        <f t="shared" si="6"/>
        <v>4.7993576926778934</v>
      </c>
      <c r="T22" s="97">
        <f t="shared" si="7"/>
        <v>3.8165811464199861</v>
      </c>
      <c r="U22" s="97">
        <f t="shared" si="8"/>
        <v>3.7565139326420818</v>
      </c>
      <c r="V22" s="97">
        <f t="shared" si="9"/>
        <v>3.8119023152272251</v>
      </c>
      <c r="W22" s="97"/>
      <c r="X22" s="97">
        <f t="shared" si="10"/>
        <v>5.3633404669293464E-2</v>
      </c>
      <c r="Y22" s="97">
        <f t="shared" si="11"/>
        <v>1.725298257577967</v>
      </c>
      <c r="Z22" s="97">
        <f t="shared" si="11"/>
        <v>4.5268607681426172</v>
      </c>
      <c r="AA22" s="97">
        <f t="shared" si="11"/>
        <v>1.7230251382317521</v>
      </c>
      <c r="AB22" s="97">
        <f t="shared" si="11"/>
        <v>7.5791504433250241</v>
      </c>
      <c r="AC22" s="97">
        <f t="shared" si="11"/>
        <v>41.461410774722133</v>
      </c>
      <c r="AD22" s="97">
        <f t="shared" si="11"/>
        <v>24.573074305987152</v>
      </c>
      <c r="AE22" s="97">
        <f t="shared" si="11"/>
        <v>12.120743171227485</v>
      </c>
      <c r="AF22" s="97">
        <f t="shared" si="11"/>
        <v>6.2368037361165669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7.7870050058635541E-3</v>
      </c>
      <c r="C23" s="69">
        <f>'Basic T2'!O23</f>
        <v>0.27516608674748499</v>
      </c>
      <c r="D23" s="69">
        <f>'Basic T2'!Z23</f>
        <v>0.92450274669174948</v>
      </c>
      <c r="E23" s="69">
        <f>'Basic T2'!AK23</f>
        <v>0.71238591901594484</v>
      </c>
      <c r="F23" s="69">
        <f>'Basic T2'!AV23</f>
        <v>1.002084779289633</v>
      </c>
      <c r="G23" s="69">
        <f>'Basic T2'!BG23</f>
        <v>10.725928164081779</v>
      </c>
      <c r="H23" s="69">
        <f>'Basic T2'!BR23</f>
        <v>10.509332865155448</v>
      </c>
      <c r="I23" s="69">
        <f>'Basic T2'!CC23</f>
        <v>4.9807575794862426</v>
      </c>
      <c r="J23" s="69">
        <f>'Basic T2'!CN23</f>
        <v>3.7357288003978364</v>
      </c>
      <c r="K23" s="309">
        <f t="shared" si="12"/>
        <v>32.873673945871985</v>
      </c>
      <c r="L23" s="97"/>
      <c r="M23" s="97">
        <f t="shared" si="0"/>
        <v>5.0508138221804375E-2</v>
      </c>
      <c r="N23" s="97">
        <f t="shared" si="1"/>
        <v>0.25390115569386618</v>
      </c>
      <c r="O23" s="97">
        <f t="shared" si="2"/>
        <v>0.44679467075381624</v>
      </c>
      <c r="P23" s="97">
        <f t="shared" si="3"/>
        <v>1.213100651203608</v>
      </c>
      <c r="Q23" s="97">
        <f t="shared" si="4"/>
        <v>1.7222388526709245</v>
      </c>
      <c r="R23" s="97">
        <f t="shared" si="5"/>
        <v>5.0278581494725714</v>
      </c>
      <c r="S23" s="97">
        <f t="shared" si="6"/>
        <v>5.0549454683001045</v>
      </c>
      <c r="T23" s="97">
        <f t="shared" si="7"/>
        <v>3.8624098710078436</v>
      </c>
      <c r="U23" s="97">
        <f t="shared" si="8"/>
        <v>5.5413549431554339</v>
      </c>
      <c r="V23" s="97">
        <f t="shared" si="9"/>
        <v>3.0860837539061761</v>
      </c>
      <c r="W23" s="97"/>
      <c r="X23" s="97">
        <f t="shared" si="10"/>
        <v>2.3687662713590261E-2</v>
      </c>
      <c r="Y23" s="97">
        <f t="shared" si="11"/>
        <v>0.83704087106466585</v>
      </c>
      <c r="Z23" s="97">
        <f t="shared" si="11"/>
        <v>2.8122890925242663</v>
      </c>
      <c r="AA23" s="97">
        <f t="shared" si="11"/>
        <v>2.1670407761204937</v>
      </c>
      <c r="AB23" s="97">
        <f t="shared" si="11"/>
        <v>3.0482895855802781</v>
      </c>
      <c r="AC23" s="97">
        <f t="shared" si="11"/>
        <v>32.627713536803071</v>
      </c>
      <c r="AD23" s="97">
        <f t="shared" si="11"/>
        <v>31.968841944650141</v>
      </c>
      <c r="AE23" s="97">
        <f t="shared" si="11"/>
        <v>15.151204540409111</v>
      </c>
      <c r="AF23" s="97">
        <f t="shared" si="11"/>
        <v>11.363891990134372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5.9637742486094915E-2</v>
      </c>
      <c r="C24" s="69">
        <f>'Basic T2'!O24</f>
        <v>0.58335234546575654</v>
      </c>
      <c r="D24" s="69">
        <f>'Basic T2'!Z24</f>
        <v>1.3629899078361549</v>
      </c>
      <c r="E24" s="69">
        <f>'Basic T2'!AK24</f>
        <v>0.53414653197352735</v>
      </c>
      <c r="F24" s="69">
        <f>'Basic T2'!AV24</f>
        <v>0.59200785637835485</v>
      </c>
      <c r="G24" s="69">
        <f>'Basic T2'!BG24</f>
        <v>3.9551830957281444</v>
      </c>
      <c r="H24" s="69">
        <f>'Basic T2'!BR24</f>
        <v>4.3864283515244198</v>
      </c>
      <c r="I24" s="69">
        <f>'Basic T2'!CC24</f>
        <v>3.3604679491420115</v>
      </c>
      <c r="J24" s="69">
        <f>'Basic T2'!CN24</f>
        <v>2.366813632999671</v>
      </c>
      <c r="K24" s="309">
        <f t="shared" si="12"/>
        <v>17.201027413534135</v>
      </c>
      <c r="L24" s="97"/>
      <c r="M24" s="97">
        <f t="shared" si="0"/>
        <v>0.38682283348423441</v>
      </c>
      <c r="N24" s="97">
        <f t="shared" si="1"/>
        <v>0.53827067296415954</v>
      </c>
      <c r="O24" s="97">
        <f t="shared" si="2"/>
        <v>0.65870721238157226</v>
      </c>
      <c r="P24" s="97">
        <f t="shared" si="3"/>
        <v>0.90958213586017234</v>
      </c>
      <c r="Q24" s="97">
        <f t="shared" si="4"/>
        <v>1.0174577564824401</v>
      </c>
      <c r="R24" s="97">
        <f t="shared" si="5"/>
        <v>1.8540213262947307</v>
      </c>
      <c r="S24" s="97">
        <f t="shared" si="6"/>
        <v>2.1098538225084078</v>
      </c>
      <c r="T24" s="97">
        <f t="shared" si="7"/>
        <v>2.6059297949831972</v>
      </c>
      <c r="U24" s="97">
        <f t="shared" si="8"/>
        <v>3.5107886909118453</v>
      </c>
      <c r="V24" s="97">
        <f t="shared" si="9"/>
        <v>1.6147818262968536</v>
      </c>
      <c r="W24" s="97"/>
      <c r="X24" s="97">
        <f t="shared" si="10"/>
        <v>0.34671035079666618</v>
      </c>
      <c r="Y24" s="97">
        <f t="shared" ref="Y24:AG32" si="13">IF($K24&gt;0,C24/$K24*100,0)</f>
        <v>3.3913808253497839</v>
      </c>
      <c r="Z24" s="97">
        <f t="shared" si="13"/>
        <v>7.9238866090273499</v>
      </c>
      <c r="AA24" s="97">
        <f t="shared" si="13"/>
        <v>3.1053176018616742</v>
      </c>
      <c r="AB24" s="97">
        <f t="shared" si="13"/>
        <v>3.4417005574478097</v>
      </c>
      <c r="AC24" s="97">
        <f t="shared" si="13"/>
        <v>22.993877055367761</v>
      </c>
      <c r="AD24" s="97">
        <f t="shared" si="13"/>
        <v>25.500967157770383</v>
      </c>
      <c r="AE24" s="97">
        <f t="shared" si="13"/>
        <v>19.536437378722642</v>
      </c>
      <c r="AF24" s="97">
        <f t="shared" si="13"/>
        <v>13.75972246365593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5.3009211136608447E-2</v>
      </c>
      <c r="C25" s="69">
        <f>'Basic T2'!O25</f>
        <v>3.5541272244299389</v>
      </c>
      <c r="D25" s="69">
        <f>'Basic T2'!Z25</f>
        <v>10.372868465713889</v>
      </c>
      <c r="E25" s="69">
        <f>'Basic T2'!AK25</f>
        <v>8.6115314822349749</v>
      </c>
      <c r="F25" s="69">
        <f>'Basic T2'!AV25</f>
        <v>4.5106849397797717</v>
      </c>
      <c r="G25" s="69">
        <f>'Basic T2'!BG25</f>
        <v>28.148646710709031</v>
      </c>
      <c r="H25" s="69">
        <f>'Basic T2'!BR25</f>
        <v>19.409706464950254</v>
      </c>
      <c r="I25" s="69">
        <f>'Basic T2'!CC25</f>
        <v>3.1577823806880398</v>
      </c>
      <c r="J25" s="69">
        <f>'Basic T2'!CN25</f>
        <v>1.12931766770015</v>
      </c>
      <c r="K25" s="309">
        <f t="shared" si="12"/>
        <v>78.947674547342658</v>
      </c>
      <c r="L25" s="97"/>
      <c r="M25" s="97">
        <f t="shared" si="0"/>
        <v>0.34382879696373286</v>
      </c>
      <c r="N25" s="97">
        <f t="shared" si="1"/>
        <v>3.2794630342434163</v>
      </c>
      <c r="O25" s="97">
        <f t="shared" si="2"/>
        <v>5.0130109050466061</v>
      </c>
      <c r="P25" s="97">
        <f t="shared" si="3"/>
        <v>14.664319114266211</v>
      </c>
      <c r="Q25" s="97">
        <f t="shared" si="4"/>
        <v>7.7523149897090731</v>
      </c>
      <c r="R25" s="97">
        <f t="shared" si="5"/>
        <v>13.194886316225718</v>
      </c>
      <c r="S25" s="97">
        <f t="shared" si="6"/>
        <v>9.3359882111398189</v>
      </c>
      <c r="T25" s="97">
        <f t="shared" si="7"/>
        <v>2.4487539582125577</v>
      </c>
      <c r="U25" s="97">
        <f t="shared" si="8"/>
        <v>1.6751617621805284</v>
      </c>
      <c r="V25" s="97">
        <f t="shared" si="9"/>
        <v>7.4113753221008798</v>
      </c>
      <c r="W25" s="97"/>
      <c r="X25" s="97">
        <f t="shared" si="10"/>
        <v>6.7144740412613854E-2</v>
      </c>
      <c r="Y25" s="97">
        <f t="shared" si="13"/>
        <v>4.5018770278010285</v>
      </c>
      <c r="Z25" s="97">
        <f t="shared" si="13"/>
        <v>13.138915775782067</v>
      </c>
      <c r="AA25" s="97">
        <f t="shared" si="13"/>
        <v>10.907897581037535</v>
      </c>
      <c r="AB25" s="97">
        <f t="shared" si="13"/>
        <v>5.7135121023417144</v>
      </c>
      <c r="AC25" s="97">
        <f t="shared" si="13"/>
        <v>35.654814245135356</v>
      </c>
      <c r="AD25" s="97">
        <f t="shared" si="13"/>
        <v>24.585532856082811</v>
      </c>
      <c r="AE25" s="97">
        <f t="shared" si="13"/>
        <v>3.9998421724181479</v>
      </c>
      <c r="AF25" s="97">
        <f t="shared" si="13"/>
        <v>1.4304634989887264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3.2333495071041711E-2</v>
      </c>
      <c r="C26" s="69">
        <f>'Basic T2'!O26</f>
        <v>0.51714451600003919</v>
      </c>
      <c r="D26" s="69">
        <f>'Basic T2'!Z26</f>
        <v>2.1274948137150429</v>
      </c>
      <c r="E26" s="69">
        <f>'Basic T2'!AK26</f>
        <v>1.3752792283381563</v>
      </c>
      <c r="F26" s="69">
        <f>'Basic T2'!AV26</f>
        <v>1.5652528408697808</v>
      </c>
      <c r="G26" s="69">
        <f>'Basic T2'!BG26</f>
        <v>4.6730114761391999</v>
      </c>
      <c r="H26" s="69">
        <f>'Basic T2'!BR26</f>
        <v>5.0555480716600991</v>
      </c>
      <c r="I26" s="69">
        <f>'Basic T2'!CC26</f>
        <v>3.1963697020938322</v>
      </c>
      <c r="J26" s="69">
        <f>'Basic T2'!CN26</f>
        <v>1.7336324797125804</v>
      </c>
      <c r="K26" s="309">
        <f t="shared" si="12"/>
        <v>20.276066623599771</v>
      </c>
      <c r="L26" s="97"/>
      <c r="M26" s="97">
        <f t="shared" si="0"/>
        <v>0.20972179124226711</v>
      </c>
      <c r="N26" s="97">
        <f t="shared" si="1"/>
        <v>0.47717940762681987</v>
      </c>
      <c r="O26" s="97">
        <f t="shared" si="2"/>
        <v>1.0281779564481928</v>
      </c>
      <c r="P26" s="97">
        <f t="shared" si="3"/>
        <v>2.3419218192695235</v>
      </c>
      <c r="Q26" s="97">
        <f t="shared" si="4"/>
        <v>2.6901309275553076</v>
      </c>
      <c r="R26" s="97">
        <f t="shared" si="5"/>
        <v>2.1905086882424314</v>
      </c>
      <c r="S26" s="97">
        <f t="shared" si="6"/>
        <v>2.4316976293845411</v>
      </c>
      <c r="T26" s="97">
        <f t="shared" si="7"/>
        <v>2.4786771272716823</v>
      </c>
      <c r="U26" s="97">
        <f t="shared" si="8"/>
        <v>2.571565931136933</v>
      </c>
      <c r="V26" s="97">
        <f t="shared" si="9"/>
        <v>1.9034574566639824</v>
      </c>
      <c r="W26" s="97"/>
      <c r="X26" s="97">
        <f t="shared" si="10"/>
        <v>0.15946630907894152</v>
      </c>
      <c r="Y26" s="97">
        <f t="shared" si="13"/>
        <v>2.5505169498610889</v>
      </c>
      <c r="Z26" s="97">
        <f t="shared" si="13"/>
        <v>10.492640674393936</v>
      </c>
      <c r="AA26" s="97">
        <f t="shared" si="13"/>
        <v>6.7827713030762977</v>
      </c>
      <c r="AB26" s="97">
        <f t="shared" si="13"/>
        <v>7.7197065383872223</v>
      </c>
      <c r="AC26" s="97">
        <f t="shared" si="13"/>
        <v>23.046932932742372</v>
      </c>
      <c r="AD26" s="97">
        <f t="shared" si="13"/>
        <v>24.933573979165331</v>
      </c>
      <c r="AE26" s="97">
        <f t="shared" si="13"/>
        <v>15.764249355807037</v>
      </c>
      <c r="AF26" s="97">
        <f t="shared" si="13"/>
        <v>8.5501419574877815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2.6408982180230398E-3</v>
      </c>
      <c r="C27" s="69">
        <f>'Basic T2'!O27</f>
        <v>3.9115670660559924E-2</v>
      </c>
      <c r="D27" s="69">
        <f>'Basic T2'!Z27</f>
        <v>0.17736220315958273</v>
      </c>
      <c r="E27" s="69">
        <f>'Basic T2'!AK27</f>
        <v>5.4007723324704791E-2</v>
      </c>
      <c r="F27" s="69">
        <f>'Basic T2'!AV27</f>
        <v>4.710419136628842E-2</v>
      </c>
      <c r="G27" s="69">
        <f>'Basic T2'!BG27</f>
        <v>0.17707176342853034</v>
      </c>
      <c r="H27" s="69">
        <f>'Basic T2'!BR27</f>
        <v>0.28622892308609793</v>
      </c>
      <c r="I27" s="69">
        <f>'Basic T2'!CC27</f>
        <v>0.24497116026482221</v>
      </c>
      <c r="J27" s="69">
        <f>'Basic T2'!CN27</f>
        <v>9.6946983233199654E-2</v>
      </c>
      <c r="K27" s="309">
        <f t="shared" si="12"/>
        <v>1.125449516741809</v>
      </c>
      <c r="L27" s="97"/>
      <c r="M27" s="97">
        <f t="shared" si="0"/>
        <v>1.7129416524733872E-2</v>
      </c>
      <c r="N27" s="97">
        <f t="shared" si="1"/>
        <v>3.6092798003740885E-2</v>
      </c>
      <c r="O27" s="97">
        <f t="shared" si="2"/>
        <v>8.5715794191446759E-2</v>
      </c>
      <c r="P27" s="97">
        <f t="shared" si="3"/>
        <v>9.196813494815477E-2</v>
      </c>
      <c r="Q27" s="97">
        <f t="shared" si="4"/>
        <v>8.0955893324890754E-2</v>
      </c>
      <c r="R27" s="97">
        <f t="shared" si="5"/>
        <v>8.3003698624139657E-2</v>
      </c>
      <c r="S27" s="97">
        <f t="shared" si="6"/>
        <v>0.13767492344330542</v>
      </c>
      <c r="T27" s="97">
        <f t="shared" si="7"/>
        <v>0.18996689006026482</v>
      </c>
      <c r="U27" s="97">
        <f t="shared" si="8"/>
        <v>0.14380531175231104</v>
      </c>
      <c r="V27" s="97">
        <f t="shared" si="9"/>
        <v>0.10565388812875888</v>
      </c>
      <c r="W27" s="97"/>
      <c r="X27" s="97">
        <f t="shared" si="10"/>
        <v>0.23465274796762758</v>
      </c>
      <c r="Y27" s="97">
        <f t="shared" si="13"/>
        <v>3.4755597722233063</v>
      </c>
      <c r="Z27" s="97">
        <f t="shared" si="13"/>
        <v>15.759232246422622</v>
      </c>
      <c r="AA27" s="97">
        <f t="shared" si="13"/>
        <v>4.7987690714957925</v>
      </c>
      <c r="AB27" s="97">
        <f t="shared" si="13"/>
        <v>4.1853668836835674</v>
      </c>
      <c r="AC27" s="97">
        <f t="shared" si="13"/>
        <v>15.733425692976031</v>
      </c>
      <c r="AD27" s="97">
        <f t="shared" si="13"/>
        <v>25.432408902243292</v>
      </c>
      <c r="AE27" s="97">
        <f t="shared" si="13"/>
        <v>21.76651698905313</v>
      </c>
      <c r="AF27" s="97">
        <f t="shared" si="13"/>
        <v>8.6140676939346363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0.12427823546130722</v>
      </c>
      <c r="C28" s="69">
        <f>'Basic T2'!O28</f>
        <v>2.0502019800351641</v>
      </c>
      <c r="D28" s="69">
        <f>'Basic T2'!Z28</f>
        <v>7.9778131519460231</v>
      </c>
      <c r="E28" s="69">
        <f>'Basic T2'!AK28</f>
        <v>2.6737091442048428</v>
      </c>
      <c r="F28" s="69">
        <f>'Basic T2'!AV28</f>
        <v>2.2020833789101633</v>
      </c>
      <c r="G28" s="69">
        <f>'Basic T2'!BG28</f>
        <v>14.895797618152308</v>
      </c>
      <c r="H28" s="69">
        <f>'Basic T2'!BR28</f>
        <v>14.345466196347768</v>
      </c>
      <c r="I28" s="69">
        <f>'Basic T2'!CC28</f>
        <v>9.1482992799368272</v>
      </c>
      <c r="J28" s="69">
        <f>'Basic T2'!CN28</f>
        <v>5.5865175016308264</v>
      </c>
      <c r="K28" s="309">
        <f t="shared" si="12"/>
        <v>59.004166486625238</v>
      </c>
      <c r="L28" s="97"/>
      <c r="M28" s="97">
        <f t="shared" si="0"/>
        <v>0.8060945498192279</v>
      </c>
      <c r="N28" s="97">
        <f t="shared" si="1"/>
        <v>1.8917616567134563</v>
      </c>
      <c r="O28" s="97">
        <f t="shared" si="2"/>
        <v>3.8555260255464185</v>
      </c>
      <c r="P28" s="97">
        <f t="shared" si="3"/>
        <v>4.5529792453566733</v>
      </c>
      <c r="Q28" s="97">
        <f t="shared" si="4"/>
        <v>3.7846234473977574</v>
      </c>
      <c r="R28" s="97">
        <f t="shared" si="5"/>
        <v>6.9825152939323925</v>
      </c>
      <c r="S28" s="97">
        <f t="shared" si="6"/>
        <v>6.9001096711202008</v>
      </c>
      <c r="T28" s="97">
        <f t="shared" si="7"/>
        <v>7.0941981973366079</v>
      </c>
      <c r="U28" s="97">
        <f t="shared" si="8"/>
        <v>8.286703352071374</v>
      </c>
      <c r="V28" s="97">
        <f t="shared" si="9"/>
        <v>5.5391374845103085</v>
      </c>
      <c r="W28" s="97"/>
      <c r="X28" s="97">
        <f t="shared" si="10"/>
        <v>0.21062620296395163</v>
      </c>
      <c r="Y28" s="97">
        <f t="shared" si="13"/>
        <v>3.4746732343043831</v>
      </c>
      <c r="Z28" s="97">
        <f t="shared" si="13"/>
        <v>13.520762391846333</v>
      </c>
      <c r="AA28" s="97">
        <f t="shared" si="13"/>
        <v>4.531390414286939</v>
      </c>
      <c r="AB28" s="97">
        <f t="shared" si="13"/>
        <v>3.7320811563524425</v>
      </c>
      <c r="AC28" s="97">
        <f t="shared" si="13"/>
        <v>25.245331821658411</v>
      </c>
      <c r="AD28" s="97">
        <f t="shared" si="13"/>
        <v>24.312632565701144</v>
      </c>
      <c r="AE28" s="97">
        <f t="shared" si="13"/>
        <v>15.504497096845723</v>
      </c>
      <c r="AF28" s="97">
        <f t="shared" si="13"/>
        <v>9.4680051160406613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8.9192805337838368E-2</v>
      </c>
      <c r="C29" s="69">
        <f>'Basic T2'!O29</f>
        <v>0.90391236870065506</v>
      </c>
      <c r="D29" s="69">
        <f>'Basic T2'!Z29</f>
        <v>3.7084563595528177</v>
      </c>
      <c r="E29" s="69">
        <f>'Basic T2'!AK29</f>
        <v>1.0184855568912834</v>
      </c>
      <c r="F29" s="69">
        <f>'Basic T2'!AV29</f>
        <v>1.9094213970225233</v>
      </c>
      <c r="G29" s="69">
        <f>'Basic T2'!BG29</f>
        <v>5.3467424924997005</v>
      </c>
      <c r="H29" s="69">
        <f>'Basic T2'!BR29</f>
        <v>5.6798972054875074</v>
      </c>
      <c r="I29" s="69">
        <f>'Basic T2'!CC29</f>
        <v>2.7426511789704824</v>
      </c>
      <c r="J29" s="69">
        <f>'Basic T2'!CN29</f>
        <v>1.2381016127861686</v>
      </c>
      <c r="K29" s="309">
        <f t="shared" si="12"/>
        <v>22.636860977248976</v>
      </c>
      <c r="L29" s="97"/>
      <c r="M29" s="97">
        <f t="shared" si="0"/>
        <v>0.57852313399077437</v>
      </c>
      <c r="N29" s="97">
        <f t="shared" si="1"/>
        <v>0.83405770591812955</v>
      </c>
      <c r="O29" s="97">
        <f t="shared" si="2"/>
        <v>1.7922267338852504</v>
      </c>
      <c r="P29" s="97">
        <f t="shared" si="3"/>
        <v>1.7343485592935075</v>
      </c>
      <c r="Q29" s="97">
        <f t="shared" si="4"/>
        <v>3.2816382246665312</v>
      </c>
      <c r="R29" s="97">
        <f t="shared" si="5"/>
        <v>2.5063250846736649</v>
      </c>
      <c r="S29" s="97">
        <f t="shared" si="6"/>
        <v>2.7320069701555521</v>
      </c>
      <c r="T29" s="97">
        <f t="shared" si="7"/>
        <v>2.1268336828951968</v>
      </c>
      <c r="U29" s="97">
        <f t="shared" si="8"/>
        <v>1.8365253097095038</v>
      </c>
      <c r="V29" s="97">
        <f t="shared" si="9"/>
        <v>2.1250818821269326</v>
      </c>
      <c r="W29" s="97"/>
      <c r="X29" s="97">
        <f>IF($K29&gt;0,B29/$K29*100,0)</f>
        <v>0.39401578437699913</v>
      </c>
      <c r="Y29" s="97">
        <f t="shared" si="13"/>
        <v>3.9930994390482235</v>
      </c>
      <c r="Z29" s="97">
        <f t="shared" si="13"/>
        <v>16.382379002459647</v>
      </c>
      <c r="AA29" s="97">
        <f t="shared" si="13"/>
        <v>4.4992349333015094</v>
      </c>
      <c r="AB29" s="97">
        <f t="shared" si="13"/>
        <v>8.4350096020008003</v>
      </c>
      <c r="AC29" s="97">
        <f t="shared" si="13"/>
        <v>23.619628613143</v>
      </c>
      <c r="AD29" s="97">
        <f t="shared" si="13"/>
        <v>25.091364086195739</v>
      </c>
      <c r="AE29" s="97">
        <f t="shared" si="13"/>
        <v>12.115863510081921</v>
      </c>
      <c r="AF29" s="97">
        <f t="shared" si="13"/>
        <v>5.4694050293921679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5.7267645114035974E-2</v>
      </c>
      <c r="C30" s="69">
        <f>'Basic T2'!O30</f>
        <v>0.36713044720515631</v>
      </c>
      <c r="D30" s="69">
        <f>'Basic T2'!Z30</f>
        <v>1.032202901816704</v>
      </c>
      <c r="E30" s="69">
        <f>'Basic T2'!AK30</f>
        <v>0.47234953718957384</v>
      </c>
      <c r="F30" s="69">
        <f>'Basic T2'!AV30</f>
        <v>1.0486283117945359</v>
      </c>
      <c r="G30" s="69">
        <f>'Basic T2'!BG30</f>
        <v>7.0112614922509451</v>
      </c>
      <c r="H30" s="69">
        <f>'Basic T2'!BR30</f>
        <v>8.8758685455452007</v>
      </c>
      <c r="I30" s="69">
        <f>'Basic T2'!CC30</f>
        <v>7.1860510895445682</v>
      </c>
      <c r="J30" s="69">
        <f>'Basic T2'!CN30</f>
        <v>4.1498776660090195</v>
      </c>
      <c r="K30" s="309">
        <f t="shared" si="12"/>
        <v>30.200637636469743</v>
      </c>
      <c r="L30" s="97"/>
      <c r="M30" s="97">
        <f t="shared" si="0"/>
        <v>0.37144988771407655</v>
      </c>
      <c r="N30" s="97">
        <f t="shared" si="1"/>
        <v>0.33875847833434758</v>
      </c>
      <c r="O30" s="97">
        <f t="shared" si="2"/>
        <v>0.49884411627615954</v>
      </c>
      <c r="P30" s="97">
        <f t="shared" si="3"/>
        <v>0.80434988377075101</v>
      </c>
      <c r="Q30" s="97">
        <f t="shared" si="4"/>
        <v>1.8022311663724853</v>
      </c>
      <c r="R30" s="97">
        <f t="shared" si="5"/>
        <v>3.2865806755955416</v>
      </c>
      <c r="S30" s="97">
        <f t="shared" si="6"/>
        <v>4.2692559135025077</v>
      </c>
      <c r="T30" s="97">
        <f t="shared" si="7"/>
        <v>5.5725407669181406</v>
      </c>
      <c r="U30" s="97">
        <f t="shared" si="8"/>
        <v>6.1556784088771277</v>
      </c>
      <c r="V30" s="97">
        <f t="shared" si="9"/>
        <v>2.835146972649834</v>
      </c>
      <c r="W30" s="97"/>
      <c r="X30" s="97">
        <f t="shared" si="10"/>
        <v>0.18962396027321157</v>
      </c>
      <c r="Y30" s="97">
        <f t="shared" si="13"/>
        <v>1.2156380657400963</v>
      </c>
      <c r="Z30" s="97">
        <f t="shared" si="13"/>
        <v>3.4178182402686574</v>
      </c>
      <c r="AA30" s="97">
        <f t="shared" si="13"/>
        <v>1.564038292420598</v>
      </c>
      <c r="AB30" s="97">
        <f t="shared" si="13"/>
        <v>3.4722058667007456</v>
      </c>
      <c r="AC30" s="97">
        <f t="shared" si="13"/>
        <v>23.215607486989853</v>
      </c>
      <c r="AD30" s="97">
        <f t="shared" si="13"/>
        <v>29.389672669781191</v>
      </c>
      <c r="AE30" s="97">
        <f t="shared" si="13"/>
        <v>23.794368768117742</v>
      </c>
      <c r="AF30" s="97">
        <f t="shared" si="13"/>
        <v>13.741026649707894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9.5922365543235924E-2</v>
      </c>
      <c r="C31" s="69">
        <f>'Basic T2'!O31</f>
        <v>0.55775880568452096</v>
      </c>
      <c r="D31" s="69">
        <f>'Basic T2'!Z31</f>
        <v>1.986356178461202</v>
      </c>
      <c r="E31" s="69">
        <f>'Basic T2'!AK31</f>
        <v>0.89467852905706191</v>
      </c>
      <c r="F31" s="69">
        <f>'Basic T2'!AV31</f>
        <v>1.4165868500457168</v>
      </c>
      <c r="G31" s="69">
        <f>'Basic T2'!BG31</f>
        <v>8.1938880133919465</v>
      </c>
      <c r="H31" s="69">
        <f>'Basic T2'!BR31</f>
        <v>12.780254932621721</v>
      </c>
      <c r="I31" s="69">
        <f>'Basic T2'!CC31</f>
        <v>10.529443314711301</v>
      </c>
      <c r="J31" s="69">
        <f>'Basic T2'!CN31</f>
        <v>7.4459880199534654</v>
      </c>
      <c r="K31" s="309">
        <f t="shared" si="12"/>
        <v>43.900877009470172</v>
      </c>
      <c r="L31" s="97"/>
      <c r="M31" s="97">
        <f t="shared" si="0"/>
        <v>0.62217246473734944</v>
      </c>
      <c r="N31" s="97">
        <f t="shared" si="1"/>
        <v>0.51465501085418464</v>
      </c>
      <c r="O31" s="97">
        <f t="shared" si="2"/>
        <v>0.95996832668285415</v>
      </c>
      <c r="P31" s="97">
        <f t="shared" si="3"/>
        <v>1.5235212786297587</v>
      </c>
      <c r="Q31" s="97">
        <f t="shared" si="4"/>
        <v>2.4346252550217673</v>
      </c>
      <c r="R31" s="97">
        <f t="shared" si="5"/>
        <v>3.8409456033798786</v>
      </c>
      <c r="S31" s="97">
        <f t="shared" si="6"/>
        <v>6.1472495527831628</v>
      </c>
      <c r="T31" s="97">
        <f t="shared" si="7"/>
        <v>8.1652289126573834</v>
      </c>
      <c r="U31" s="97">
        <f t="shared" si="8"/>
        <v>11.044929845188763</v>
      </c>
      <c r="V31" s="97">
        <f t="shared" si="9"/>
        <v>4.1212851214694171</v>
      </c>
      <c r="W31" s="97"/>
      <c r="X31" s="97">
        <f t="shared" si="10"/>
        <v>0.21849760660258297</v>
      </c>
      <c r="Y31" s="97">
        <f t="shared" si="13"/>
        <v>1.2704958162093274</v>
      </c>
      <c r="Z31" s="97">
        <f t="shared" si="13"/>
        <v>4.5246389452144911</v>
      </c>
      <c r="AA31" s="97">
        <f t="shared" si="13"/>
        <v>2.0379513804794023</v>
      </c>
      <c r="AB31" s="97">
        <f t="shared" si="13"/>
        <v>3.2267848538427484</v>
      </c>
      <c r="AC31" s="97">
        <f t="shared" si="13"/>
        <v>18.664520099733735</v>
      </c>
      <c r="AD31" s="97">
        <f t="shared" si="13"/>
        <v>29.111616448721062</v>
      </c>
      <c r="AE31" s="97">
        <f t="shared" si="13"/>
        <v>23.984585347668382</v>
      </c>
      <c r="AF31" s="97">
        <f t="shared" si="13"/>
        <v>16.960909501528267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6.0885526555119317E-4</v>
      </c>
      <c r="C32" s="69">
        <f>'Basic T2'!O32</f>
        <v>0.16912453265117933</v>
      </c>
      <c r="D32" s="69">
        <f>'Basic T2'!Z32</f>
        <v>0.56386202981402544</v>
      </c>
      <c r="E32" s="69">
        <f>'Basic T2'!AK32</f>
        <v>0.39892352960708033</v>
      </c>
      <c r="F32" s="69">
        <f>'Basic T2'!AV32</f>
        <v>0.46345599961140832</v>
      </c>
      <c r="G32" s="69">
        <f>'Basic T2'!BG32</f>
        <v>2.2349378668765216</v>
      </c>
      <c r="H32" s="69">
        <f>'Basic T2'!BR32</f>
        <v>4.0527371533502663</v>
      </c>
      <c r="I32" s="69">
        <f>'Basic T2'!CC32</f>
        <v>5.1955986511874066</v>
      </c>
      <c r="J32" s="69">
        <f>'Basic T2'!CN32</f>
        <v>3.6823224997143069</v>
      </c>
      <c r="K32" s="309">
        <f t="shared" si="12"/>
        <v>16.761571118077747</v>
      </c>
      <c r="L32" s="97"/>
      <c r="M32" s="97">
        <f t="shared" si="0"/>
        <v>3.9491622114506087E-3</v>
      </c>
      <c r="N32" s="97">
        <f t="shared" si="1"/>
        <v>0.15605452984373594</v>
      </c>
      <c r="O32" s="97">
        <f t="shared" si="2"/>
        <v>0.27250384151139301</v>
      </c>
      <c r="P32" s="97">
        <f t="shared" si="3"/>
        <v>0.67931493398307807</v>
      </c>
      <c r="Q32" s="97">
        <f t="shared" si="4"/>
        <v>0.79652135780370859</v>
      </c>
      <c r="R32" s="97">
        <f t="shared" si="5"/>
        <v>1.0476436533641407</v>
      </c>
      <c r="S32" s="97">
        <f t="shared" si="6"/>
        <v>1.9493497418340999</v>
      </c>
      <c r="T32" s="97">
        <f t="shared" si="7"/>
        <v>4.0290118914422672</v>
      </c>
      <c r="U32" s="97">
        <f t="shared" si="8"/>
        <v>5.4621352556190139</v>
      </c>
      <c r="V32" s="97">
        <f t="shared" si="9"/>
        <v>1.573526962718393</v>
      </c>
      <c r="W32" s="97"/>
      <c r="X32" s="97">
        <f t="shared" si="10"/>
        <v>3.6324474672575803E-3</v>
      </c>
      <c r="Y32" s="97">
        <f t="shared" si="13"/>
        <v>1.0090016709040752</v>
      </c>
      <c r="Z32" s="97">
        <f t="shared" si="13"/>
        <v>3.3640165700570099</v>
      </c>
      <c r="AA32" s="97">
        <f t="shared" si="13"/>
        <v>2.3799888852712137</v>
      </c>
      <c r="AB32" s="97">
        <f t="shared" si="13"/>
        <v>2.7649913981605234</v>
      </c>
      <c r="AC32" s="97">
        <f t="shared" si="13"/>
        <v>13.333701543443555</v>
      </c>
      <c r="AD32" s="97">
        <f t="shared" si="13"/>
        <v>24.178742701388504</v>
      </c>
      <c r="AE32" s="97">
        <f t="shared" si="13"/>
        <v>30.997086219345103</v>
      </c>
      <c r="AF32" s="97">
        <f t="shared" si="13"/>
        <v>21.968838563962752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7.6346560723782209E-2</v>
      </c>
      <c r="C33" s="69">
        <f>'Basic T2'!O33</f>
        <v>2.0452691576630349</v>
      </c>
      <c r="D33" s="69">
        <f>'Basic T2'!Z33</f>
        <v>6.9447401969808977</v>
      </c>
      <c r="E33" s="69">
        <f>'Basic T2'!AK33</f>
        <v>3.3111409523785849</v>
      </c>
      <c r="F33" s="69">
        <f>'Basic T2'!AV33</f>
        <v>2.9335615497129974</v>
      </c>
      <c r="G33" s="69">
        <f>'Basic T2'!BG33</f>
        <v>14.722920715453869</v>
      </c>
      <c r="H33" s="69">
        <f>'Basic T2'!BR33</f>
        <v>27.329397167416243</v>
      </c>
      <c r="I33" s="69">
        <f>'Basic T2'!CC33</f>
        <v>23.678887454893907</v>
      </c>
      <c r="J33" s="69">
        <f>'Basic T2'!CN33</f>
        <v>13.805837930176482</v>
      </c>
      <c r="K33" s="309">
        <f t="shared" ref="K33" si="14">SUM(B33:J33)</f>
        <v>94.848101685399797</v>
      </c>
      <c r="L33" s="97"/>
      <c r="M33" s="97">
        <f t="shared" si="0"/>
        <v>0.49519971271272362</v>
      </c>
      <c r="N33" s="97">
        <f t="shared" si="1"/>
        <v>1.8872100445728748</v>
      </c>
      <c r="O33" s="97">
        <f t="shared" si="2"/>
        <v>3.3562614290592716</v>
      </c>
      <c r="P33" s="97">
        <f t="shared" si="3"/>
        <v>5.6384427854861796</v>
      </c>
      <c r="Q33" s="97">
        <f t="shared" si="4"/>
        <v>5.0417826735166731</v>
      </c>
      <c r="R33" s="97">
        <f t="shared" si="5"/>
        <v>6.9014779672981668</v>
      </c>
      <c r="S33" s="97">
        <f t="shared" si="6"/>
        <v>13.145326552634701</v>
      </c>
      <c r="T33" s="97">
        <f t="shared" si="7"/>
        <v>18.362180286979502</v>
      </c>
      <c r="U33" s="97">
        <f t="shared" si="8"/>
        <v>20.478747881976613</v>
      </c>
      <c r="V33" s="97">
        <f t="shared" si="9"/>
        <v>8.9040606225550718</v>
      </c>
      <c r="W33" s="97"/>
      <c r="X33" s="97">
        <f t="shared" ref="X33" si="15">IF($K33&gt;0,B33/$K33*100,0)</f>
        <v>8.0493504210569167E-2</v>
      </c>
      <c r="Y33" s="97">
        <f t="shared" ref="Y33" si="16">IF($K33&gt;0,C33/$K33*100,0)</f>
        <v>2.1563627751317118</v>
      </c>
      <c r="Z33" s="97">
        <f t="shared" ref="Z33" si="17">IF($K33&gt;0,D33/$K33*100,0)</f>
        <v>7.3219601379222103</v>
      </c>
      <c r="AA33" s="97">
        <f t="shared" ref="AA33" si="18">IF($K33&gt;0,E33/$K33*100,0)</f>
        <v>3.4909933815663043</v>
      </c>
      <c r="AB33" s="97">
        <f t="shared" ref="AB33" si="19">IF($K33&gt;0,F33/$K33*100,0)</f>
        <v>3.0929048632341449</v>
      </c>
      <c r="AC33" s="97">
        <f t="shared" ref="AC33" si="20">IF($K33&gt;0,G33/$K33*100,0)</f>
        <v>15.522630873824021</v>
      </c>
      <c r="AD33" s="97">
        <f t="shared" ref="AD33" si="21">IF($K33&gt;0,H33/$K33*100,0)</f>
        <v>28.813857822969087</v>
      </c>
      <c r="AE33" s="97">
        <f t="shared" ref="AE33" si="22">IF($K33&gt;0,I33/$K33*100,0)</f>
        <v>24.965062066749677</v>
      </c>
      <c r="AF33" s="97">
        <f>IF($K33&gt;0,J33/$K33*100,0)</f>
        <v>14.555734574392275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15.417327345678922</v>
      </c>
      <c r="C35" s="310">
        <f t="shared" ref="C35:K35" si="24">SUM(C8:C33)</f>
        <v>108.37527934660463</v>
      </c>
      <c r="D35" s="310">
        <f t="shared" si="24"/>
        <v>206.91892880726644</v>
      </c>
      <c r="E35" s="310">
        <f t="shared" si="24"/>
        <v>58.724386827188113</v>
      </c>
      <c r="F35" s="310">
        <f t="shared" si="24"/>
        <v>58.185005972635885</v>
      </c>
      <c r="G35" s="310">
        <f t="shared" si="24"/>
        <v>213.32996765644515</v>
      </c>
      <c r="H35" s="310">
        <f t="shared" si="24"/>
        <v>207.90200272307914</v>
      </c>
      <c r="I35" s="310">
        <f t="shared" si="24"/>
        <v>128.95466161872099</v>
      </c>
      <c r="J35" s="310">
        <f t="shared" si="24"/>
        <v>67.415439702380567</v>
      </c>
      <c r="K35" s="310">
        <f t="shared" si="24"/>
        <v>1065.223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1.4473333138393485</v>
      </c>
      <c r="Y35" s="98">
        <f t="shared" ref="Y35:AG35" si="26">IF($K35&gt;0,C35/$K35*100,0)</f>
        <v>10.173952247238807</v>
      </c>
      <c r="Z35" s="98">
        <f t="shared" si="26"/>
        <v>19.424940017936756</v>
      </c>
      <c r="AA35" s="98">
        <f t="shared" si="26"/>
        <v>5.5128725935497185</v>
      </c>
      <c r="AB35" s="98">
        <f t="shared" si="26"/>
        <v>5.4622371064684003</v>
      </c>
      <c r="AC35" s="98">
        <f t="shared" si="26"/>
        <v>20.026789475672715</v>
      </c>
      <c r="AD35" s="98">
        <f t="shared" si="26"/>
        <v>19.517228103700273</v>
      </c>
      <c r="AE35" s="98">
        <f t="shared" si="26"/>
        <v>12.105884084245364</v>
      </c>
      <c r="AF35" s="98">
        <f t="shared" si="26"/>
        <v>6.3287630573486089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automation\Data\Results\Workbooks\LEPs\BS_LEP\[BS_LEP_MainTables.Main.xlsm]Manager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automation\Data\Results\Workbooks\LEPs\BS_LEP\[BS_LEP_MainTables.Main.xlsm]Manager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automation\Data\Results\Workbooks\LEPs\BS_LEP\[BS_LEP_MainTables.Main.xlsm]Manager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automation\Data\Results\Workbooks\LEPs\BS_LEP\[BS_LEP_MainTables.Main.xlsm]Manager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automation\Data\Results\Workbooks\LEPs\BS_LEP\[BS_LEP_MainTables.Main.xlsm]Manager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automation\Data\Results\Workbooks\LEPs\BS_LEP\[BS_LEP_MainTables.Main.xlsm]Manager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automation\Data\Results\Workbooks\LEPs\BS_LEP\[BS_LEP_MainTables.Main.xlsm]Manager</v>
      </c>
      <c r="Y79" s="91" t="str">
        <f ca="1">CELL("filename")</f>
        <v>M:\IE\Projects\Nuffield via NFER AI and automation\Data\Results\Workbooks\LEPs\BS_LEP\[BS_LEP_MainTables.Main.xlsm]Manager</v>
      </c>
      <c r="AW79" s="91" t="str">
        <f ca="1">CELL("filename")</f>
        <v>M:\IE\Projects\Nuffield via NFER AI and automation\Data\Results\Workbooks\LEPs\BS_LEP\[BS_LEP_MainTables.Main.xlsm]Manager</v>
      </c>
      <c r="BU79" s="91" t="str">
        <f ca="1">CELL("filename")</f>
        <v>M:\IE\Projects\Nuffield via NFER AI and automation\Data\Results\Workbooks\LEPs\BS_LEP\[BS_LEP_MainTables.Main.xlsm]Manager</v>
      </c>
      <c r="CS79" s="91" t="str">
        <f ca="1">CELL("filename")</f>
        <v>M:\IE\Projects\Nuffield via NFER AI and automation\Data\Results\Workbooks\LEPs\BS_LEP\[BS_LEP_MainTables.Main.xlsm]Manager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automation\Data\Results\Workbooks\LEPs\BS_LEP\[BS_LEP_MainTables.Main.xlsm]Manager</v>
      </c>
      <c r="Y96" s="91" t="str">
        <f ca="1">CELL("filename")</f>
        <v>M:\IE\Projects\Nuffield via NFER AI and automation\Data\Results\Workbooks\LEPs\BS_LEP\[BS_LEP_MainTables.Main.xlsm]Manager</v>
      </c>
      <c r="AW96" s="91" t="str">
        <f ca="1">CELL("filename")</f>
        <v>M:\IE\Projects\Nuffield via NFER AI and automation\Data\Results\Workbooks\LEPs\BS_LEP\[BS_LEP_MainTables.Main.xlsm]Manager</v>
      </c>
      <c r="BU96" s="91" t="str">
        <f ca="1">CELL("filename")</f>
        <v>M:\IE\Projects\Nuffield via NFER AI and automation\Data\Results\Workbooks\LEPs\BS_LEP\[BS_LEP_MainTables.Main.xlsm]Manager</v>
      </c>
      <c r="CS96" s="91" t="str">
        <f ca="1">CELL("filename")</f>
        <v>M:\IE\Projects\Nuffield via NFER AI and automation\Data\Results\Workbooks\LEPs\BS_LEP\[BS_LEP_MainTables.Main.xlsm]Manager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6499444-80D8-42B3-9DD3-4C3A21A0EAD3}"/>
</file>

<file path=customXml/itemProps2.xml><?xml version="1.0" encoding="utf-8"?>
<ds:datastoreItem xmlns:ds="http://schemas.openxmlformats.org/officeDocument/2006/customXml" ds:itemID="{5B67D53C-A345-4741-9F4C-63A12FB2421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2024-02-29T15:50:39Z</dcterms:modified>
</cp:coreProperties>
</file>