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CP_LEP\"/>
    </mc:Choice>
  </mc:AlternateContent>
  <xr:revisionPtr revIDLastSave="0" documentId="13_ncr:1_{7B8A780E-8570-44A8-B992-902CB56AF9C0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<sst xmlns="http://schemas.openxmlformats.org/spreadsheetml/2006/main" count="2355" uniqueCount="531">
  <si>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</si>
  <si>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</si>
  <si>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</si>
  <si>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</si>
  <si>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</si>
  <si>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</si>
  <si>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</si>
  <si>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</si>
  <si>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</si>
  <si>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</si>
  <si>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</si>
  <si>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</si>
  <si>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</si>
  <si>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</si>
  <si>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</si>
  <si>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</si>
  <si>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</si>
  <si>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</si>
  <si>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</si>
  <si>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</si>
  <si>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</si>
  <si>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</si>
  <si>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</si>
  <si>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</si>
  <si>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</si>
  <si>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</si>
  <si>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</si>
  <si>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</si>
  <si>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</si>
  <si>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</si>
  <si>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</si>
  <si>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</si>
  <si>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</si>
  <si>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</si>
  <si>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</si>
  <si>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</si>
  <si>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</si>
  <si>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</si>
  <si>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</si>
  <si>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</si>
  <si>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</si>
  <si>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</si>
  <si>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</si>
  <si>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</si>
  <si>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</si>
  <si>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</si>
  <si>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</si>
  <si>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</si>
  <si>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</si>
  <si>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</si>
  <si>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</si>
  <si>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</si>
  <si>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</si>
  <si>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</si>
  <si>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</si>
  <si>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</si>
  <si>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</si>
  <si>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</si>
  <si>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</si>
  <si>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</si>
  <si>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</si>
  <si>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</si>
  <si>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</si>
  <si>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</si>
  <si>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</si>
  <si>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</si>
  <si>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</si>
  <si>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</si>
  <si>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</si>
  <si>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</si>
  <si>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</si>
  <si>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</si>
  <si>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</si>
  <si>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</si>
  <si>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</si>
  <si>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</si>
  <si>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</si>
  <si>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</si>
  <si>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</si>
  <si>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</si>
  <si>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</si>
  <si>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</si>
  <si>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</si>
  <si>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</si>
  <si>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</si>
  <si>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</si>
  <si>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</si>
  <si>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</si>
  <si>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</si>
  <si>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</si>
  <si>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</si>
  <si>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</si>
  <si>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</si>
  <si>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</si>
  <si>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</si>
  <si>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</si>
  <si>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</si>
  <si>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</si>
  <si>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</si>
  <si>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</si>
  <si>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</si>
  <si>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</si>
  <si>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</si>
  <si>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</si>
  <si>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</si>
  <si>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</si>
  <si>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</si>
  <si>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</si>
  <si>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</si>
  <si>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</si>
  <si>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</si>
  <si>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</si>
  <si>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</si>
  <si>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</si>
  <si>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</si>
  <si>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</si>
  <si>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</si>
  <si>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</si>
  <si>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</si>
  <si>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</si>
  <si>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</si>
  <si>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</si>
  <si>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</si>
  <si>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</si>
  <si>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</si>
  <si>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</si>
  <si>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</si>
  <si>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</si>
  <si>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</si>
  <si>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</si>
  <si>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</si>
  <si>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</si>
  <si>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</si>
  <si>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</si>
  <si>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</si>
  <si>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</si>
  <si>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</si>
  <si>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</si>
  <si>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</si>
  <si>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</si>
  <si>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</si>
  <si>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</si>
  <si>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</si>
  <si>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</si>
  <si>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</si>
  <si>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</si>
  <si>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</si>
  <si>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</si>
  <si>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</si>
  <si>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</si>
  <si>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</si>
  <si>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</si>
  <si>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</si>
  <si>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</si>
  <si>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</si>
  <si>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</si>
  <si>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</si>
  <si>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</si>
  <si>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</si>
  <si>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</si>
  <si>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</si>
  <si>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</si>
  <si>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</si>
  <si>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</si>
  <si>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</si>
  <si>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</si>
  <si>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</si>
  <si>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</si>
  <si>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</si>
  <si>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</si>
  <si>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</si>
  <si>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</si>
  <si>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</si>
  <si>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</si>
  <si>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</si>
  <si>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</si>
  <si>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</si>
  <si>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</si>
  <si>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</si>
  <si>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</si>
  <si>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</si>
  <si>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</si>
  <si>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</si>
  <si>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</si>
  <si>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</si>
  <si>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</si>
  <si>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</si>
  <si>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</si>
  <si>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</si>
  <si>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</si>
  <si>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</si>
  <si>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</si>
  <si>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</si>
  <si>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</si>
  <si>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</si>
  <si>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</si>
  <si>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</si>
  <si>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</si>
  <si>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</si>
  <si>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</si>
  <si>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</si>
  <si>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</si>
  <si>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</si>
  <si>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</si>
  <si>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</si>
  <si>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</si>
  <si>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</si>
  <si>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</si>
  <si>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</si>
  <si>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</si>
  <si>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</si>
  <si>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</si>
  <si>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</si>
  <si>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</si>
  <si>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</si>
  <si>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</si>
  <si>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</si>
  <si>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</si>
  <si>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</si>
  <si>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</si>
  <si>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</si>
  <si>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</si>
  <si>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</si>
  <si>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</si>
  <si>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</si>
  <si>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</si>
  <si>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</si>
  <si>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</si>
  <si>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</si>
  <si>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</si>
  <si>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</si>
  <si>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</si>
  <si>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</si>
  <si>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</si>
  <si>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</si>
  <si>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</si>
  <si>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</si>
  <si>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</si>
  <si>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</si>
  <si>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</si>
  <si>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</si>
  <si>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</si>
  <si>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</si>
  <si>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</si>
  <si>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</si>
  <si>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</si>
  <si>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</si>
  <si>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</si>
  <si>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</si>
  <si>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</si>
  <si>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</si>
  <si>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</si>
  <si>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</si>
  <si>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</si>
  <si>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</si>
  <si>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</si>
  <si>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</si>
  <si>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</si>
  <si>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</si>
  <si>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</si>
  <si>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</si>
  <si>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</si>
  <si>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</si>
  <si>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</si>
  <si>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</si>
  <si>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</si>
  <si>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</si>
  <si>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</si>
  <si>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</si>
  <si>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</si>
  <si>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</si>
  <si>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</si>
  <si>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</si>
  <si>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</si>
  <si>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</si>
  <si>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</si>
  <si>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</si>
  <si>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</si>
  <si>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</si>
  <si>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</si>
  <si>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</si>
  <si>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</si>
  <si>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</si>
  <si>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</si>
  <si>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</si>
  <si>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</si>
  <si>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</si>
  <si>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</si>
  <si>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</si>
  <si>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</si>
  <si>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</si>
  <si>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</si>
  <si>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</si>
  <si>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</si>
  <si>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</si>
  <si>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</si>
  <si>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</si>
  <si>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</si>
  <si>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</si>
  <si>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</si>
  <si>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</si>
  <si>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</si>
  <si>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</si>
  <si>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</si>
  <si>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</si>
  <si>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</si>
  <si>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</si>
  <si>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</si>
  <si>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</si>
  <si>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</si>
  <si>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</si>
  <si>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</si>
  <si>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</si>
  <si>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</si>
  <si>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</si>
  <si>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</si>
  <si>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</si>
  <si>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</si>
  <si>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</si>
  <si>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</si>
  <si>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</si>
  <si>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</si>
  <si>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</si>
  <si>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</si>
  <si>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</si>
  <si>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</si>
  <si>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</si>
  <si>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</si>
  <si>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</si>
  <si>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</si>
  <si>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</si>
  <si>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</si>
  <si>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</si>
  <si>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</si>
  <si>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</si>
  <si>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</si>
  <si>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</si>
  <si>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</si>
  <si>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</si>
  <si>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</si>
  <si>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</si>
  <si>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</si>
  <si>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</si>
  <si>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</si>
  <si>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</si>
  <si>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</si>
  <si>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</si>
  <si>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</si>
  <si>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</si>
  <si>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</si>
  <si>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</si>
  <si>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</si>
  <si>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</si>
  <si>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</si>
  <si>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</si>
  <si>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</si>
  <si>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</si>
  <si>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</si>
  <si>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</si>
  <si>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</si>
  <si>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</si>
  <si>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</si>
  <si>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</si>
  <si>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</si>
  <si>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</si>
  <si>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</si>
  <si>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</si>
  <si>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</si>
  <si>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</si>
  <si>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</si>
  <si>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</si>
  <si>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</si>
  <si>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</si>
  <si>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</si>
  <si>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</si>
  <si>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</si>
  <si>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</si>
  <si>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</si>
  <si>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</si>
  <si>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</si>
  <si>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</si>
  <si>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</si>
  <si>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</si>
  <si>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</si>
  <si>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</si>
  <si>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</si>
  <si>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</si>
  <si>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</si>
  <si>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</si>
  <si>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</si>
  <si>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</si>
  <si>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</si>
  <si>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</si>
  <si>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</si>
  <si>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</si>
  <si>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</si>
  <si>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</si>
  <si>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</si>
  <si>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</si>
  <si>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</si>
  <si>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</si>
  <si>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</si>
  <si>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</si>
  <si>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</si>
  <si>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</si>
  <si>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</si>
  <si>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</si>
  <si>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</si>
  <si>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</si>
  <si>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</si>
  <si>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</si>
  <si>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</si>
  <si>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</si>
  <si>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</si>
  <si>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</si>
  <si>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</si>
  <si>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</si>
  <si>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</si>
  <si>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</si>
  <si>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</si>
  <si>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</si>
  <si>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</si>
  <si>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</si>
  <si>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</si>
  <si>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</si>
  <si>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</si>
  <si>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</si>
  <si>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</si>
  <si>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</si>
  <si>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</si>
  <si>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</si>
  <si>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</si>
  <si>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</si>
  <si>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</si>
  <si>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</si>
  <si>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</si>
  <si>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</si>
  <si>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</si>
  <si>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</si>
  <si>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</si>
  <si>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</si>
  <si>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</si>
  <si>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</si>
  <si>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</si>
  <si>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</si>
  <si>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</si>
  <si>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</si>
  <si>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</si>
  <si>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</si>
  <si>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</si>
  <si>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</si>
  <si>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</si>
  <si>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</si>
  <si>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</si>
  <si>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</si>
  <si>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</si>
  <si>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</si>
  <si>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</si>
  <si>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</si>
  <si>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</si>
  <si>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</si>
  <si>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</si>
  <si>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</si>
  <si>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</si>
  <si>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</si>
  <si>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</si>
  <si>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</si>
  <si>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</si>
  <si>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</si>
  <si>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</si>
  <si>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</si>
  <si>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</si>
  <si>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</si>
  <si>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</si>
  <si>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</si>
  <si>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</si>
  <si>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</si>
  <si>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</si>
  <si>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</si>
  <si>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</si>
  <si>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</si>
  <si>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</si>
  <si>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</si>
  <si>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</si>
  <si>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</si>
  <si>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</si>
  <si>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</si>
  <si>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</si>
  <si>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</si>
  <si>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</si>
  <si>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</si>
  <si>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</si>
  <si>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</si>
  <si>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</si>
  <si>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</si>
  <si>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</si>
  <si>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</si>
  <si>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</si>
  <si>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</si>
  <si>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</si>
  <si>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</si>
  <si>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</si>
  <si>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</si>
  <si>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</si>
  <si>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</si>
  <si>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</si>
  <si>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</si>
  <si>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</si>
  <si>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</si>
  <si>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</si>
  <si>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</si>
  <si>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</si>
  <si>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</si>
  <si>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</si>
  <si>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</si>
  <si>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</si>
  <si>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</si>
  <si>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</si>
  <si>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</si>
  <si>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</si>
  <si>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</si>
  <si>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</si>
  <si>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</si>
  <si>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</si>
  <si>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</si>
  <si>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</si>
  <si>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automation/Data/Results/Workbooks/LEPs/CP_LEP/CP_LEP_Database.Main.xlsx</t>
  </si>
  <si>
    <t>13. Greater Cambridge and Greater Peterborough</t>
  </si>
  <si>
    <t>28-02-2024 09:55:15</t>
  </si>
  <si>
    <t>Greater Cambridge and Greater Peterborough</t>
  </si>
  <si>
    <t>29 02 2024 03:50:53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</si>
</sst>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0.69628778971444483</c:v>
                </c:pt>
                <c:pt idx="2">
                  <c:v>1.3378965951002408</c:v>
                </c:pt>
                <c:pt idx="3">
                  <c:v>2.0759623741348765</c:v>
                </c:pt>
                <c:pt idx="4">
                  <c:v>-2.8984940812331605</c:v>
                </c:pt>
                <c:pt idx="5">
                  <c:v>1.0732089703497705</c:v>
                </c:pt>
                <c:pt idx="7">
                  <c:v>9.5228463156016296E-2</c:v>
                </c:pt>
                <c:pt idx="8">
                  <c:v>7.3115299084461238</c:v>
                </c:pt>
                <c:pt idx="9">
                  <c:v>-4.4670420412294636</c:v>
                </c:pt>
                <c:pt idx="10">
                  <c:v>3.3277070291945821</c:v>
                </c:pt>
                <c:pt idx="11">
                  <c:v>0.6083457198402531</c:v>
                </c:pt>
                <c:pt idx="12">
                  <c:v>1.595428121902609</c:v>
                </c:pt>
                <c:pt idx="13">
                  <c:v>2.3546653465207124</c:v>
                </c:pt>
                <c:pt idx="14">
                  <c:v>-0.94168975243924535</c:v>
                </c:pt>
                <c:pt idx="15">
                  <c:v>0.73240581169982111</c:v>
                </c:pt>
                <c:pt idx="17">
                  <c:v>3.3600628892853868</c:v>
                </c:pt>
                <c:pt idx="18">
                  <c:v>5.6855004333477455</c:v>
                </c:pt>
                <c:pt idx="19">
                  <c:v>-1.8628135984962824</c:v>
                </c:pt>
                <c:pt idx="20">
                  <c:v>0.64291958106033054</c:v>
                </c:pt>
                <c:pt idx="22">
                  <c:v>1.4725615679375359</c:v>
                </c:pt>
                <c:pt idx="24">
                  <c:v>1.381340821833188</c:v>
                </c:pt>
                <c:pt idx="25">
                  <c:v>-1.5816145066574694</c:v>
                </c:pt>
                <c:pt idx="26">
                  <c:v>1.6101471691800873</c:v>
                </c:pt>
                <c:pt idx="27">
                  <c:v>0.66023215101711497</c:v>
                </c:pt>
                <c:pt idx="29">
                  <c:v>-0.30535597073363396</c:v>
                </c:pt>
                <c:pt idx="30">
                  <c:v>-9.9032448055976108</c:v>
                </c:pt>
                <c:pt idx="31">
                  <c:v>-5.6470130861182799</c:v>
                </c:pt>
                <c:pt idx="32">
                  <c:v>-8.8172345206641189</c:v>
                </c:pt>
                <c:pt idx="33">
                  <c:v>-5.293133181354726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0.5482057286579245</c:v>
                </c:pt>
                <c:pt idx="2">
                  <c:v>1.3622930458392579</c:v>
                </c:pt>
                <c:pt idx="3">
                  <c:v>1.1000585886522529E-2</c:v>
                </c:pt>
                <c:pt idx="4">
                  <c:v>0.75522184363512324</c:v>
                </c:pt>
                <c:pt idx="5">
                  <c:v>0.73790433466931482</c:v>
                </c:pt>
                <c:pt idx="7">
                  <c:v>4.2645886567771463E-2</c:v>
                </c:pt>
                <c:pt idx="8">
                  <c:v>-0.30597034806570944</c:v>
                </c:pt>
                <c:pt idx="9">
                  <c:v>1.1179385288240473</c:v>
                </c:pt>
                <c:pt idx="10">
                  <c:v>0.96007380548133181</c:v>
                </c:pt>
                <c:pt idx="11">
                  <c:v>1.0262283075542333</c:v>
                </c:pt>
                <c:pt idx="12">
                  <c:v>-1.2014329354257502</c:v>
                </c:pt>
                <c:pt idx="13">
                  <c:v>0.66171096716174382</c:v>
                </c:pt>
                <c:pt idx="14">
                  <c:v>-0.45047454452949998</c:v>
                </c:pt>
                <c:pt idx="15">
                  <c:v>0.62300453623764795</c:v>
                </c:pt>
                <c:pt idx="17">
                  <c:v>1.2147142138094758</c:v>
                </c:pt>
                <c:pt idx="18">
                  <c:v>0.62616544873477231</c:v>
                </c:pt>
                <c:pt idx="19">
                  <c:v>0.24743319762219329</c:v>
                </c:pt>
                <c:pt idx="20">
                  <c:v>0.57879887040575007</c:v>
                </c:pt>
                <c:pt idx="22">
                  <c:v>0.76424235283321096</c:v>
                </c:pt>
                <c:pt idx="24">
                  <c:v>-0.95158562585234696</c:v>
                </c:pt>
                <c:pt idx="25">
                  <c:v>-1.0029127487703127</c:v>
                </c:pt>
                <c:pt idx="26">
                  <c:v>0.73145791936419791</c:v>
                </c:pt>
                <c:pt idx="27">
                  <c:v>-0.67134974664524449</c:v>
                </c:pt>
                <c:pt idx="29">
                  <c:v>1.1056607809925234</c:v>
                </c:pt>
                <c:pt idx="30">
                  <c:v>-0.86014222060204482</c:v>
                </c:pt>
                <c:pt idx="31">
                  <c:v>-2.7635522128511614</c:v>
                </c:pt>
                <c:pt idx="32">
                  <c:v>0.15222552344549278</c:v>
                </c:pt>
                <c:pt idx="33">
                  <c:v>0.54062987903802373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6.7760000000000016</c:v>
                </c:pt>
                <c:pt idx="1">
                  <c:v>5.5899999999999954</c:v>
                </c:pt>
                <c:pt idx="2">
                  <c:v>6.722999999999991</c:v>
                </c:pt>
                <c:pt idx="3">
                  <c:v>5.3819999999999961</c:v>
                </c:pt>
                <c:pt idx="4">
                  <c:v>7.3600000000000083</c:v>
                </c:pt>
                <c:pt idx="5">
                  <c:v>6.6680000000000126</c:v>
                </c:pt>
                <c:pt idx="6">
                  <c:v>6.2679999999999909</c:v>
                </c:pt>
                <c:pt idx="7">
                  <c:v>5.3640000000000017</c:v>
                </c:pt>
                <c:pt idx="8">
                  <c:v>6.4149999999999912</c:v>
                </c:pt>
                <c:pt idx="9">
                  <c:v>6.9759999999999751</c:v>
                </c:pt>
                <c:pt idx="10">
                  <c:v>4.202999999999995</c:v>
                </c:pt>
                <c:pt idx="11">
                  <c:v>4.2529999999999983</c:v>
                </c:pt>
                <c:pt idx="12">
                  <c:v>4.3100000000000032</c:v>
                </c:pt>
                <c:pt idx="13">
                  <c:v>4.3550000000000084</c:v>
                </c:pt>
                <c:pt idx="14">
                  <c:v>4.3989999999999982</c:v>
                </c:pt>
                <c:pt idx="15">
                  <c:v>4.386000000000001</c:v>
                </c:pt>
                <c:pt idx="16">
                  <c:v>4.3779999999999948</c:v>
                </c:pt>
                <c:pt idx="17">
                  <c:v>4.3690000000000024</c:v>
                </c:pt>
                <c:pt idx="18">
                  <c:v>4.3589999999999991</c:v>
                </c:pt>
                <c:pt idx="19">
                  <c:v>4.3499999999999996</c:v>
                </c:pt>
                <c:pt idx="20">
                  <c:v>4.3419999999999943</c:v>
                </c:pt>
                <c:pt idx="21">
                  <c:v>4.3329999999999904</c:v>
                </c:pt>
                <c:pt idx="22">
                  <c:v>4.3249999999999984</c:v>
                </c:pt>
                <c:pt idx="23">
                  <c:v>4.3169999999999966</c:v>
                </c:pt>
                <c:pt idx="24" formatCode="#,##0.00">
                  <c:v>4.3089999999999922</c:v>
                </c:pt>
                <c:pt idx="25">
                  <c:v>4.2999999999999865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0.17500000000000032</c:v>
                </c:pt>
                <c:pt idx="1">
                  <c:v>0.1810000000000003</c:v>
                </c:pt>
                <c:pt idx="2">
                  <c:v>7.6999999999999541E-2</c:v>
                </c:pt>
                <c:pt idx="3">
                  <c:v>0.11499999999999994</c:v>
                </c:pt>
                <c:pt idx="4">
                  <c:v>0.11099999999999996</c:v>
                </c:pt>
                <c:pt idx="5">
                  <c:v>0.22600000000000031</c:v>
                </c:pt>
                <c:pt idx="6">
                  <c:v>0.14399999999999999</c:v>
                </c:pt>
                <c:pt idx="7">
                  <c:v>0.28199999999999936</c:v>
                </c:pt>
                <c:pt idx="8">
                  <c:v>0.25399999999999973</c:v>
                </c:pt>
                <c:pt idx="9">
                  <c:v>0.13600000000000004</c:v>
                </c:pt>
                <c:pt idx="10">
                  <c:v>0.16900000000000054</c:v>
                </c:pt>
                <c:pt idx="11">
                  <c:v>0.16200000000000014</c:v>
                </c:pt>
                <c:pt idx="12">
                  <c:v>0.16</c:v>
                </c:pt>
                <c:pt idx="13">
                  <c:v>0.15399999999999961</c:v>
                </c:pt>
                <c:pt idx="14">
                  <c:v>0.14900000000000002</c:v>
                </c:pt>
                <c:pt idx="15">
                  <c:v>0.14400000000000029</c:v>
                </c:pt>
                <c:pt idx="16">
                  <c:v>0.14000000000000012</c:v>
                </c:pt>
                <c:pt idx="17">
                  <c:v>0.13599999999999998</c:v>
                </c:pt>
                <c:pt idx="18">
                  <c:v>0.13199999999999992</c:v>
                </c:pt>
                <c:pt idx="19">
                  <c:v>0.12900000000000003</c:v>
                </c:pt>
                <c:pt idx="20">
                  <c:v>0.126</c:v>
                </c:pt>
                <c:pt idx="21">
                  <c:v>0.12199999999999983</c:v>
                </c:pt>
                <c:pt idx="22">
                  <c:v>0.11900000000000011</c:v>
                </c:pt>
                <c:pt idx="23">
                  <c:v>0.11600000000000016</c:v>
                </c:pt>
                <c:pt idx="24" formatCode="#,##0.00">
                  <c:v>0.11300000000000004</c:v>
                </c:pt>
                <c:pt idx="25">
                  <c:v>0.11100000000000014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0.45500000000000124</c:v>
                </c:pt>
                <c:pt idx="1">
                  <c:v>0.5690000000000015</c:v>
                </c:pt>
                <c:pt idx="2">
                  <c:v>0.59800000000000009</c:v>
                </c:pt>
                <c:pt idx="3">
                  <c:v>0.68599999999999794</c:v>
                </c:pt>
                <c:pt idx="4">
                  <c:v>0.80599999999999994</c:v>
                </c:pt>
                <c:pt idx="5">
                  <c:v>0.79000000000000126</c:v>
                </c:pt>
                <c:pt idx="6">
                  <c:v>0.51599999999999979</c:v>
                </c:pt>
                <c:pt idx="7">
                  <c:v>0.98199999999999832</c:v>
                </c:pt>
                <c:pt idx="8">
                  <c:v>0.64799999999999802</c:v>
                </c:pt>
                <c:pt idx="9">
                  <c:v>0.55000000000000093</c:v>
                </c:pt>
                <c:pt idx="10">
                  <c:v>0.46899999999999958</c:v>
                </c:pt>
                <c:pt idx="11">
                  <c:v>0.45400000000000063</c:v>
                </c:pt>
                <c:pt idx="12">
                  <c:v>0.43899999999999989</c:v>
                </c:pt>
                <c:pt idx="13">
                  <c:v>0.43399999999999922</c:v>
                </c:pt>
                <c:pt idx="14">
                  <c:v>0.43199999999999938</c:v>
                </c:pt>
                <c:pt idx="15">
                  <c:v>0.42999999999999955</c:v>
                </c:pt>
                <c:pt idx="16">
                  <c:v>0.42799999999999955</c:v>
                </c:pt>
                <c:pt idx="17">
                  <c:v>0.42599999999999921</c:v>
                </c:pt>
                <c:pt idx="18">
                  <c:v>0.42300000000000015</c:v>
                </c:pt>
                <c:pt idx="19">
                  <c:v>0.42099999999999971</c:v>
                </c:pt>
                <c:pt idx="20">
                  <c:v>0.42000000000000132</c:v>
                </c:pt>
                <c:pt idx="21">
                  <c:v>0.41799999999999937</c:v>
                </c:pt>
                <c:pt idx="22">
                  <c:v>0.4159999999999992</c:v>
                </c:pt>
                <c:pt idx="23">
                  <c:v>0.41500000000000037</c:v>
                </c:pt>
                <c:pt idx="24" formatCode="#,##0.00">
                  <c:v>0.41300000000000003</c:v>
                </c:pt>
                <c:pt idx="25">
                  <c:v>0.41199999999999964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3.6540000000000012</c:v>
                </c:pt>
                <c:pt idx="1">
                  <c:v>3.6229999999999958</c:v>
                </c:pt>
                <c:pt idx="2">
                  <c:v>3.8409999999999997</c:v>
                </c:pt>
                <c:pt idx="3">
                  <c:v>4.542000000000006</c:v>
                </c:pt>
                <c:pt idx="4">
                  <c:v>3.4610000000000047</c:v>
                </c:pt>
                <c:pt idx="5">
                  <c:v>4.5470000000000113</c:v>
                </c:pt>
                <c:pt idx="6">
                  <c:v>4.2540000000000076</c:v>
                </c:pt>
                <c:pt idx="7">
                  <c:v>3.9880000000000035</c:v>
                </c:pt>
                <c:pt idx="8">
                  <c:v>4.7780000000000094</c:v>
                </c:pt>
                <c:pt idx="9">
                  <c:v>5.3969999999999958</c:v>
                </c:pt>
                <c:pt idx="10">
                  <c:v>4.4780000000000024</c:v>
                </c:pt>
                <c:pt idx="11">
                  <c:v>4.3859999999999983</c:v>
                </c:pt>
                <c:pt idx="12">
                  <c:v>4.3590000000000151</c:v>
                </c:pt>
                <c:pt idx="13">
                  <c:v>4.4409999999999918</c:v>
                </c:pt>
                <c:pt idx="14">
                  <c:v>4.6580000000000066</c:v>
                </c:pt>
                <c:pt idx="15">
                  <c:v>4.7810000000000032</c:v>
                </c:pt>
                <c:pt idx="16">
                  <c:v>4.8730000000000055</c:v>
                </c:pt>
                <c:pt idx="17">
                  <c:v>4.9429999999999925</c:v>
                </c:pt>
                <c:pt idx="18">
                  <c:v>4.9990000000000077</c:v>
                </c:pt>
                <c:pt idx="19">
                  <c:v>5.0480000000000089</c:v>
                </c:pt>
                <c:pt idx="20">
                  <c:v>5.0920000000000121</c:v>
                </c:pt>
                <c:pt idx="21">
                  <c:v>5.1329999999999965</c:v>
                </c:pt>
                <c:pt idx="22">
                  <c:v>5.170999999999994</c:v>
                </c:pt>
                <c:pt idx="23">
                  <c:v>5.2079999999999966</c:v>
                </c:pt>
                <c:pt idx="24" formatCode="#,##0.00">
                  <c:v>5.2450000000000108</c:v>
                </c:pt>
                <c:pt idx="25">
                  <c:v>5.2810000000000068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6.2259999999999946</c:v>
                </c:pt>
                <c:pt idx="1">
                  <c:v>6.0630000000000024</c:v>
                </c:pt>
                <c:pt idx="2">
                  <c:v>5.2420000000000151</c:v>
                </c:pt>
                <c:pt idx="3">
                  <c:v>4.7269999999999985</c:v>
                </c:pt>
                <c:pt idx="4">
                  <c:v>6.9199999999999973</c:v>
                </c:pt>
                <c:pt idx="5">
                  <c:v>6.0980000000000025</c:v>
                </c:pt>
                <c:pt idx="6">
                  <c:v>6.0719999999999894</c:v>
                </c:pt>
                <c:pt idx="7">
                  <c:v>6.9300000000000024</c:v>
                </c:pt>
                <c:pt idx="8">
                  <c:v>6.6859999999999884</c:v>
                </c:pt>
                <c:pt idx="9">
                  <c:v>6.801999999999996</c:v>
                </c:pt>
                <c:pt idx="10">
                  <c:v>6.605000000000012</c:v>
                </c:pt>
                <c:pt idx="11">
                  <c:v>6.7129999999999876</c:v>
                </c:pt>
                <c:pt idx="12">
                  <c:v>6.8380000000000045</c:v>
                </c:pt>
                <c:pt idx="13">
                  <c:v>6.9040000000000079</c:v>
                </c:pt>
                <c:pt idx="14">
                  <c:v>6.9599999999999982</c:v>
                </c:pt>
                <c:pt idx="15">
                  <c:v>7.0100000000000113</c:v>
                </c:pt>
                <c:pt idx="16">
                  <c:v>7.0449999999999955</c:v>
                </c:pt>
                <c:pt idx="17">
                  <c:v>7.0800000000000178</c:v>
                </c:pt>
                <c:pt idx="18">
                  <c:v>7.1160000000000085</c:v>
                </c:pt>
                <c:pt idx="19">
                  <c:v>7.1510000000000193</c:v>
                </c:pt>
                <c:pt idx="20">
                  <c:v>7.1899999999999782</c:v>
                </c:pt>
                <c:pt idx="21">
                  <c:v>7.2290000000000054</c:v>
                </c:pt>
                <c:pt idx="22">
                  <c:v>7.2660000000000098</c:v>
                </c:pt>
                <c:pt idx="23">
                  <c:v>7.3019999999999898</c:v>
                </c:pt>
                <c:pt idx="24" formatCode="#,##0.00">
                  <c:v>7.335999999999987</c:v>
                </c:pt>
                <c:pt idx="25">
                  <c:v>7.3679999999999968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13.743999999999973</c:v>
                </c:pt>
                <c:pt idx="1">
                  <c:v>13.310000000000025</c:v>
                </c:pt>
                <c:pt idx="2">
                  <c:v>13.174999999999999</c:v>
                </c:pt>
                <c:pt idx="3">
                  <c:v>12.668000000000031</c:v>
                </c:pt>
                <c:pt idx="4">
                  <c:v>11.094999999999992</c:v>
                </c:pt>
                <c:pt idx="5">
                  <c:v>10.858999999999988</c:v>
                </c:pt>
                <c:pt idx="6">
                  <c:v>9.581999999999999</c:v>
                </c:pt>
                <c:pt idx="7">
                  <c:v>10.988999999999985</c:v>
                </c:pt>
                <c:pt idx="8">
                  <c:v>10.351999999999986</c:v>
                </c:pt>
                <c:pt idx="9">
                  <c:v>10.431000000000012</c:v>
                </c:pt>
                <c:pt idx="10">
                  <c:v>10.02699999999999</c:v>
                </c:pt>
                <c:pt idx="11">
                  <c:v>10.208000000000011</c:v>
                </c:pt>
                <c:pt idx="12">
                  <c:v>10.123999999999961</c:v>
                </c:pt>
                <c:pt idx="13">
                  <c:v>10.097999999999947</c:v>
                </c:pt>
                <c:pt idx="14">
                  <c:v>10.037999999999959</c:v>
                </c:pt>
                <c:pt idx="15">
                  <c:v>9.9589999999999907</c:v>
                </c:pt>
                <c:pt idx="16">
                  <c:v>9.8230000000000288</c:v>
                </c:pt>
                <c:pt idx="17">
                  <c:v>9.68500000000002</c:v>
                </c:pt>
                <c:pt idx="18">
                  <c:v>9.5479999999999876</c:v>
                </c:pt>
                <c:pt idx="19">
                  <c:v>9.4119999999999866</c:v>
                </c:pt>
                <c:pt idx="20">
                  <c:v>9.2839999999999634</c:v>
                </c:pt>
                <c:pt idx="21">
                  <c:v>9.1520000000000152</c:v>
                </c:pt>
                <c:pt idx="22">
                  <c:v>9.0200000000000102</c:v>
                </c:pt>
                <c:pt idx="23">
                  <c:v>8.8870000000000111</c:v>
                </c:pt>
                <c:pt idx="24" formatCode="#,##0.00">
                  <c:v>8.7529999999999859</c:v>
                </c:pt>
                <c:pt idx="25">
                  <c:v>8.6200000000000152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21.403999999999982</c:v>
                </c:pt>
                <c:pt idx="1">
                  <c:v>21.990000000000048</c:v>
                </c:pt>
                <c:pt idx="2">
                  <c:v>23.54300000000007</c:v>
                </c:pt>
                <c:pt idx="3">
                  <c:v>24.13199999999998</c:v>
                </c:pt>
                <c:pt idx="4">
                  <c:v>23.058000000000071</c:v>
                </c:pt>
                <c:pt idx="5">
                  <c:v>23.759999999999913</c:v>
                </c:pt>
                <c:pt idx="6">
                  <c:v>25.41999999999998</c:v>
                </c:pt>
                <c:pt idx="7">
                  <c:v>24.643999999999963</c:v>
                </c:pt>
                <c:pt idx="8">
                  <c:v>26.520999999999983</c:v>
                </c:pt>
                <c:pt idx="9">
                  <c:v>25.960000000000047</c:v>
                </c:pt>
                <c:pt idx="10">
                  <c:v>25.446999999999949</c:v>
                </c:pt>
                <c:pt idx="11">
                  <c:v>25.208000000000059</c:v>
                </c:pt>
                <c:pt idx="12">
                  <c:v>24.893999999999991</c:v>
                </c:pt>
                <c:pt idx="13">
                  <c:v>24.54600000000001</c:v>
                </c:pt>
                <c:pt idx="14">
                  <c:v>24.295999999999975</c:v>
                </c:pt>
                <c:pt idx="15">
                  <c:v>24.017000000000014</c:v>
                </c:pt>
                <c:pt idx="16">
                  <c:v>23.791999999999994</c:v>
                </c:pt>
                <c:pt idx="17">
                  <c:v>23.566999999999968</c:v>
                </c:pt>
                <c:pt idx="18">
                  <c:v>23.348999999999968</c:v>
                </c:pt>
                <c:pt idx="19">
                  <c:v>23.140000000000104</c:v>
                </c:pt>
                <c:pt idx="20">
                  <c:v>22.948999999999931</c:v>
                </c:pt>
                <c:pt idx="21">
                  <c:v>22.754999999999992</c:v>
                </c:pt>
                <c:pt idx="22">
                  <c:v>22.567000000000007</c:v>
                </c:pt>
                <c:pt idx="23">
                  <c:v>22.385999999999974</c:v>
                </c:pt>
                <c:pt idx="24" formatCode="#,##0.00">
                  <c:v>22.211000000000052</c:v>
                </c:pt>
                <c:pt idx="25">
                  <c:v>22.046999999999979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26.045000000000027</c:v>
                </c:pt>
                <c:pt idx="1">
                  <c:v>24.996999999999986</c:v>
                </c:pt>
                <c:pt idx="2">
                  <c:v>21.904999999999994</c:v>
                </c:pt>
                <c:pt idx="3">
                  <c:v>22.729999999999983</c:v>
                </c:pt>
                <c:pt idx="4">
                  <c:v>25.035000000000021</c:v>
                </c:pt>
                <c:pt idx="5">
                  <c:v>27.060999999999986</c:v>
                </c:pt>
                <c:pt idx="6">
                  <c:v>27.166000000000015</c:v>
                </c:pt>
                <c:pt idx="7">
                  <c:v>29.691000000000003</c:v>
                </c:pt>
                <c:pt idx="8">
                  <c:v>28.587000000000032</c:v>
                </c:pt>
                <c:pt idx="9">
                  <c:v>26.61599999999995</c:v>
                </c:pt>
                <c:pt idx="10">
                  <c:v>29.112999999999985</c:v>
                </c:pt>
                <c:pt idx="11">
                  <c:v>29.024999999999974</c:v>
                </c:pt>
                <c:pt idx="12">
                  <c:v>29.335999999999952</c:v>
                </c:pt>
                <c:pt idx="13">
                  <c:v>30.00199999999996</c:v>
                </c:pt>
                <c:pt idx="14">
                  <c:v>30.499999999999993</c:v>
                </c:pt>
                <c:pt idx="15">
                  <c:v>30.716999999999928</c:v>
                </c:pt>
                <c:pt idx="16">
                  <c:v>30.915000000000045</c:v>
                </c:pt>
                <c:pt idx="17">
                  <c:v>31.075999999999979</c:v>
                </c:pt>
                <c:pt idx="18">
                  <c:v>31.257000000000041</c:v>
                </c:pt>
                <c:pt idx="19">
                  <c:v>31.428999999999927</c:v>
                </c:pt>
                <c:pt idx="20">
                  <c:v>31.622000000000028</c:v>
                </c:pt>
                <c:pt idx="21">
                  <c:v>31.818000000000008</c:v>
                </c:pt>
                <c:pt idx="22">
                  <c:v>32.018999999999963</c:v>
                </c:pt>
                <c:pt idx="23">
                  <c:v>32.223000000000063</c:v>
                </c:pt>
                <c:pt idx="24" formatCode="#,##0.00">
                  <c:v>32.427999999999997</c:v>
                </c:pt>
                <c:pt idx="25">
                  <c:v>32.634999999999955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65.320999999999913</c:v>
                </c:pt>
                <c:pt idx="1">
                  <c:v>65.933000000000135</c:v>
                </c:pt>
                <c:pt idx="2">
                  <c:v>63.045999999999928</c:v>
                </c:pt>
                <c:pt idx="3">
                  <c:v>62.72100000000011</c:v>
                </c:pt>
                <c:pt idx="4">
                  <c:v>68.400000000000077</c:v>
                </c:pt>
                <c:pt idx="5">
                  <c:v>71.678000000000111</c:v>
                </c:pt>
                <c:pt idx="6">
                  <c:v>69.581999999999979</c:v>
                </c:pt>
                <c:pt idx="7">
                  <c:v>71.426000000000045</c:v>
                </c:pt>
                <c:pt idx="8">
                  <c:v>70.383999999999887</c:v>
                </c:pt>
                <c:pt idx="9">
                  <c:v>66.970000000000013</c:v>
                </c:pt>
                <c:pt idx="10">
                  <c:v>65.246000000000009</c:v>
                </c:pt>
                <c:pt idx="11">
                  <c:v>65.767999999999972</c:v>
                </c:pt>
                <c:pt idx="12">
                  <c:v>66.002999999999901</c:v>
                </c:pt>
                <c:pt idx="13">
                  <c:v>66.057999999999879</c:v>
                </c:pt>
                <c:pt idx="14">
                  <c:v>66.231000000000208</c:v>
                </c:pt>
                <c:pt idx="15">
                  <c:v>66.439000000000121</c:v>
                </c:pt>
                <c:pt idx="16">
                  <c:v>66.573000000000093</c:v>
                </c:pt>
                <c:pt idx="17">
                  <c:v>66.68599999999995</c:v>
                </c:pt>
                <c:pt idx="18">
                  <c:v>66.78899999999993</c:v>
                </c:pt>
                <c:pt idx="19">
                  <c:v>66.886999999999972</c:v>
                </c:pt>
                <c:pt idx="20">
                  <c:v>67.002999999999943</c:v>
                </c:pt>
                <c:pt idx="21">
                  <c:v>67.128000000000071</c:v>
                </c:pt>
                <c:pt idx="22">
                  <c:v>67.252999999999986</c:v>
                </c:pt>
                <c:pt idx="23">
                  <c:v>67.406999999999982</c:v>
                </c:pt>
                <c:pt idx="24" formatCode="#,##0.00">
                  <c:v>67.557000000000016</c:v>
                </c:pt>
                <c:pt idx="25">
                  <c:v>67.709999999999923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21.733000000000029</c:v>
                </c:pt>
                <c:pt idx="1">
                  <c:v>18.989000000000019</c:v>
                </c:pt>
                <c:pt idx="2">
                  <c:v>19.439000000000025</c:v>
                </c:pt>
                <c:pt idx="3">
                  <c:v>17.752000000000052</c:v>
                </c:pt>
                <c:pt idx="4">
                  <c:v>17.297999999999973</c:v>
                </c:pt>
                <c:pt idx="5">
                  <c:v>17.516999999999982</c:v>
                </c:pt>
                <c:pt idx="6">
                  <c:v>21.965000000000025</c:v>
                </c:pt>
                <c:pt idx="7">
                  <c:v>20.098999999999986</c:v>
                </c:pt>
                <c:pt idx="8">
                  <c:v>23.095999999999968</c:v>
                </c:pt>
                <c:pt idx="9">
                  <c:v>24.096000000000036</c:v>
                </c:pt>
                <c:pt idx="10">
                  <c:v>23.096000000000025</c:v>
                </c:pt>
                <c:pt idx="11">
                  <c:v>24.190999999999939</c:v>
                </c:pt>
                <c:pt idx="12">
                  <c:v>24.387999999999998</c:v>
                </c:pt>
                <c:pt idx="13">
                  <c:v>24.516999999999918</c:v>
                </c:pt>
                <c:pt idx="14">
                  <c:v>24.675000000000011</c:v>
                </c:pt>
                <c:pt idx="15">
                  <c:v>24.777000000000026</c:v>
                </c:pt>
                <c:pt idx="16">
                  <c:v>24.840999999999951</c:v>
                </c:pt>
                <c:pt idx="17">
                  <c:v>24.901999999999965</c:v>
                </c:pt>
                <c:pt idx="18">
                  <c:v>24.96099999999997</c:v>
                </c:pt>
                <c:pt idx="19">
                  <c:v>25.021000000000065</c:v>
                </c:pt>
                <c:pt idx="20">
                  <c:v>25.085999999999991</c:v>
                </c:pt>
                <c:pt idx="21">
                  <c:v>25.146000000000036</c:v>
                </c:pt>
                <c:pt idx="22">
                  <c:v>25.203000000000078</c:v>
                </c:pt>
                <c:pt idx="23">
                  <c:v>25.258000000000003</c:v>
                </c:pt>
                <c:pt idx="24" formatCode="#,##0.00">
                  <c:v>25.310999999999908</c:v>
                </c:pt>
                <c:pt idx="25">
                  <c:v>25.362999999999968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19.058999999999994</c:v>
                </c:pt>
                <c:pt idx="1">
                  <c:v>20.172999999999998</c:v>
                </c:pt>
                <c:pt idx="2">
                  <c:v>22.169999999999995</c:v>
                </c:pt>
                <c:pt idx="3">
                  <c:v>23.663000000000022</c:v>
                </c:pt>
                <c:pt idx="4">
                  <c:v>26.072999999999986</c:v>
                </c:pt>
                <c:pt idx="5">
                  <c:v>25.539999999999981</c:v>
                </c:pt>
                <c:pt idx="6">
                  <c:v>26.454000000000029</c:v>
                </c:pt>
                <c:pt idx="7">
                  <c:v>28.097999999999967</c:v>
                </c:pt>
                <c:pt idx="8">
                  <c:v>29.018999999999981</c:v>
                </c:pt>
                <c:pt idx="9">
                  <c:v>29.404999999999923</c:v>
                </c:pt>
                <c:pt idx="10">
                  <c:v>30.128999999999991</c:v>
                </c:pt>
                <c:pt idx="11">
                  <c:v>27.769000000000023</c:v>
                </c:pt>
                <c:pt idx="12">
                  <c:v>27.955999999999939</c:v>
                </c:pt>
                <c:pt idx="13">
                  <c:v>28.797999999999977</c:v>
                </c:pt>
                <c:pt idx="14">
                  <c:v>29.764000000000053</c:v>
                </c:pt>
                <c:pt idx="15">
                  <c:v>30.53700000000002</c:v>
                </c:pt>
                <c:pt idx="16">
                  <c:v>31.205999999999936</c:v>
                </c:pt>
                <c:pt idx="17">
                  <c:v>31.820000000000029</c:v>
                </c:pt>
                <c:pt idx="18">
                  <c:v>32.405000000000044</c:v>
                </c:pt>
                <c:pt idx="19">
                  <c:v>32.970000000000034</c:v>
                </c:pt>
                <c:pt idx="20">
                  <c:v>33.521999999999998</c:v>
                </c:pt>
                <c:pt idx="21">
                  <c:v>34.06399999999995</c:v>
                </c:pt>
                <c:pt idx="22">
                  <c:v>34.595000000000034</c:v>
                </c:pt>
                <c:pt idx="23">
                  <c:v>35.112000000000009</c:v>
                </c:pt>
                <c:pt idx="24" formatCode="#,##0.00">
                  <c:v>35.617000000000026</c:v>
                </c:pt>
                <c:pt idx="25">
                  <c:v>36.110999999999933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5.1900000000000057</c:v>
                </c:pt>
                <c:pt idx="1">
                  <c:v>3.9899999999999984</c:v>
                </c:pt>
                <c:pt idx="2">
                  <c:v>5.234</c:v>
                </c:pt>
                <c:pt idx="3">
                  <c:v>4.788000000000034</c:v>
                </c:pt>
                <c:pt idx="4">
                  <c:v>4.6650000000000036</c:v>
                </c:pt>
                <c:pt idx="5">
                  <c:v>7.0770000000000008</c:v>
                </c:pt>
                <c:pt idx="6">
                  <c:v>7.0879999999999832</c:v>
                </c:pt>
                <c:pt idx="7">
                  <c:v>6.7359999999999989</c:v>
                </c:pt>
                <c:pt idx="8">
                  <c:v>5.1290000000000058</c:v>
                </c:pt>
                <c:pt idx="9">
                  <c:v>6.1669999999999909</c:v>
                </c:pt>
                <c:pt idx="10">
                  <c:v>6.7500000000000009</c:v>
                </c:pt>
                <c:pt idx="11">
                  <c:v>6.6109999999999882</c:v>
                </c:pt>
                <c:pt idx="12">
                  <c:v>6.5550000000000006</c:v>
                </c:pt>
                <c:pt idx="13">
                  <c:v>6.4930000000000092</c:v>
                </c:pt>
                <c:pt idx="14">
                  <c:v>6.4479999999999951</c:v>
                </c:pt>
                <c:pt idx="15">
                  <c:v>6.4459999999999917</c:v>
                </c:pt>
                <c:pt idx="16">
                  <c:v>6.4339999999999788</c:v>
                </c:pt>
                <c:pt idx="17">
                  <c:v>6.4210000000000003</c:v>
                </c:pt>
                <c:pt idx="18">
                  <c:v>6.4079999999999862</c:v>
                </c:pt>
                <c:pt idx="19">
                  <c:v>6.396000000000007</c:v>
                </c:pt>
                <c:pt idx="20">
                  <c:v>6.3809999999999922</c:v>
                </c:pt>
                <c:pt idx="21">
                  <c:v>6.3670000000000027</c:v>
                </c:pt>
                <c:pt idx="22">
                  <c:v>6.3519999999999959</c:v>
                </c:pt>
                <c:pt idx="23">
                  <c:v>6.3379999999999992</c:v>
                </c:pt>
                <c:pt idx="24" formatCode="#,##0.00">
                  <c:v>6.3229999999999933</c:v>
                </c:pt>
                <c:pt idx="25">
                  <c:v>6.3080000000000149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13.109000000000028</c:v>
                </c:pt>
                <c:pt idx="1">
                  <c:v>13.132999999999965</c:v>
                </c:pt>
                <c:pt idx="2">
                  <c:v>16.27499999999997</c:v>
                </c:pt>
                <c:pt idx="3">
                  <c:v>17.232000000000053</c:v>
                </c:pt>
                <c:pt idx="4">
                  <c:v>18.940999999999946</c:v>
                </c:pt>
                <c:pt idx="5">
                  <c:v>17.607999999999976</c:v>
                </c:pt>
                <c:pt idx="6">
                  <c:v>19.414000000000048</c:v>
                </c:pt>
                <c:pt idx="7">
                  <c:v>22.118000000000009</c:v>
                </c:pt>
                <c:pt idx="8">
                  <c:v>18.243999999999975</c:v>
                </c:pt>
                <c:pt idx="9">
                  <c:v>20.074000000000026</c:v>
                </c:pt>
                <c:pt idx="10">
                  <c:v>19.781000000000045</c:v>
                </c:pt>
                <c:pt idx="11">
                  <c:v>19.921000000000067</c:v>
                </c:pt>
                <c:pt idx="12">
                  <c:v>20.031000000000017</c:v>
                </c:pt>
                <c:pt idx="13">
                  <c:v>20.30199999999995</c:v>
                </c:pt>
                <c:pt idx="14">
                  <c:v>20.518000000000008</c:v>
                </c:pt>
                <c:pt idx="15">
                  <c:v>20.704999999999998</c:v>
                </c:pt>
                <c:pt idx="16">
                  <c:v>20.863000000000035</c:v>
                </c:pt>
                <c:pt idx="17">
                  <c:v>20.986000000000093</c:v>
                </c:pt>
                <c:pt idx="18">
                  <c:v>21.098999999999954</c:v>
                </c:pt>
                <c:pt idx="19">
                  <c:v>21.209999999999983</c:v>
                </c:pt>
                <c:pt idx="20">
                  <c:v>21.329999999999984</c:v>
                </c:pt>
                <c:pt idx="21">
                  <c:v>21.448000000000008</c:v>
                </c:pt>
                <c:pt idx="22">
                  <c:v>21.560999999999996</c:v>
                </c:pt>
                <c:pt idx="23">
                  <c:v>21.663999999999962</c:v>
                </c:pt>
                <c:pt idx="24" formatCode="#,##0.00">
                  <c:v>21.755999999999993</c:v>
                </c:pt>
                <c:pt idx="25">
                  <c:v>21.838000000000012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10.602000000000009</c:v>
                </c:pt>
                <c:pt idx="1">
                  <c:v>10.705999999999989</c:v>
                </c:pt>
                <c:pt idx="2">
                  <c:v>10.846000000000011</c:v>
                </c:pt>
                <c:pt idx="3">
                  <c:v>10.307</c:v>
                </c:pt>
                <c:pt idx="4">
                  <c:v>11.994000000000003</c:v>
                </c:pt>
                <c:pt idx="5">
                  <c:v>9.8230000000000075</c:v>
                </c:pt>
                <c:pt idx="6">
                  <c:v>9.4219999999999899</c:v>
                </c:pt>
                <c:pt idx="7">
                  <c:v>9.3089999999999922</c:v>
                </c:pt>
                <c:pt idx="8">
                  <c:v>9.5510000000000073</c:v>
                </c:pt>
                <c:pt idx="9">
                  <c:v>10.234000000000009</c:v>
                </c:pt>
                <c:pt idx="10">
                  <c:v>10.632000000000019</c:v>
                </c:pt>
                <c:pt idx="11">
                  <c:v>10.72600000000001</c:v>
                </c:pt>
                <c:pt idx="12">
                  <c:v>10.595000000000017</c:v>
                </c:pt>
                <c:pt idx="13">
                  <c:v>10.425999999999981</c:v>
                </c:pt>
                <c:pt idx="14">
                  <c:v>10.250999999999994</c:v>
                </c:pt>
                <c:pt idx="15">
                  <c:v>10.115000000000013</c:v>
                </c:pt>
                <c:pt idx="16">
                  <c:v>9.9899999999999967</c:v>
                </c:pt>
                <c:pt idx="17">
                  <c:v>9.8649999999999736</c:v>
                </c:pt>
                <c:pt idx="18">
                  <c:v>9.74</c:v>
                </c:pt>
                <c:pt idx="19">
                  <c:v>9.6160000000000192</c:v>
                </c:pt>
                <c:pt idx="20">
                  <c:v>9.4920000000000258</c:v>
                </c:pt>
                <c:pt idx="21">
                  <c:v>9.366000000000005</c:v>
                </c:pt>
                <c:pt idx="22">
                  <c:v>9.2400000000000055</c:v>
                </c:pt>
                <c:pt idx="23">
                  <c:v>9.1160000000000085</c:v>
                </c:pt>
                <c:pt idx="24" formatCode="#,##0.00">
                  <c:v>8.9920000000000186</c:v>
                </c:pt>
                <c:pt idx="25">
                  <c:v>8.8690000000000122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8.1210000000000058</c:v>
                </c:pt>
                <c:pt idx="1">
                  <c:v>6.0090000000000039</c:v>
                </c:pt>
                <c:pt idx="2">
                  <c:v>5.8200000000000172</c:v>
                </c:pt>
                <c:pt idx="3">
                  <c:v>6.7940000000000023</c:v>
                </c:pt>
                <c:pt idx="4">
                  <c:v>5.2099999999999991</c:v>
                </c:pt>
                <c:pt idx="5">
                  <c:v>6.7880000000000118</c:v>
                </c:pt>
                <c:pt idx="6">
                  <c:v>6.1850000000000041</c:v>
                </c:pt>
                <c:pt idx="7">
                  <c:v>6.3029999999999937</c:v>
                </c:pt>
                <c:pt idx="8">
                  <c:v>6.835000000000008</c:v>
                </c:pt>
                <c:pt idx="9">
                  <c:v>6.8459999999999912</c:v>
                </c:pt>
                <c:pt idx="10">
                  <c:v>6.996999999999991</c:v>
                </c:pt>
                <c:pt idx="11">
                  <c:v>7.0059999999999887</c:v>
                </c:pt>
                <c:pt idx="12">
                  <c:v>6.9870000000000214</c:v>
                </c:pt>
                <c:pt idx="13">
                  <c:v>7.0129999999999875</c:v>
                </c:pt>
                <c:pt idx="14">
                  <c:v>7.0889999999999906</c:v>
                </c:pt>
                <c:pt idx="15">
                  <c:v>7.1599999999999966</c:v>
                </c:pt>
                <c:pt idx="16">
                  <c:v>7.2469999999999972</c:v>
                </c:pt>
                <c:pt idx="17">
                  <c:v>7.342000000000013</c:v>
                </c:pt>
                <c:pt idx="18">
                  <c:v>7.4410000000000016</c:v>
                </c:pt>
                <c:pt idx="19">
                  <c:v>7.5420000000000149</c:v>
                </c:pt>
                <c:pt idx="20">
                  <c:v>7.6439999999999877</c:v>
                </c:pt>
                <c:pt idx="21">
                  <c:v>7.7469999999999875</c:v>
                </c:pt>
                <c:pt idx="22">
                  <c:v>7.8499999999999988</c:v>
                </c:pt>
                <c:pt idx="23">
                  <c:v>7.9529999999999825</c:v>
                </c:pt>
                <c:pt idx="24" formatCode="#,##0.00">
                  <c:v>8.0550000000000068</c:v>
                </c:pt>
                <c:pt idx="25">
                  <c:v>8.1550000000000065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42.637000000000086</c:v>
                </c:pt>
                <c:pt idx="1">
                  <c:v>36.479000000000013</c:v>
                </c:pt>
                <c:pt idx="2">
                  <c:v>41.250999999999991</c:v>
                </c:pt>
                <c:pt idx="3">
                  <c:v>43.249999999999936</c:v>
                </c:pt>
                <c:pt idx="4">
                  <c:v>46.845000000000027</c:v>
                </c:pt>
                <c:pt idx="5">
                  <c:v>51.700000000000045</c:v>
                </c:pt>
                <c:pt idx="6">
                  <c:v>48.641999999999939</c:v>
                </c:pt>
                <c:pt idx="7">
                  <c:v>55.198999999999899</c:v>
                </c:pt>
                <c:pt idx="8">
                  <c:v>57.782000000000068</c:v>
                </c:pt>
                <c:pt idx="9">
                  <c:v>65.733999999999881</c:v>
                </c:pt>
                <c:pt idx="10">
                  <c:v>60.894000000000027</c:v>
                </c:pt>
                <c:pt idx="11">
                  <c:v>61.735000000000156</c:v>
                </c:pt>
                <c:pt idx="12">
                  <c:v>62.224999999999973</c:v>
                </c:pt>
                <c:pt idx="13">
                  <c:v>62.877000000000109</c:v>
                </c:pt>
                <c:pt idx="14">
                  <c:v>63.578999999999901</c:v>
                </c:pt>
                <c:pt idx="15">
                  <c:v>64.180000000000092</c:v>
                </c:pt>
                <c:pt idx="16">
                  <c:v>64.752000000000024</c:v>
                </c:pt>
                <c:pt idx="17">
                  <c:v>65.342999999999805</c:v>
                </c:pt>
                <c:pt idx="18">
                  <c:v>65.950999999999951</c:v>
                </c:pt>
                <c:pt idx="19">
                  <c:v>66.582000000000079</c:v>
                </c:pt>
                <c:pt idx="20">
                  <c:v>67.201000000000079</c:v>
                </c:pt>
                <c:pt idx="21">
                  <c:v>67.813999999999865</c:v>
                </c:pt>
                <c:pt idx="22">
                  <c:v>68.428999999999846</c:v>
                </c:pt>
                <c:pt idx="23">
                  <c:v>69.045000000000115</c:v>
                </c:pt>
                <c:pt idx="24" formatCode="#,##0.00">
                  <c:v>69.660999999999802</c:v>
                </c:pt>
                <c:pt idx="25">
                  <c:v>70.278000000000091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36.118000000000087</c:v>
                </c:pt>
                <c:pt idx="1">
                  <c:v>33.029000000000039</c:v>
                </c:pt>
                <c:pt idx="2">
                  <c:v>38.410000000000032</c:v>
                </c:pt>
                <c:pt idx="3">
                  <c:v>42.888999999999903</c:v>
                </c:pt>
                <c:pt idx="4">
                  <c:v>44.538999999999945</c:v>
                </c:pt>
                <c:pt idx="5">
                  <c:v>49.375999999999998</c:v>
                </c:pt>
                <c:pt idx="6">
                  <c:v>48.817999999999948</c:v>
                </c:pt>
                <c:pt idx="7">
                  <c:v>45.627000000000038</c:v>
                </c:pt>
                <c:pt idx="8">
                  <c:v>42.297999999999938</c:v>
                </c:pt>
                <c:pt idx="9">
                  <c:v>42.446999999999896</c:v>
                </c:pt>
                <c:pt idx="10">
                  <c:v>39.289999999999964</c:v>
                </c:pt>
                <c:pt idx="11">
                  <c:v>40.055000000000064</c:v>
                </c:pt>
                <c:pt idx="12">
                  <c:v>41.005000000000031</c:v>
                </c:pt>
                <c:pt idx="13">
                  <c:v>41.543999999999961</c:v>
                </c:pt>
                <c:pt idx="14">
                  <c:v>41.997000000000078</c:v>
                </c:pt>
                <c:pt idx="15">
                  <c:v>42.363000000000007</c:v>
                </c:pt>
                <c:pt idx="16">
                  <c:v>42.770999999999951</c:v>
                </c:pt>
                <c:pt idx="17">
                  <c:v>43.174999999999912</c:v>
                </c:pt>
                <c:pt idx="18">
                  <c:v>43.575999999999922</c:v>
                </c:pt>
                <c:pt idx="19">
                  <c:v>43.979000000000063</c:v>
                </c:pt>
                <c:pt idx="20">
                  <c:v>44.392999999999958</c:v>
                </c:pt>
                <c:pt idx="21">
                  <c:v>44.79500000000003</c:v>
                </c:pt>
                <c:pt idx="22">
                  <c:v>45.199000000000126</c:v>
                </c:pt>
                <c:pt idx="23">
                  <c:v>45.604000000000077</c:v>
                </c:pt>
                <c:pt idx="24" formatCode="#,##0.00">
                  <c:v>46.010000000000076</c:v>
                </c:pt>
                <c:pt idx="25">
                  <c:v>46.419999999999995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8.7019999999999857</c:v>
                </c:pt>
                <c:pt idx="1">
                  <c:v>8.41</c:v>
                </c:pt>
                <c:pt idx="2">
                  <c:v>9.095999999999993</c:v>
                </c:pt>
                <c:pt idx="3">
                  <c:v>8.43700000000001</c:v>
                </c:pt>
                <c:pt idx="4">
                  <c:v>11.023999999999988</c:v>
                </c:pt>
                <c:pt idx="5">
                  <c:v>9.9010000000000087</c:v>
                </c:pt>
                <c:pt idx="6">
                  <c:v>13.351999999999986</c:v>
                </c:pt>
                <c:pt idx="7">
                  <c:v>12.01299999999998</c:v>
                </c:pt>
                <c:pt idx="8">
                  <c:v>10.945000000000007</c:v>
                </c:pt>
                <c:pt idx="9">
                  <c:v>11.471000000000007</c:v>
                </c:pt>
                <c:pt idx="10">
                  <c:v>14.089999999999986</c:v>
                </c:pt>
                <c:pt idx="11">
                  <c:v>13.849999999999987</c:v>
                </c:pt>
                <c:pt idx="12">
                  <c:v>13.079999999999982</c:v>
                </c:pt>
                <c:pt idx="13">
                  <c:v>12.870999999999986</c:v>
                </c:pt>
                <c:pt idx="14">
                  <c:v>12.990000000000022</c:v>
                </c:pt>
                <c:pt idx="15">
                  <c:v>13.038999999999977</c:v>
                </c:pt>
                <c:pt idx="16">
                  <c:v>13.097000000000008</c:v>
                </c:pt>
                <c:pt idx="17">
                  <c:v>13.153999999999993</c:v>
                </c:pt>
                <c:pt idx="18">
                  <c:v>13.189000000000025</c:v>
                </c:pt>
                <c:pt idx="19">
                  <c:v>13.213999999999986</c:v>
                </c:pt>
                <c:pt idx="20">
                  <c:v>13.247000000000012</c:v>
                </c:pt>
                <c:pt idx="21">
                  <c:v>13.288000000000004</c:v>
                </c:pt>
                <c:pt idx="22">
                  <c:v>13.331999999999976</c:v>
                </c:pt>
                <c:pt idx="23">
                  <c:v>13.376000000000008</c:v>
                </c:pt>
                <c:pt idx="24" formatCode="#,##0.00">
                  <c:v>13.417999999999987</c:v>
                </c:pt>
                <c:pt idx="25">
                  <c:v>13.457000000000003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13.29400000000002</c:v>
                </c:pt>
                <c:pt idx="1">
                  <c:v>12.588000000000005</c:v>
                </c:pt>
                <c:pt idx="2">
                  <c:v>11.791000000000006</c:v>
                </c:pt>
                <c:pt idx="3">
                  <c:v>10.122000000000012</c:v>
                </c:pt>
                <c:pt idx="4">
                  <c:v>12.902000000000008</c:v>
                </c:pt>
                <c:pt idx="5">
                  <c:v>15.512000000000034</c:v>
                </c:pt>
                <c:pt idx="6">
                  <c:v>15.674999999999986</c:v>
                </c:pt>
                <c:pt idx="7">
                  <c:v>13.117000000000001</c:v>
                </c:pt>
                <c:pt idx="8">
                  <c:v>12.101000000000012</c:v>
                </c:pt>
                <c:pt idx="9">
                  <c:v>13.620000000000031</c:v>
                </c:pt>
                <c:pt idx="10">
                  <c:v>15.586000000000009</c:v>
                </c:pt>
                <c:pt idx="11">
                  <c:v>15.548000000000005</c:v>
                </c:pt>
                <c:pt idx="12">
                  <c:v>15.485999999999992</c:v>
                </c:pt>
                <c:pt idx="13">
                  <c:v>15.528000000000013</c:v>
                </c:pt>
                <c:pt idx="14">
                  <c:v>15.58199999999999</c:v>
                </c:pt>
                <c:pt idx="15">
                  <c:v>15.570999999999989</c:v>
                </c:pt>
                <c:pt idx="16">
                  <c:v>15.549000000000001</c:v>
                </c:pt>
                <c:pt idx="17">
                  <c:v>15.531999999999973</c:v>
                </c:pt>
                <c:pt idx="18">
                  <c:v>15.520999999999994</c:v>
                </c:pt>
                <c:pt idx="19">
                  <c:v>15.519000000000016</c:v>
                </c:pt>
                <c:pt idx="20">
                  <c:v>15.52999999999998</c:v>
                </c:pt>
                <c:pt idx="21">
                  <c:v>15.550000000000008</c:v>
                </c:pt>
                <c:pt idx="22">
                  <c:v>15.576000000000004</c:v>
                </c:pt>
                <c:pt idx="23">
                  <c:v>15.606999999999999</c:v>
                </c:pt>
                <c:pt idx="24" formatCode="#,##0.00">
                  <c:v>15.642999999999986</c:v>
                </c:pt>
                <c:pt idx="25">
                  <c:v>15.685999999999986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20.374999999999982</c:v>
                </c:pt>
                <c:pt idx="1">
                  <c:v>18.123000000000001</c:v>
                </c:pt>
                <c:pt idx="2">
                  <c:v>17.289999999999957</c:v>
                </c:pt>
                <c:pt idx="3">
                  <c:v>17.225000000000016</c:v>
                </c:pt>
                <c:pt idx="4">
                  <c:v>17.341999999999956</c:v>
                </c:pt>
                <c:pt idx="5">
                  <c:v>17.395000000000014</c:v>
                </c:pt>
                <c:pt idx="6">
                  <c:v>16.028000000000002</c:v>
                </c:pt>
                <c:pt idx="7">
                  <c:v>15.482000000000017</c:v>
                </c:pt>
                <c:pt idx="8">
                  <c:v>15.58999999999998</c:v>
                </c:pt>
                <c:pt idx="9">
                  <c:v>14.591000000000022</c:v>
                </c:pt>
                <c:pt idx="10">
                  <c:v>15.016000000000025</c:v>
                </c:pt>
                <c:pt idx="11">
                  <c:v>15.635999999999994</c:v>
                </c:pt>
                <c:pt idx="12">
                  <c:v>15.832000000000006</c:v>
                </c:pt>
                <c:pt idx="13">
                  <c:v>15.971000000000036</c:v>
                </c:pt>
                <c:pt idx="14">
                  <c:v>16.148000000000003</c:v>
                </c:pt>
                <c:pt idx="15">
                  <c:v>16.225999999999978</c:v>
                </c:pt>
                <c:pt idx="16">
                  <c:v>16.288</c:v>
                </c:pt>
                <c:pt idx="17">
                  <c:v>16.350000000000023</c:v>
                </c:pt>
                <c:pt idx="18">
                  <c:v>16.410999999999973</c:v>
                </c:pt>
                <c:pt idx="19">
                  <c:v>16.472000000000008</c:v>
                </c:pt>
                <c:pt idx="20">
                  <c:v>16.531999999999986</c:v>
                </c:pt>
                <c:pt idx="21">
                  <c:v>16.586999999999982</c:v>
                </c:pt>
                <c:pt idx="22">
                  <c:v>16.64200000000001</c:v>
                </c:pt>
                <c:pt idx="23">
                  <c:v>16.697999999999993</c:v>
                </c:pt>
                <c:pt idx="24" formatCode="#,##0.00">
                  <c:v>16.753000000000032</c:v>
                </c:pt>
                <c:pt idx="25">
                  <c:v>16.810000000000009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41.400999999999947</c:v>
                </c:pt>
                <c:pt idx="1">
                  <c:v>43.896000000000036</c:v>
                </c:pt>
                <c:pt idx="2">
                  <c:v>43.140000000000043</c:v>
                </c:pt>
                <c:pt idx="3">
                  <c:v>47.231999999999964</c:v>
                </c:pt>
                <c:pt idx="4">
                  <c:v>48.494000000000042</c:v>
                </c:pt>
                <c:pt idx="5">
                  <c:v>48.632999999999981</c:v>
                </c:pt>
                <c:pt idx="6">
                  <c:v>50.138999999999953</c:v>
                </c:pt>
                <c:pt idx="7">
                  <c:v>50.757999999999974</c:v>
                </c:pt>
                <c:pt idx="8">
                  <c:v>53.893000000000093</c:v>
                </c:pt>
                <c:pt idx="9">
                  <c:v>53.580999999999918</c:v>
                </c:pt>
                <c:pt idx="10">
                  <c:v>53.895000000000053</c:v>
                </c:pt>
                <c:pt idx="11">
                  <c:v>53.45799999999997</c:v>
                </c:pt>
                <c:pt idx="12">
                  <c:v>53.083999999999975</c:v>
                </c:pt>
                <c:pt idx="13">
                  <c:v>53.033999999999985</c:v>
                </c:pt>
                <c:pt idx="14">
                  <c:v>53.074000000000112</c:v>
                </c:pt>
                <c:pt idx="15">
                  <c:v>53.200000000000045</c:v>
                </c:pt>
                <c:pt idx="16">
                  <c:v>53.252999999999936</c:v>
                </c:pt>
                <c:pt idx="17">
                  <c:v>53.30499999999995</c:v>
                </c:pt>
                <c:pt idx="18">
                  <c:v>53.361000000000061</c:v>
                </c:pt>
                <c:pt idx="19">
                  <c:v>53.422999999999966</c:v>
                </c:pt>
                <c:pt idx="20">
                  <c:v>53.518000000000058</c:v>
                </c:pt>
                <c:pt idx="21">
                  <c:v>53.614000000000026</c:v>
                </c:pt>
                <c:pt idx="22">
                  <c:v>53.708000000000091</c:v>
                </c:pt>
                <c:pt idx="23">
                  <c:v>53.800000000000026</c:v>
                </c:pt>
                <c:pt idx="24" formatCode="#,##0.00">
                  <c:v>53.891999999999989</c:v>
                </c:pt>
                <c:pt idx="25">
                  <c:v>53.984000000000066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48.078000000000031</c:v>
                </c:pt>
                <c:pt idx="1">
                  <c:v>52.349999999999966</c:v>
                </c:pt>
                <c:pt idx="2">
                  <c:v>49.96400000000007</c:v>
                </c:pt>
                <c:pt idx="3">
                  <c:v>53.022999999999954</c:v>
                </c:pt>
                <c:pt idx="4">
                  <c:v>57.152000000000015</c:v>
                </c:pt>
                <c:pt idx="5">
                  <c:v>53.079000000000022</c:v>
                </c:pt>
                <c:pt idx="6">
                  <c:v>58.129000000000104</c:v>
                </c:pt>
                <c:pt idx="7">
                  <c:v>60.896000000000058</c:v>
                </c:pt>
                <c:pt idx="8">
                  <c:v>57.018999999999899</c:v>
                </c:pt>
                <c:pt idx="9">
                  <c:v>58.40199999999998</c:v>
                </c:pt>
                <c:pt idx="10">
                  <c:v>56.725999999999964</c:v>
                </c:pt>
                <c:pt idx="11">
                  <c:v>58.044999999999916</c:v>
                </c:pt>
                <c:pt idx="12">
                  <c:v>59.050000000000018</c:v>
                </c:pt>
                <c:pt idx="13">
                  <c:v>59.960000000000022</c:v>
                </c:pt>
                <c:pt idx="14">
                  <c:v>61.054999999999957</c:v>
                </c:pt>
                <c:pt idx="15">
                  <c:v>61.943000000000005</c:v>
                </c:pt>
                <c:pt idx="16">
                  <c:v>62.723999999999876</c:v>
                </c:pt>
                <c:pt idx="17">
                  <c:v>63.476999999999897</c:v>
                </c:pt>
                <c:pt idx="18">
                  <c:v>64.224000000000046</c:v>
                </c:pt>
                <c:pt idx="19">
                  <c:v>64.968000000000018</c:v>
                </c:pt>
                <c:pt idx="20">
                  <c:v>65.708999999999961</c:v>
                </c:pt>
                <c:pt idx="21">
                  <c:v>66.45400000000005</c:v>
                </c:pt>
                <c:pt idx="22">
                  <c:v>67.20100000000005</c:v>
                </c:pt>
                <c:pt idx="23">
                  <c:v>67.953999999999937</c:v>
                </c:pt>
                <c:pt idx="24" formatCode="#,##0.00">
                  <c:v>68.716999999999942</c:v>
                </c:pt>
                <c:pt idx="25">
                  <c:v>69.491000000000042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11.060000000000004</c:v>
                </c:pt>
                <c:pt idx="1">
                  <c:v>9.9629999999999939</c:v>
                </c:pt>
                <c:pt idx="2">
                  <c:v>11.23899999999999</c:v>
                </c:pt>
                <c:pt idx="3">
                  <c:v>10.725000000000001</c:v>
                </c:pt>
                <c:pt idx="4">
                  <c:v>11.738000000000014</c:v>
                </c:pt>
                <c:pt idx="5">
                  <c:v>12.231000000000025</c:v>
                </c:pt>
                <c:pt idx="6">
                  <c:v>11.181999999999999</c:v>
                </c:pt>
                <c:pt idx="7">
                  <c:v>10.616000000000003</c:v>
                </c:pt>
                <c:pt idx="8">
                  <c:v>12.094999999999999</c:v>
                </c:pt>
                <c:pt idx="9">
                  <c:v>13.058999999999973</c:v>
                </c:pt>
                <c:pt idx="10">
                  <c:v>9.3189999999999973</c:v>
                </c:pt>
                <c:pt idx="11">
                  <c:v>9.2549999999999972</c:v>
                </c:pt>
                <c:pt idx="12">
                  <c:v>9.2680000000000184</c:v>
                </c:pt>
                <c:pt idx="13">
                  <c:v>9.3840000000000003</c:v>
                </c:pt>
                <c:pt idx="14">
                  <c:v>9.6380000000000052</c:v>
                </c:pt>
                <c:pt idx="15">
                  <c:v>9.7410000000000032</c:v>
                </c:pt>
                <c:pt idx="16">
                  <c:v>9.8190000000000008</c:v>
                </c:pt>
                <c:pt idx="17">
                  <c:v>9.8739999999999952</c:v>
                </c:pt>
                <c:pt idx="18">
                  <c:v>9.9130000000000074</c:v>
                </c:pt>
                <c:pt idx="19">
                  <c:v>9.9480000000000075</c:v>
                </c:pt>
                <c:pt idx="20">
                  <c:v>9.9800000000000075</c:v>
                </c:pt>
                <c:pt idx="21">
                  <c:v>10.005999999999986</c:v>
                </c:pt>
                <c:pt idx="22">
                  <c:v>10.030999999999992</c:v>
                </c:pt>
                <c:pt idx="23">
                  <c:v>10.055999999999994</c:v>
                </c:pt>
                <c:pt idx="24">
                  <c:v>10.080000000000004</c:v>
                </c:pt>
                <c:pt idx="25">
                  <c:v>10.103999999999992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41.373999999999953</c:v>
                </c:pt>
                <c:pt idx="1">
                  <c:v>41.363000000000071</c:v>
                </c:pt>
                <c:pt idx="2">
                  <c:v>41.960000000000086</c:v>
                </c:pt>
                <c:pt idx="3">
                  <c:v>41.527000000000015</c:v>
                </c:pt>
                <c:pt idx="4">
                  <c:v>41.073000000000064</c:v>
                </c:pt>
                <c:pt idx="5">
                  <c:v>40.716999999999899</c:v>
                </c:pt>
                <c:pt idx="6">
                  <c:v>41.07399999999997</c:v>
                </c:pt>
                <c:pt idx="7">
                  <c:v>42.562999999999946</c:v>
                </c:pt>
                <c:pt idx="8">
                  <c:v>43.558999999999955</c:v>
                </c:pt>
                <c:pt idx="9">
                  <c:v>43.193000000000055</c:v>
                </c:pt>
                <c:pt idx="10">
                  <c:v>42.078999999999951</c:v>
                </c:pt>
                <c:pt idx="11">
                  <c:v>42.129000000000062</c:v>
                </c:pt>
                <c:pt idx="12">
                  <c:v>41.855999999999959</c:v>
                </c:pt>
                <c:pt idx="13">
                  <c:v>41.547999999999966</c:v>
                </c:pt>
                <c:pt idx="14">
                  <c:v>41.293999999999933</c:v>
                </c:pt>
                <c:pt idx="15">
                  <c:v>40.986000000000018</c:v>
                </c:pt>
                <c:pt idx="16">
                  <c:v>40.660000000000018</c:v>
                </c:pt>
                <c:pt idx="17">
                  <c:v>40.332000000000008</c:v>
                </c:pt>
                <c:pt idx="18">
                  <c:v>40.012999999999963</c:v>
                </c:pt>
                <c:pt idx="19">
                  <c:v>39.70300000000011</c:v>
                </c:pt>
                <c:pt idx="20">
                  <c:v>39.422999999999874</c:v>
                </c:pt>
                <c:pt idx="21">
                  <c:v>39.13600000000001</c:v>
                </c:pt>
                <c:pt idx="22">
                  <c:v>38.853000000000023</c:v>
                </c:pt>
                <c:pt idx="23">
                  <c:v>38.574999999999974</c:v>
                </c:pt>
                <c:pt idx="24">
                  <c:v>38.300000000000026</c:v>
                </c:pt>
                <c:pt idx="25">
                  <c:v>38.034999999999989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26.045000000000027</c:v>
                </c:pt>
                <c:pt idx="1">
                  <c:v>24.996999999999986</c:v>
                </c:pt>
                <c:pt idx="2">
                  <c:v>21.904999999999994</c:v>
                </c:pt>
                <c:pt idx="3">
                  <c:v>22.729999999999983</c:v>
                </c:pt>
                <c:pt idx="4">
                  <c:v>25.035000000000021</c:v>
                </c:pt>
                <c:pt idx="5">
                  <c:v>27.060999999999986</c:v>
                </c:pt>
                <c:pt idx="6">
                  <c:v>27.166000000000015</c:v>
                </c:pt>
                <c:pt idx="7">
                  <c:v>29.691000000000003</c:v>
                </c:pt>
                <c:pt idx="8">
                  <c:v>28.587000000000032</c:v>
                </c:pt>
                <c:pt idx="9">
                  <c:v>26.61599999999995</c:v>
                </c:pt>
                <c:pt idx="10">
                  <c:v>29.112999999999985</c:v>
                </c:pt>
                <c:pt idx="11">
                  <c:v>29.024999999999974</c:v>
                </c:pt>
                <c:pt idx="12">
                  <c:v>29.335999999999952</c:v>
                </c:pt>
                <c:pt idx="13">
                  <c:v>30.00199999999996</c:v>
                </c:pt>
                <c:pt idx="14">
                  <c:v>30.499999999999993</c:v>
                </c:pt>
                <c:pt idx="15">
                  <c:v>30.716999999999928</c:v>
                </c:pt>
                <c:pt idx="16">
                  <c:v>30.915000000000045</c:v>
                </c:pt>
                <c:pt idx="17">
                  <c:v>31.075999999999979</c:v>
                </c:pt>
                <c:pt idx="18">
                  <c:v>31.257000000000041</c:v>
                </c:pt>
                <c:pt idx="19">
                  <c:v>31.428999999999927</c:v>
                </c:pt>
                <c:pt idx="20">
                  <c:v>31.622000000000028</c:v>
                </c:pt>
                <c:pt idx="21">
                  <c:v>31.818000000000008</c:v>
                </c:pt>
                <c:pt idx="22">
                  <c:v>32.018999999999963</c:v>
                </c:pt>
                <c:pt idx="23">
                  <c:v>32.223000000000063</c:v>
                </c:pt>
                <c:pt idx="24" formatCode="#,##0.00">
                  <c:v>32.427999999999997</c:v>
                </c:pt>
                <c:pt idx="25">
                  <c:v>32.634999999999955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106.11299999999994</c:v>
                </c:pt>
                <c:pt idx="1">
                  <c:v>105.09500000000016</c:v>
                </c:pt>
                <c:pt idx="2">
                  <c:v>104.65499999999994</c:v>
                </c:pt>
                <c:pt idx="3">
                  <c:v>104.13600000000018</c:v>
                </c:pt>
                <c:pt idx="4">
                  <c:v>111.77100000000004</c:v>
                </c:pt>
                <c:pt idx="5">
                  <c:v>114.73500000000007</c:v>
                </c:pt>
                <c:pt idx="6">
                  <c:v>118.00100000000003</c:v>
                </c:pt>
                <c:pt idx="7">
                  <c:v>119.623</c:v>
                </c:pt>
                <c:pt idx="8">
                  <c:v>122.49899999999982</c:v>
                </c:pt>
                <c:pt idx="9">
                  <c:v>120.47099999999998</c:v>
                </c:pt>
                <c:pt idx="10">
                  <c:v>118.47100000000003</c:v>
                </c:pt>
                <c:pt idx="11">
                  <c:v>117.72799999999994</c:v>
                </c:pt>
                <c:pt idx="12">
                  <c:v>118.34699999999984</c:v>
                </c:pt>
                <c:pt idx="13">
                  <c:v>119.37299999999976</c:v>
                </c:pt>
                <c:pt idx="14">
                  <c:v>120.67000000000027</c:v>
                </c:pt>
                <c:pt idx="15">
                  <c:v>121.75300000000017</c:v>
                </c:pt>
                <c:pt idx="16">
                  <c:v>122.61999999999998</c:v>
                </c:pt>
                <c:pt idx="17">
                  <c:v>123.40799999999993</c:v>
                </c:pt>
                <c:pt idx="18">
                  <c:v>124.15499999999994</c:v>
                </c:pt>
                <c:pt idx="19">
                  <c:v>124.87800000000007</c:v>
                </c:pt>
                <c:pt idx="20">
                  <c:v>125.61099999999993</c:v>
                </c:pt>
                <c:pt idx="21">
                  <c:v>126.33800000000006</c:v>
                </c:pt>
                <c:pt idx="22">
                  <c:v>127.0510000000001</c:v>
                </c:pt>
                <c:pt idx="23">
                  <c:v>127.777</c:v>
                </c:pt>
                <c:pt idx="24">
                  <c:v>128.48499999999996</c:v>
                </c:pt>
                <c:pt idx="25">
                  <c:v>129.18399999999983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137.77300000000022</c:v>
                </c:pt>
                <c:pt idx="1">
                  <c:v>124.34400000000001</c:v>
                </c:pt>
                <c:pt idx="2">
                  <c:v>138.72300000000001</c:v>
                </c:pt>
                <c:pt idx="3">
                  <c:v>143.81899999999996</c:v>
                </c:pt>
                <c:pt idx="4">
                  <c:v>156.11999999999992</c:v>
                </c:pt>
                <c:pt idx="5">
                  <c:v>167.78500000000008</c:v>
                </c:pt>
                <c:pt idx="6">
                  <c:v>168.59599999999986</c:v>
                </c:pt>
                <c:pt idx="7">
                  <c:v>170.42199999999988</c:v>
                </c:pt>
                <c:pt idx="8">
                  <c:v>162.88499999999999</c:v>
                </c:pt>
                <c:pt idx="9">
                  <c:v>176.59299999999982</c:v>
                </c:pt>
                <c:pt idx="10">
                  <c:v>174.02000000000004</c:v>
                </c:pt>
                <c:pt idx="11">
                  <c:v>175.45200000000025</c:v>
                </c:pt>
                <c:pt idx="12">
                  <c:v>175.96400000000003</c:v>
                </c:pt>
                <c:pt idx="13">
                  <c:v>177.054</c:v>
                </c:pt>
                <c:pt idx="14">
                  <c:v>178.45399999999998</c:v>
                </c:pt>
                <c:pt idx="15">
                  <c:v>179.57900000000009</c:v>
                </c:pt>
                <c:pt idx="16">
                  <c:v>180.703</c:v>
                </c:pt>
                <c:pt idx="17">
                  <c:v>181.81799999999976</c:v>
                </c:pt>
                <c:pt idx="18">
                  <c:v>182.92499999999981</c:v>
                </c:pt>
                <c:pt idx="19">
                  <c:v>184.05800000000016</c:v>
                </c:pt>
                <c:pt idx="20">
                  <c:v>185.21800000000002</c:v>
                </c:pt>
                <c:pt idx="21">
                  <c:v>186.37499999999994</c:v>
                </c:pt>
                <c:pt idx="22">
                  <c:v>187.53899999999993</c:v>
                </c:pt>
                <c:pt idx="23">
                  <c:v>188.70300000000015</c:v>
                </c:pt>
                <c:pt idx="24">
                  <c:v>189.85799999999983</c:v>
                </c:pt>
                <c:pt idx="25">
                  <c:v>191.01100000000011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109.85399999999996</c:v>
                </c:pt>
                <c:pt idx="1">
                  <c:v>114.369</c:v>
                </c:pt>
                <c:pt idx="2">
                  <c:v>110.39400000000006</c:v>
                </c:pt>
                <c:pt idx="3">
                  <c:v>117.47999999999993</c:v>
                </c:pt>
                <c:pt idx="4">
                  <c:v>122.98800000000001</c:v>
                </c:pt>
                <c:pt idx="5">
                  <c:v>119.10700000000001</c:v>
                </c:pt>
                <c:pt idx="6">
                  <c:v>124.29600000000006</c:v>
                </c:pt>
                <c:pt idx="7">
                  <c:v>127.13600000000005</c:v>
                </c:pt>
                <c:pt idx="8">
                  <c:v>126.50199999999998</c:v>
                </c:pt>
                <c:pt idx="9">
                  <c:v>126.57399999999993</c:v>
                </c:pt>
                <c:pt idx="10">
                  <c:v>125.63700000000003</c:v>
                </c:pt>
                <c:pt idx="11">
                  <c:v>127.13899999999988</c:v>
                </c:pt>
                <c:pt idx="12">
                  <c:v>127.96600000000001</c:v>
                </c:pt>
                <c:pt idx="13">
                  <c:v>128.96500000000003</c:v>
                </c:pt>
                <c:pt idx="14">
                  <c:v>130.27700000000007</c:v>
                </c:pt>
                <c:pt idx="15">
                  <c:v>131.36900000000003</c:v>
                </c:pt>
                <c:pt idx="16">
                  <c:v>132.26499999999982</c:v>
                </c:pt>
                <c:pt idx="17">
                  <c:v>133.13199999999986</c:v>
                </c:pt>
                <c:pt idx="18">
                  <c:v>133.99600000000009</c:v>
                </c:pt>
                <c:pt idx="19">
                  <c:v>134.863</c:v>
                </c:pt>
                <c:pt idx="20">
                  <c:v>135.75900000000001</c:v>
                </c:pt>
                <c:pt idx="21">
                  <c:v>136.65500000000006</c:v>
                </c:pt>
                <c:pt idx="22">
                  <c:v>137.55100000000016</c:v>
                </c:pt>
                <c:pt idx="23">
                  <c:v>138.45199999999994</c:v>
                </c:pt>
                <c:pt idx="24">
                  <c:v>139.36199999999997</c:v>
                </c:pt>
                <c:pt idx="25">
                  <c:v>140.28500000000011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24.729671370080307</c:v>
                </c:pt>
                <c:pt idx="1">
                  <c:v>25.195983466997173</c:v>
                </c:pt>
                <c:pt idx="2">
                  <c:v>25.918515151851089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34.836474017722942</c:v>
                </c:pt>
                <c:pt idx="1">
                  <c:v>34.89899506456576</c:v>
                </c:pt>
                <c:pt idx="2">
                  <c:v>35.290455128276207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23.821931915388394</c:v>
                </c:pt>
                <c:pt idx="1">
                  <c:v>23.758871648627569</c:v>
                </c:pt>
                <c:pt idx="2">
                  <c:v>23.867537237600057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5.6185584134076318</c:v>
                </c:pt>
                <c:pt idx="1">
                  <c:v>5.8384923762481442</c:v>
                </c:pt>
                <c:pt idx="2">
                  <c:v>6.0295166409855554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8.4538946424270378</c:v>
                </c:pt>
                <c:pt idx="1">
                  <c:v>8.438770332845996</c:v>
                </c:pt>
                <c:pt idx="2">
                  <c:v>7.0271997989853174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2.5394696409736861</c:v>
                </c:pt>
                <c:pt idx="1">
                  <c:v>1.8688871107153666</c:v>
                </c:pt>
                <c:pt idx="2">
                  <c:v>1.8667760423017643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6.5300000000000153</c:v>
                </c:pt>
                <c:pt idx="1">
                  <c:v>6.2349999999999568</c:v>
                </c:pt>
                <c:pt idx="2">
                  <c:v>3.7359999999999616</c:v>
                </c:pt>
                <c:pt idx="3">
                  <c:v>2.0519999999999996</c:v>
                </c:pt>
                <c:pt idx="4">
                  <c:v>1.3620000000000516</c:v>
                </c:pt>
                <c:pt idx="5">
                  <c:v>-2.9120000000000275</c:v>
                </c:pt>
                <c:pt idx="7">
                  <c:v>17.002999999999929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14.648000000000081</c:v>
                </c:pt>
                <c:pt idx="1">
                  <c:v>16.991000000000071</c:v>
                </c:pt>
                <c:pt idx="2">
                  <c:v>10.712999999999795</c:v>
                </c:pt>
                <c:pt idx="3">
                  <c:v>3.52199999999997</c:v>
                </c:pt>
                <c:pt idx="4">
                  <c:v>-4.0439999999999614</c:v>
                </c:pt>
                <c:pt idx="5">
                  <c:v>0.78499999999999481</c:v>
                </c:pt>
                <c:pt idx="7">
                  <c:v>42.614999999999952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0.5482057286579245</c:v>
                </c:pt>
                <c:pt idx="2">
                  <c:v>-4.040690999225216E-2</c:v>
                </c:pt>
                <c:pt idx="3">
                  <c:v>-1.3310077124956132</c:v>
                </c:pt>
                <c:pt idx="4">
                  <c:v>-0.18292351822212227</c:v>
                </c:pt>
                <c:pt idx="6">
                  <c:v>0.88357888342947</c:v>
                </c:pt>
                <c:pt idx="7">
                  <c:v>1.1953561603545548</c:v>
                </c:pt>
                <c:pt idx="8">
                  <c:v>1.0027701274844203</c:v>
                </c:pt>
                <c:pt idx="10">
                  <c:v>2.6294492194633534</c:v>
                </c:pt>
                <c:pt idx="11">
                  <c:v>-0.75376655555329242</c:v>
                </c:pt>
                <c:pt idx="12">
                  <c:v>0.10851881297864185</c:v>
                </c:pt>
                <c:pt idx="14">
                  <c:v>-0.70334293367206868</c:v>
                </c:pt>
                <c:pt idx="15">
                  <c:v>0.31512955157604328</c:v>
                </c:pt>
                <c:pt idx="16">
                  <c:v>1.4430860348893848</c:v>
                </c:pt>
                <c:pt idx="17">
                  <c:v>1.1761963819578947</c:v>
                </c:pt>
                <c:pt idx="19">
                  <c:v>0.18667537895120656</c:v>
                </c:pt>
                <c:pt idx="20">
                  <c:v>-0.50745730117707222</c:v>
                </c:pt>
                <c:pt idx="21">
                  <c:v>-0.31692078621529118</c:v>
                </c:pt>
                <c:pt idx="22">
                  <c:v>1.2385683003424131</c:v>
                </c:pt>
                <c:pt idx="23">
                  <c:v>-5.009765791825771E-2</c:v>
                </c:pt>
                <c:pt idx="25">
                  <c:v>-1.9247520757113667</c:v>
                </c:pt>
                <c:pt idx="26">
                  <c:v>-1.0311481250775301</c:v>
                </c:pt>
                <c:pt idx="27">
                  <c:v>-1.213372211089514</c:v>
                </c:pt>
                <c:pt idx="29">
                  <c:v>0.19526867807253545</c:v>
                </c:pt>
                <c:pt idx="30">
                  <c:v>0.31684091601156261</c:v>
                </c:pt>
                <c:pt idx="31">
                  <c:v>2.6114901189665751</c:v>
                </c:pt>
                <c:pt idx="32">
                  <c:v>1.034315855002621</c:v>
                </c:pt>
                <c:pt idx="33">
                  <c:v>-0.25980781329610902</c:v>
                </c:pt>
                <c:pt idx="34">
                  <c:v>0.46352042561714768</c:v>
                </c:pt>
                <c:pt idx="36">
                  <c:v>1.6692460801736253</c:v>
                </c:pt>
                <c:pt idx="37">
                  <c:v>0.78394176849070352</c:v>
                </c:pt>
                <c:pt idx="38">
                  <c:v>1.4304317433877944</c:v>
                </c:pt>
                <c:pt idx="39">
                  <c:v>1.0883302634022485</c:v>
                </c:pt>
                <c:pt idx="40">
                  <c:v>1.2494164521136941</c:v>
                </c:pt>
                <c:pt idx="42">
                  <c:v>2.5304242321744663</c:v>
                </c:pt>
                <c:pt idx="43">
                  <c:v>0.25684272986505885</c:v>
                </c:pt>
                <c:pt idx="44">
                  <c:v>0.99677544840879317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0.69628778971444483</c:v>
                </c:pt>
                <c:pt idx="2">
                  <c:v>-1.8897093950404176</c:v>
                </c:pt>
                <c:pt idx="3">
                  <c:v>-4.8969812083445969</c:v>
                </c:pt>
                <c:pt idx="4">
                  <c:v>-2.2801177025959185</c:v>
                </c:pt>
                <c:pt idx="6">
                  <c:v>0.60714416598062204</c:v>
                </c:pt>
                <c:pt idx="7">
                  <c:v>-3.0609321420340341</c:v>
                </c:pt>
                <c:pt idx="8">
                  <c:v>-0.87395591923995486</c:v>
                </c:pt>
                <c:pt idx="10">
                  <c:v>1.4011143695800365</c:v>
                </c:pt>
                <c:pt idx="11">
                  <c:v>-3.0885126955851105</c:v>
                </c:pt>
                <c:pt idx="12">
                  <c:v>-2.2334811428058488</c:v>
                </c:pt>
                <c:pt idx="14">
                  <c:v>0.44913365012386741</c:v>
                </c:pt>
                <c:pt idx="15">
                  <c:v>2.0511682513774554</c:v>
                </c:pt>
                <c:pt idx="16">
                  <c:v>1.0398691989686792</c:v>
                </c:pt>
                <c:pt idx="17">
                  <c:v>1.262223445389643</c:v>
                </c:pt>
                <c:pt idx="19">
                  <c:v>-2.683005397149707</c:v>
                </c:pt>
                <c:pt idx="20">
                  <c:v>-3.9714786327422757</c:v>
                </c:pt>
                <c:pt idx="21">
                  <c:v>-3.4792938554189967</c:v>
                </c:pt>
                <c:pt idx="22">
                  <c:v>-7.0946634528457846</c:v>
                </c:pt>
                <c:pt idx="23">
                  <c:v>-3.8654456822661221</c:v>
                </c:pt>
                <c:pt idx="25">
                  <c:v>-2.0489080581313823</c:v>
                </c:pt>
                <c:pt idx="26">
                  <c:v>-0.36449794940908165</c:v>
                </c:pt>
                <c:pt idx="27">
                  <c:v>-0.74031030307966095</c:v>
                </c:pt>
                <c:pt idx="29">
                  <c:v>1.6567812227328726</c:v>
                </c:pt>
                <c:pt idx="30">
                  <c:v>2.7877841871764453</c:v>
                </c:pt>
                <c:pt idx="31">
                  <c:v>-0.13738707438126774</c:v>
                </c:pt>
                <c:pt idx="32">
                  <c:v>3.5102134065726043</c:v>
                </c:pt>
                <c:pt idx="33">
                  <c:v>5.4588208627079693</c:v>
                </c:pt>
                <c:pt idx="34">
                  <c:v>2.5075542763575154</c:v>
                </c:pt>
                <c:pt idx="36">
                  <c:v>4.877462785778075</c:v>
                </c:pt>
                <c:pt idx="37">
                  <c:v>3.7029166940550251</c:v>
                </c:pt>
                <c:pt idx="38">
                  <c:v>3.0980638021503193</c:v>
                </c:pt>
                <c:pt idx="39">
                  <c:v>3.7856298078602801</c:v>
                </c:pt>
                <c:pt idx="40">
                  <c:v>3.9710571035214581</c:v>
                </c:pt>
                <c:pt idx="42">
                  <c:v>0.90876619523423408</c:v>
                </c:pt>
                <c:pt idx="43">
                  <c:v>3.3679384676835067</c:v>
                </c:pt>
                <c:pt idx="44">
                  <c:v>2.6133840884655202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6.1203998764263972</c:v>
                </c:pt>
                <c:pt idx="1">
                  <c:v>0.73011604502122474</c:v>
                </c:pt>
                <c:pt idx="2">
                  <c:v>6.5662757144097483</c:v>
                </c:pt>
                <c:pt idx="3">
                  <c:v>2.6343565492320611</c:v>
                </c:pt>
                <c:pt idx="4">
                  <c:v>4.6635354285313042</c:v>
                </c:pt>
                <c:pt idx="5">
                  <c:v>7.5507900667880676</c:v>
                </c:pt>
                <c:pt idx="6">
                  <c:v>2.6825741819120044</c:v>
                </c:pt>
                <c:pt idx="7">
                  <c:v>1.3155086718520961</c:v>
                </c:pt>
                <c:pt idx="8">
                  <c:v>-3.5796414205733207E-2</c:v>
                </c:pt>
                <c:pt idx="9">
                  <c:v>1.478590254249454</c:v>
                </c:pt>
                <c:pt idx="10">
                  <c:v>2.4963525382539871</c:v>
                </c:pt>
                <c:pt idx="11">
                  <c:v>-0.74822434009669081</c:v>
                </c:pt>
                <c:pt idx="12">
                  <c:v>-1.2081869072207052</c:v>
                </c:pt>
                <c:pt idx="13">
                  <c:v>-1.9094908896069755</c:v>
                </c:pt>
                <c:pt idx="14">
                  <c:v>-2.9320514984067394</c:v>
                </c:pt>
                <c:pt idx="15">
                  <c:v>-2.2030373654373712</c:v>
                </c:pt>
                <c:pt idx="16">
                  <c:v>-1.3603124362231842</c:v>
                </c:pt>
                <c:pt idx="17">
                  <c:v>1.8487958665968165</c:v>
                </c:pt>
                <c:pt idx="18">
                  <c:v>1.0828002756731507</c:v>
                </c:pt>
                <c:pt idx="19">
                  <c:v>1.1625459722830023E-2</c:v>
                </c:pt>
                <c:pt idx="20">
                  <c:v>-4.7408492208481121</c:v>
                </c:pt>
                <c:pt idx="21">
                  <c:v>0.50491485818314175</c:v>
                </c:pt>
                <c:pt idx="22">
                  <c:v>-1.7048109799078848</c:v>
                </c:pt>
                <c:pt idx="23">
                  <c:v>0.49898892261747108</c:v>
                </c:pt>
                <c:pt idx="24">
                  <c:v>-1.7694848449001563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1.5729328047442621</c:v>
                </c:pt>
                <c:pt idx="1">
                  <c:v>7.5076326094520205</c:v>
                </c:pt>
                <c:pt idx="2">
                  <c:v>6.8274285868085087</c:v>
                </c:pt>
                <c:pt idx="3">
                  <c:v>4.420945926515536</c:v>
                </c:pt>
                <c:pt idx="4">
                  <c:v>3.4862765708393653</c:v>
                </c:pt>
                <c:pt idx="5">
                  <c:v>10.04476155929423</c:v>
                </c:pt>
                <c:pt idx="6">
                  <c:v>-0.43991403206144675</c:v>
                </c:pt>
                <c:pt idx="7">
                  <c:v>1.3857308934120578</c:v>
                </c:pt>
                <c:pt idx="8">
                  <c:v>2.4500430789571945</c:v>
                </c:pt>
                <c:pt idx="9">
                  <c:v>0.55937739931401431</c:v>
                </c:pt>
                <c:pt idx="10">
                  <c:v>0.93979325552141901</c:v>
                </c:pt>
                <c:pt idx="11">
                  <c:v>-5.8471025691101417</c:v>
                </c:pt>
                <c:pt idx="12">
                  <c:v>-2.8015303882200424</c:v>
                </c:pt>
                <c:pt idx="13">
                  <c:v>0.87063449974869389</c:v>
                </c:pt>
                <c:pt idx="14">
                  <c:v>-0.70381806348217779</c:v>
                </c:pt>
                <c:pt idx="15">
                  <c:v>-0.72063733974419719</c:v>
                </c:pt>
                <c:pt idx="16">
                  <c:v>0.264944045019746</c:v>
                </c:pt>
                <c:pt idx="17">
                  <c:v>8.7931508078746674</c:v>
                </c:pt>
                <c:pt idx="18">
                  <c:v>0.5420477788031981</c:v>
                </c:pt>
                <c:pt idx="19">
                  <c:v>-5.2710496000729246E-2</c:v>
                </c:pt>
                <c:pt idx="20">
                  <c:v>-2.9949774697246312</c:v>
                </c:pt>
                <c:pt idx="21">
                  <c:v>3.5760684492078161</c:v>
                </c:pt>
                <c:pt idx="22">
                  <c:v>1.9779452390736409</c:v>
                </c:pt>
                <c:pt idx="23">
                  <c:v>2.3609849156220548</c:v>
                </c:pt>
                <c:pt idx="24">
                  <c:v>-1.1290190355728313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6.8505159214476166</c:v>
                </c:pt>
                <c:pt idx="1">
                  <c:v>21.414957758961179</c:v>
                </c:pt>
                <c:pt idx="2">
                  <c:v>7.9372292320618101</c:v>
                </c:pt>
                <c:pt idx="3">
                  <c:v>-1.9564112473173978</c:v>
                </c:pt>
                <c:pt idx="4">
                  <c:v>-8.4048921896742641</c:v>
                </c:pt>
                <c:pt idx="5">
                  <c:v>2.9432216019927964</c:v>
                </c:pt>
                <c:pt idx="6">
                  <c:v>-4.2359343626649704</c:v>
                </c:pt>
                <c:pt idx="7">
                  <c:v>-1.2058220572904155</c:v>
                </c:pt>
                <c:pt idx="8">
                  <c:v>-6.3398646575163795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9.0805654141962862</c:v>
                </c:pt>
                <c:pt idx="1">
                  <c:v>24.779412643457619</c:v>
                </c:pt>
                <c:pt idx="2">
                  <c:v>4.8950305951432256</c:v>
                </c:pt>
                <c:pt idx="3">
                  <c:v>-8.6486329573301859</c:v>
                </c:pt>
                <c:pt idx="4">
                  <c:v>-0.28887685845793953</c:v>
                </c:pt>
                <c:pt idx="5">
                  <c:v>9.2824880906771412</c:v>
                </c:pt>
                <c:pt idx="6">
                  <c:v>0.58109097948318578</c:v>
                </c:pt>
                <c:pt idx="7">
                  <c:v>4.3389301546956958</c:v>
                </c:pt>
                <c:pt idx="8">
                  <c:v>-1.4050080618650895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27.077970339443024</c:v>
                </c:pt>
                <c:pt idx="1">
                  <c:v>28.652499694523282</c:v>
                </c:pt>
                <c:pt idx="2">
                  <c:v>29.878913433871475</c:v>
                </c:pt>
                <c:pt idx="3">
                  <c:v>31.362368028963875</c:v>
                </c:pt>
                <c:pt idx="4">
                  <c:v>31.28265022392053</c:v>
                </c:pt>
                <c:pt idx="5">
                  <c:v>33.977977302456388</c:v>
                </c:pt>
                <c:pt idx="6">
                  <c:v>35.834280168062925</c:v>
                </c:pt>
                <c:pt idx="7">
                  <c:v>38.608261404399229</c:v>
                </c:pt>
                <c:pt idx="8">
                  <c:v>37.937789380378</c:v>
                </c:pt>
                <c:pt idx="9">
                  <c:v>39.842489474297437</c:v>
                </c:pt>
                <c:pt idx="10">
                  <c:v>40.098377178882785</c:v>
                </c:pt>
                <c:pt idx="11">
                  <c:v>36.010820692232471</c:v>
                </c:pt>
                <c:pt idx="12">
                  <c:v>36.380614337649234</c:v>
                </c:pt>
                <c:pt idx="13">
                  <c:v>36.827897016040446</c:v>
                </c:pt>
                <c:pt idx="14">
                  <c:v>37.327069451355051</c:v>
                </c:pt>
                <c:pt idx="15">
                  <c:v>37.739332740140178</c:v>
                </c:pt>
                <c:pt idx="16">
                  <c:v>38.124076386979908</c:v>
                </c:pt>
                <c:pt idx="17">
                  <c:v>38.511306061642316</c:v>
                </c:pt>
                <c:pt idx="18">
                  <c:v>38.890334108926858</c:v>
                </c:pt>
                <c:pt idx="19">
                  <c:v>39.26740085794998</c:v>
                </c:pt>
                <c:pt idx="20">
                  <c:v>39.653239348287777</c:v>
                </c:pt>
                <c:pt idx="21">
                  <c:v>40.042725646835997</c:v>
                </c:pt>
                <c:pt idx="22">
                  <c:v>40.437948219381489</c:v>
                </c:pt>
                <c:pt idx="23">
                  <c:v>40.839373247720005</c:v>
                </c:pt>
                <c:pt idx="24">
                  <c:v>41.254889011093837</c:v>
                </c:pt>
                <c:pt idx="25">
                  <c:v>41.671309983627047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11.502834374851858</c:v>
                </c:pt>
                <c:pt idx="1">
                  <c:v>12.510638971144211</c:v>
                </c:pt>
                <c:pt idx="2">
                  <c:v>13.518435075812853</c:v>
                </c:pt>
                <c:pt idx="3">
                  <c:v>13.769255400694437</c:v>
                </c:pt>
                <c:pt idx="4">
                  <c:v>15.52431766849519</c:v>
                </c:pt>
                <c:pt idx="5">
                  <c:v>15.778887867934399</c:v>
                </c:pt>
                <c:pt idx="6">
                  <c:v>14.450345861818899</c:v>
                </c:pt>
                <c:pt idx="7">
                  <c:v>15.889065808326798</c:v>
                </c:pt>
                <c:pt idx="8">
                  <c:v>15.618333220678837</c:v>
                </c:pt>
                <c:pt idx="9">
                  <c:v>16.36049632395957</c:v>
                </c:pt>
                <c:pt idx="10">
                  <c:v>16.509003912955624</c:v>
                </c:pt>
                <c:pt idx="11">
                  <c:v>19.145372792796387</c:v>
                </c:pt>
                <c:pt idx="12">
                  <c:v>19.401088407329659</c:v>
                </c:pt>
                <c:pt idx="13">
                  <c:v>19.75564367247355</c:v>
                </c:pt>
                <c:pt idx="14">
                  <c:v>20.173896712550228</c:v>
                </c:pt>
                <c:pt idx="15">
                  <c:v>20.539765440940986</c:v>
                </c:pt>
                <c:pt idx="16">
                  <c:v>20.886843492779704</c:v>
                </c:pt>
                <c:pt idx="17">
                  <c:v>21.225430083177013</c:v>
                </c:pt>
                <c:pt idx="18">
                  <c:v>21.562925279468345</c:v>
                </c:pt>
                <c:pt idx="19">
                  <c:v>21.896407318952249</c:v>
                </c:pt>
                <c:pt idx="20">
                  <c:v>22.235064802841276</c:v>
                </c:pt>
                <c:pt idx="21">
                  <c:v>22.572985614747665</c:v>
                </c:pt>
                <c:pt idx="22">
                  <c:v>22.917858374501307</c:v>
                </c:pt>
                <c:pt idx="23">
                  <c:v>23.277720122042847</c:v>
                </c:pt>
                <c:pt idx="24">
                  <c:v>23.638590823032164</c:v>
                </c:pt>
                <c:pt idx="25">
                  <c:v>24.016636522407644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27.14799422661865</c:v>
                </c:pt>
                <c:pt idx="1">
                  <c:v>24.934799188483378</c:v>
                </c:pt>
                <c:pt idx="2">
                  <c:v>27.135682553520077</c:v>
                </c:pt>
                <c:pt idx="3">
                  <c:v>28.511844066239927</c:v>
                </c:pt>
                <c:pt idx="4">
                  <c:v>30.700734770389122</c:v>
                </c:pt>
                <c:pt idx="5">
                  <c:v>32.161558099846793</c:v>
                </c:pt>
                <c:pt idx="6">
                  <c:v>32.92662563214251</c:v>
                </c:pt>
                <c:pt idx="7">
                  <c:v>34.400407337477532</c:v>
                </c:pt>
                <c:pt idx="8">
                  <c:v>34.307093213461116</c:v>
                </c:pt>
                <c:pt idx="9">
                  <c:v>37.920044872778462</c:v>
                </c:pt>
                <c:pt idx="10">
                  <c:v>38.727833814256542</c:v>
                </c:pt>
                <c:pt idx="11">
                  <c:v>39.057753314146126</c:v>
                </c:pt>
                <c:pt idx="12">
                  <c:v>39.456696929100566</c:v>
                </c:pt>
                <c:pt idx="13">
                  <c:v>39.95486989105688</c:v>
                </c:pt>
                <c:pt idx="14">
                  <c:v>40.514446452042506</c:v>
                </c:pt>
                <c:pt idx="15">
                  <c:v>40.992890958486477</c:v>
                </c:pt>
                <c:pt idx="16">
                  <c:v>41.445656898803811</c:v>
                </c:pt>
                <c:pt idx="17">
                  <c:v>41.894057932185042</c:v>
                </c:pt>
                <c:pt idx="18">
                  <c:v>42.355283525777587</c:v>
                </c:pt>
                <c:pt idx="19">
                  <c:v>42.801028740931628</c:v>
                </c:pt>
                <c:pt idx="20">
                  <c:v>43.253674401214688</c:v>
                </c:pt>
                <c:pt idx="21">
                  <c:v>43.708109778075546</c:v>
                </c:pt>
                <c:pt idx="22">
                  <c:v>44.177183934565299</c:v>
                </c:pt>
                <c:pt idx="23">
                  <c:v>44.624466905475529</c:v>
                </c:pt>
                <c:pt idx="24">
                  <c:v>45.100019677826246</c:v>
                </c:pt>
                <c:pt idx="25">
                  <c:v>45.55526240106505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13.94432075342406</c:v>
                </c:pt>
                <c:pt idx="1">
                  <c:v>15.221697995106531</c:v>
                </c:pt>
                <c:pt idx="2">
                  <c:v>15.106117270809927</c:v>
                </c:pt>
                <c:pt idx="3">
                  <c:v>15.763875291800684</c:v>
                </c:pt>
                <c:pt idx="4">
                  <c:v>17.064962077238249</c:v>
                </c:pt>
                <c:pt idx="5">
                  <c:v>15.98486515918478</c:v>
                </c:pt>
                <c:pt idx="6">
                  <c:v>17.385484166464789</c:v>
                </c:pt>
                <c:pt idx="7">
                  <c:v>19.172797819411375</c:v>
                </c:pt>
                <c:pt idx="8">
                  <c:v>18.143205416684836</c:v>
                </c:pt>
                <c:pt idx="9">
                  <c:v>19.078598945273079</c:v>
                </c:pt>
                <c:pt idx="10">
                  <c:v>18.619221708416841</c:v>
                </c:pt>
                <c:pt idx="11">
                  <c:v>19.280624269409458</c:v>
                </c:pt>
                <c:pt idx="12">
                  <c:v>19.473843943032513</c:v>
                </c:pt>
                <c:pt idx="13">
                  <c:v>19.74671548753388</c:v>
                </c:pt>
                <c:pt idx="14">
                  <c:v>20.055642652879385</c:v>
                </c:pt>
                <c:pt idx="15">
                  <c:v>20.325650416884933</c:v>
                </c:pt>
                <c:pt idx="16">
                  <c:v>20.597785327500048</c:v>
                </c:pt>
                <c:pt idx="17">
                  <c:v>20.883213586585796</c:v>
                </c:pt>
                <c:pt idx="18">
                  <c:v>21.170031336220028</c:v>
                </c:pt>
                <c:pt idx="19">
                  <c:v>21.421972947469346</c:v>
                </c:pt>
                <c:pt idx="20">
                  <c:v>21.687127349062756</c:v>
                </c:pt>
                <c:pt idx="21">
                  <c:v>21.9487066552173</c:v>
                </c:pt>
                <c:pt idx="22">
                  <c:v>22.219453051030055</c:v>
                </c:pt>
                <c:pt idx="23">
                  <c:v>22.495294734631081</c:v>
                </c:pt>
                <c:pt idx="24">
                  <c:v>22.77143668787377</c:v>
                </c:pt>
                <c:pt idx="25">
                  <c:v>23.040167634932377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20.801112868242821</c:v>
                </c:pt>
                <c:pt idx="1">
                  <c:v>21.663842690862971</c:v>
                </c:pt>
                <c:pt idx="2">
                  <c:v>21.31582321133595</c:v>
                </c:pt>
                <c:pt idx="3">
                  <c:v>22.967608754873243</c:v>
                </c:pt>
                <c:pt idx="4">
                  <c:v>23.208903697706127</c:v>
                </c:pt>
                <c:pt idx="5">
                  <c:v>23.390817236214602</c:v>
                </c:pt>
                <c:pt idx="6">
                  <c:v>24.470561981683023</c:v>
                </c:pt>
                <c:pt idx="7">
                  <c:v>24.44718296247455</c:v>
                </c:pt>
                <c:pt idx="8">
                  <c:v>25.800021609195575</c:v>
                </c:pt>
                <c:pt idx="9">
                  <c:v>27.040079951266065</c:v>
                </c:pt>
                <c:pt idx="10">
                  <c:v>28.054352664745906</c:v>
                </c:pt>
                <c:pt idx="11">
                  <c:v>28.194115575754928</c:v>
                </c:pt>
                <c:pt idx="12">
                  <c:v>28.239705683232572</c:v>
                </c:pt>
                <c:pt idx="13">
                  <c:v>28.492565585483714</c:v>
                </c:pt>
                <c:pt idx="14">
                  <c:v>28.797953558844494</c:v>
                </c:pt>
                <c:pt idx="15">
                  <c:v>29.070446236891534</c:v>
                </c:pt>
                <c:pt idx="16">
                  <c:v>29.328020793322498</c:v>
                </c:pt>
                <c:pt idx="17">
                  <c:v>29.586047790575115</c:v>
                </c:pt>
                <c:pt idx="18">
                  <c:v>29.841539862216568</c:v>
                </c:pt>
                <c:pt idx="19">
                  <c:v>30.067040403340823</c:v>
                </c:pt>
                <c:pt idx="20">
                  <c:v>30.29923375974845</c:v>
                </c:pt>
                <c:pt idx="21">
                  <c:v>30.540748258105545</c:v>
                </c:pt>
                <c:pt idx="22">
                  <c:v>30.790048102006853</c:v>
                </c:pt>
                <c:pt idx="23">
                  <c:v>31.040343747073369</c:v>
                </c:pt>
                <c:pt idx="24">
                  <c:v>31.290664987494136</c:v>
                </c:pt>
                <c:pt idx="25">
                  <c:v>31.540629235585271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27.689443264544401</c:v>
                </c:pt>
                <c:pt idx="1">
                  <c:v>24.935788418310022</c:v>
                </c:pt>
                <c:pt idx="2">
                  <c:v>25.401239632710769</c:v>
                </c:pt>
                <c:pt idx="3">
                  <c:v>26.89262080797975</c:v>
                </c:pt>
                <c:pt idx="4">
                  <c:v>27.704866289414564</c:v>
                </c:pt>
                <c:pt idx="5">
                  <c:v>28.085336393808625</c:v>
                </c:pt>
                <c:pt idx="6">
                  <c:v>29.404031382588865</c:v>
                </c:pt>
                <c:pt idx="7">
                  <c:v>30.533290581093681</c:v>
                </c:pt>
                <c:pt idx="8">
                  <c:v>31.370500745631951</c:v>
                </c:pt>
                <c:pt idx="9">
                  <c:v>33.494594721401192</c:v>
                </c:pt>
                <c:pt idx="10">
                  <c:v>35.636126460596692</c:v>
                </c:pt>
                <c:pt idx="11">
                  <c:v>37.881298382190472</c:v>
                </c:pt>
                <c:pt idx="12">
                  <c:v>38.329931622510415</c:v>
                </c:pt>
                <c:pt idx="13">
                  <c:v>38.913997482216409</c:v>
                </c:pt>
                <c:pt idx="14">
                  <c:v>39.567355015313346</c:v>
                </c:pt>
                <c:pt idx="15">
                  <c:v>40.134010593470265</c:v>
                </c:pt>
                <c:pt idx="16">
                  <c:v>40.688540301341732</c:v>
                </c:pt>
                <c:pt idx="17">
                  <c:v>41.237121104325091</c:v>
                </c:pt>
                <c:pt idx="18">
                  <c:v>41.780096482404389</c:v>
                </c:pt>
                <c:pt idx="19">
                  <c:v>42.314437234003279</c:v>
                </c:pt>
                <c:pt idx="20">
                  <c:v>42.843941855070184</c:v>
                </c:pt>
                <c:pt idx="21">
                  <c:v>43.391320580989195</c:v>
                </c:pt>
                <c:pt idx="22">
                  <c:v>43.997331064407987</c:v>
                </c:pt>
                <c:pt idx="23">
                  <c:v>44.551299600330992</c:v>
                </c:pt>
                <c:pt idx="24">
                  <c:v>45.115356397999079</c:v>
                </c:pt>
                <c:pt idx="25">
                  <c:v>45.680888019890922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8.4791881812487695</c:v>
                </c:pt>
                <c:pt idx="1">
                  <c:v>7.9316650967672206</c:v>
                </c:pt>
                <c:pt idx="2">
                  <c:v>8.5357769230686014</c:v>
                </c:pt>
                <c:pt idx="3">
                  <c:v>9.0017796666365282</c:v>
                </c:pt>
                <c:pt idx="4">
                  <c:v>8.6093869809519283</c:v>
                </c:pt>
                <c:pt idx="5">
                  <c:v>8.812334138530856</c:v>
                </c:pt>
                <c:pt idx="6">
                  <c:v>9.0878746164652462</c:v>
                </c:pt>
                <c:pt idx="7">
                  <c:v>10.740790145831538</c:v>
                </c:pt>
                <c:pt idx="8">
                  <c:v>10.508708851750338</c:v>
                </c:pt>
                <c:pt idx="9">
                  <c:v>10.622488242201344</c:v>
                </c:pt>
                <c:pt idx="10">
                  <c:v>11.49490832044286</c:v>
                </c:pt>
                <c:pt idx="11">
                  <c:v>9.8450555417912557</c:v>
                </c:pt>
                <c:pt idx="12">
                  <c:v>9.9194623264072312</c:v>
                </c:pt>
                <c:pt idx="13">
                  <c:v>10.018124274877939</c:v>
                </c:pt>
                <c:pt idx="14">
                  <c:v>10.128321707522705</c:v>
                </c:pt>
                <c:pt idx="15">
                  <c:v>10.219331298056606</c:v>
                </c:pt>
                <c:pt idx="16">
                  <c:v>10.302885504041219</c:v>
                </c:pt>
                <c:pt idx="17">
                  <c:v>10.382022669740307</c:v>
                </c:pt>
                <c:pt idx="18">
                  <c:v>10.456079869087802</c:v>
                </c:pt>
                <c:pt idx="19">
                  <c:v>10.525882827705185</c:v>
                </c:pt>
                <c:pt idx="20">
                  <c:v>10.614466871628712</c:v>
                </c:pt>
                <c:pt idx="21">
                  <c:v>10.70101657102701</c:v>
                </c:pt>
                <c:pt idx="22">
                  <c:v>10.792268527427852</c:v>
                </c:pt>
                <c:pt idx="23">
                  <c:v>10.880725183504774</c:v>
                </c:pt>
                <c:pt idx="24">
                  <c:v>10.970371995328446</c:v>
                </c:pt>
                <c:pt idx="25">
                  <c:v>11.054994288381414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5.3412718409217472</c:v>
                </c:pt>
                <c:pt idx="1">
                  <c:v>6.9601010025276535</c:v>
                </c:pt>
                <c:pt idx="2">
                  <c:v>6.6977870491353908</c:v>
                </c:pt>
                <c:pt idx="3">
                  <c:v>6.7291371124601405</c:v>
                </c:pt>
                <c:pt idx="4">
                  <c:v>7.1526100624987592</c:v>
                </c:pt>
                <c:pt idx="5">
                  <c:v>6.987261443394881</c:v>
                </c:pt>
                <c:pt idx="6">
                  <c:v>7.6238918711940116</c:v>
                </c:pt>
                <c:pt idx="7">
                  <c:v>7.7503491386639558</c:v>
                </c:pt>
                <c:pt idx="8">
                  <c:v>8.0279761985110678</c:v>
                </c:pt>
                <c:pt idx="9">
                  <c:v>8.1943651411463048</c:v>
                </c:pt>
                <c:pt idx="10">
                  <c:v>8.3027701152469771</c:v>
                </c:pt>
                <c:pt idx="11">
                  <c:v>8.0775210352010198</c:v>
                </c:pt>
                <c:pt idx="12">
                  <c:v>8.1524127984565826</c:v>
                </c:pt>
                <c:pt idx="13">
                  <c:v>8.2637112566436404</c:v>
                </c:pt>
                <c:pt idx="14">
                  <c:v>8.3928176727586603</c:v>
                </c:pt>
                <c:pt idx="15">
                  <c:v>8.5079526531955825</c:v>
                </c:pt>
                <c:pt idx="16">
                  <c:v>8.6220134203355467</c:v>
                </c:pt>
                <c:pt idx="17">
                  <c:v>8.7404513978044704</c:v>
                </c:pt>
                <c:pt idx="18">
                  <c:v>8.8490103972947942</c:v>
                </c:pt>
                <c:pt idx="19">
                  <c:v>8.9616984149196579</c:v>
                </c:pt>
                <c:pt idx="20">
                  <c:v>9.0746894705815482</c:v>
                </c:pt>
                <c:pt idx="21">
                  <c:v>9.2032216590369842</c:v>
                </c:pt>
                <c:pt idx="22">
                  <c:v>9.3212580626468462</c:v>
                </c:pt>
                <c:pt idx="23">
                  <c:v>9.4385423818495582</c:v>
                </c:pt>
                <c:pt idx="24">
                  <c:v>9.5602373661444098</c:v>
                </c:pt>
                <c:pt idx="25">
                  <c:v>9.6885010086590349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4.6322479869741739</c:v>
                </c:pt>
                <c:pt idx="1">
                  <c:v>5.1022057363442128</c:v>
                </c:pt>
                <c:pt idx="2">
                  <c:v>5.1030567859063316</c:v>
                </c:pt>
                <c:pt idx="3">
                  <c:v>4.8478618300808938</c:v>
                </c:pt>
                <c:pt idx="4">
                  <c:v>4.9432978537114112</c:v>
                </c:pt>
                <c:pt idx="5">
                  <c:v>5.2253691092217718</c:v>
                </c:pt>
                <c:pt idx="6">
                  <c:v>5.3875445533426038</c:v>
                </c:pt>
                <c:pt idx="7">
                  <c:v>5.0187767249772657</c:v>
                </c:pt>
                <c:pt idx="8">
                  <c:v>4.8974111262857827</c:v>
                </c:pt>
                <c:pt idx="9">
                  <c:v>4.812224037009754</c:v>
                </c:pt>
                <c:pt idx="10">
                  <c:v>5.1895726950160386</c:v>
                </c:pt>
                <c:pt idx="11">
                  <c:v>5.909241782470084</c:v>
                </c:pt>
                <c:pt idx="12">
                  <c:v>6.0251663817846772</c:v>
                </c:pt>
                <c:pt idx="13">
                  <c:v>6.1525593077048288</c:v>
                </c:pt>
                <c:pt idx="14">
                  <c:v>6.2966178397747168</c:v>
                </c:pt>
                <c:pt idx="15">
                  <c:v>6.4290345481765918</c:v>
                </c:pt>
                <c:pt idx="16">
                  <c:v>6.5471682162838682</c:v>
                </c:pt>
                <c:pt idx="17">
                  <c:v>6.6611237276616952</c:v>
                </c:pt>
                <c:pt idx="18">
                  <c:v>6.7562847520125056</c:v>
                </c:pt>
                <c:pt idx="19">
                  <c:v>6.8860923176989006</c:v>
                </c:pt>
                <c:pt idx="20">
                  <c:v>6.9983950330746119</c:v>
                </c:pt>
                <c:pt idx="21">
                  <c:v>7.1255590225588623</c:v>
                </c:pt>
                <c:pt idx="22">
                  <c:v>7.235296721341296</c:v>
                </c:pt>
                <c:pt idx="23">
                  <c:v>7.3849821922060368</c:v>
                </c:pt>
                <c:pt idx="24">
                  <c:v>7.4889970771233507</c:v>
                </c:pt>
                <c:pt idx="25">
                  <c:v>7.6396157739732331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7.0468606420998663</c:v>
                </c:pt>
                <c:pt idx="1">
                  <c:v>7.2706709534695504</c:v>
                </c:pt>
                <c:pt idx="2">
                  <c:v>8.5678992137451164</c:v>
                </c:pt>
                <c:pt idx="3">
                  <c:v>8.0587132327071558</c:v>
                </c:pt>
                <c:pt idx="4">
                  <c:v>9.7992955322819029</c:v>
                </c:pt>
                <c:pt idx="5">
                  <c:v>10.032458752940459</c:v>
                </c:pt>
                <c:pt idx="6">
                  <c:v>11.488738132059151</c:v>
                </c:pt>
                <c:pt idx="7">
                  <c:v>10.499164102932861</c:v>
                </c:pt>
                <c:pt idx="8">
                  <c:v>9.7398032385049955</c:v>
                </c:pt>
                <c:pt idx="9">
                  <c:v>9.6284209191517132</c:v>
                </c:pt>
                <c:pt idx="10">
                  <c:v>11.511049007189913</c:v>
                </c:pt>
                <c:pt idx="11">
                  <c:v>10.746483623303227</c:v>
                </c:pt>
                <c:pt idx="12">
                  <c:v>10.650256059218613</c:v>
                </c:pt>
                <c:pt idx="13">
                  <c:v>10.697777691251044</c:v>
                </c:pt>
                <c:pt idx="14">
                  <c:v>10.828751769612024</c:v>
                </c:pt>
                <c:pt idx="15">
                  <c:v>10.95012664038766</c:v>
                </c:pt>
                <c:pt idx="16">
                  <c:v>11.055988378358935</c:v>
                </c:pt>
                <c:pt idx="17">
                  <c:v>11.159776145001238</c:v>
                </c:pt>
                <c:pt idx="18">
                  <c:v>11.260960072234344</c:v>
                </c:pt>
                <c:pt idx="19">
                  <c:v>11.36337458871847</c:v>
                </c:pt>
                <c:pt idx="20">
                  <c:v>11.468737161598961</c:v>
                </c:pt>
                <c:pt idx="21">
                  <c:v>11.593838398772318</c:v>
                </c:pt>
                <c:pt idx="22">
                  <c:v>11.735538370218867</c:v>
                </c:pt>
                <c:pt idx="23">
                  <c:v>11.843612579431349</c:v>
                </c:pt>
                <c:pt idx="24">
                  <c:v>11.962435520783636</c:v>
                </c:pt>
                <c:pt idx="25">
                  <c:v>12.070426406503927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27.253454183969986</c:v>
                </c:pt>
                <c:pt idx="1">
                  <c:v>24.374683922852537</c:v>
                </c:pt>
                <c:pt idx="2">
                  <c:v>25.663711391833473</c:v>
                </c:pt>
                <c:pt idx="3">
                  <c:v>26.554427883138118</c:v>
                </c:pt>
                <c:pt idx="4">
                  <c:v>28.37149286304912</c:v>
                </c:pt>
                <c:pt idx="5">
                  <c:v>29.152834141258143</c:v>
                </c:pt>
                <c:pt idx="6">
                  <c:v>29.362833492722139</c:v>
                </c:pt>
                <c:pt idx="7">
                  <c:v>30.791205078439006</c:v>
                </c:pt>
                <c:pt idx="8">
                  <c:v>30.195988625113142</c:v>
                </c:pt>
                <c:pt idx="9">
                  <c:v>31.040018616794359</c:v>
                </c:pt>
                <c:pt idx="10">
                  <c:v>31.64918667951213</c:v>
                </c:pt>
                <c:pt idx="11">
                  <c:v>29.837554794781557</c:v>
                </c:pt>
                <c:pt idx="12">
                  <c:v>30.017032773466919</c:v>
                </c:pt>
                <c:pt idx="13">
                  <c:v>30.25638577659408</c:v>
                </c:pt>
                <c:pt idx="14">
                  <c:v>30.540774776108279</c:v>
                </c:pt>
                <c:pt idx="15">
                  <c:v>30.756793247971416</c:v>
                </c:pt>
                <c:pt idx="16">
                  <c:v>30.947884018604523</c:v>
                </c:pt>
                <c:pt idx="17">
                  <c:v>31.125852726932834</c:v>
                </c:pt>
                <c:pt idx="18">
                  <c:v>31.296320385740838</c:v>
                </c:pt>
                <c:pt idx="19">
                  <c:v>31.459370678117367</c:v>
                </c:pt>
                <c:pt idx="20">
                  <c:v>31.619592141833564</c:v>
                </c:pt>
                <c:pt idx="21">
                  <c:v>31.786119036903216</c:v>
                </c:pt>
                <c:pt idx="22">
                  <c:v>31.986708190958783</c:v>
                </c:pt>
                <c:pt idx="23">
                  <c:v>32.182178619693538</c:v>
                </c:pt>
                <c:pt idx="24">
                  <c:v>32.389520478768929</c:v>
                </c:pt>
                <c:pt idx="25">
                  <c:v>32.588979935033549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38.617526731072545</c:v>
                </c:pt>
                <c:pt idx="1">
                  <c:v>36.579917520887939</c:v>
                </c:pt>
                <c:pt idx="2">
                  <c:v>37.397681510733257</c:v>
                </c:pt>
                <c:pt idx="3">
                  <c:v>36.554360246387709</c:v>
                </c:pt>
                <c:pt idx="4">
                  <c:v>39.004024745773449</c:v>
                </c:pt>
                <c:pt idx="5">
                  <c:v>41.355447069592032</c:v>
                </c:pt>
                <c:pt idx="6">
                  <c:v>39.882079223778256</c:v>
                </c:pt>
                <c:pt idx="7">
                  <c:v>41.25869313999145</c:v>
                </c:pt>
                <c:pt idx="8">
                  <c:v>40.413174394495876</c:v>
                </c:pt>
                <c:pt idx="9">
                  <c:v>40.15299612885137</c:v>
                </c:pt>
                <c:pt idx="10">
                  <c:v>40.607222729495341</c:v>
                </c:pt>
                <c:pt idx="11">
                  <c:v>37.678809101653179</c:v>
                </c:pt>
                <c:pt idx="12">
                  <c:v>37.530583726872941</c:v>
                </c:pt>
                <c:pt idx="13">
                  <c:v>37.438231071977633</c:v>
                </c:pt>
                <c:pt idx="14">
                  <c:v>37.401288410345757</c:v>
                </c:pt>
                <c:pt idx="15">
                  <c:v>37.259834622990702</c:v>
                </c:pt>
                <c:pt idx="16">
                  <c:v>37.065321108228652</c:v>
                </c:pt>
                <c:pt idx="17">
                  <c:v>36.844656441710256</c:v>
                </c:pt>
                <c:pt idx="18">
                  <c:v>36.599527737480116</c:v>
                </c:pt>
                <c:pt idx="19">
                  <c:v>36.347023538295758</c:v>
                </c:pt>
                <c:pt idx="20">
                  <c:v>36.111612043017558</c:v>
                </c:pt>
                <c:pt idx="21">
                  <c:v>35.860800389042758</c:v>
                </c:pt>
                <c:pt idx="22">
                  <c:v>35.593240442028609</c:v>
                </c:pt>
                <c:pt idx="23">
                  <c:v>35.328444036477549</c:v>
                </c:pt>
                <c:pt idx="24">
                  <c:v>35.056747450463781</c:v>
                </c:pt>
                <c:pt idx="25">
                  <c:v>34.760120160385199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13.754157867154518</c:v>
                </c:pt>
                <c:pt idx="1">
                  <c:v>11.950264150302855</c:v>
                </c:pt>
                <c:pt idx="2">
                  <c:v>11.650969105660863</c:v>
                </c:pt>
                <c:pt idx="3">
                  <c:v>12.202317120689832</c:v>
                </c:pt>
                <c:pt idx="4">
                  <c:v>12.874905591170153</c:v>
                </c:pt>
                <c:pt idx="5">
                  <c:v>12.286748793194965</c:v>
                </c:pt>
                <c:pt idx="6">
                  <c:v>11.776254837284739</c:v>
                </c:pt>
                <c:pt idx="7">
                  <c:v>12.173428730192295</c:v>
                </c:pt>
                <c:pt idx="8">
                  <c:v>12.603900894553746</c:v>
                </c:pt>
                <c:pt idx="9">
                  <c:v>11.643153521365626</c:v>
                </c:pt>
                <c:pt idx="10">
                  <c:v>11.07856188597426</c:v>
                </c:pt>
                <c:pt idx="11">
                  <c:v>12.288766718514587</c:v>
                </c:pt>
                <c:pt idx="12">
                  <c:v>12.082349769029506</c:v>
                </c:pt>
                <c:pt idx="13">
                  <c:v>11.874440909988168</c:v>
                </c:pt>
                <c:pt idx="14">
                  <c:v>11.662154372687537</c:v>
                </c:pt>
                <c:pt idx="15">
                  <c:v>11.377944387114535</c:v>
                </c:pt>
                <c:pt idx="16">
                  <c:v>11.042951864859734</c:v>
                </c:pt>
                <c:pt idx="17">
                  <c:v>10.670789716568196</c:v>
                </c:pt>
                <c:pt idx="18">
                  <c:v>10.427003235129005</c:v>
                </c:pt>
                <c:pt idx="19">
                  <c:v>10.214199183737643</c:v>
                </c:pt>
                <c:pt idx="20">
                  <c:v>10.031454380999033</c:v>
                </c:pt>
                <c:pt idx="21">
                  <c:v>9.781521705396182</c:v>
                </c:pt>
                <c:pt idx="22">
                  <c:v>9.3643717714173853</c:v>
                </c:pt>
                <c:pt idx="23">
                  <c:v>9.0204040630686375</c:v>
                </c:pt>
                <c:pt idx="24">
                  <c:v>8.64277370545582</c:v>
                </c:pt>
                <c:pt idx="25">
                  <c:v>8.2770314977542174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5.6886683259736222</c:v>
                </c:pt>
                <c:pt idx="1">
                  <c:v>4.6169087560350492</c:v>
                </c:pt>
                <c:pt idx="2">
                  <c:v>5.4849221088745841</c:v>
                </c:pt>
                <c:pt idx="3">
                  <c:v>4.8807329734314671</c:v>
                </c:pt>
                <c:pt idx="4">
                  <c:v>6.1289741309141306</c:v>
                </c:pt>
                <c:pt idx="5">
                  <c:v>6.2027654673988026</c:v>
                </c:pt>
                <c:pt idx="6">
                  <c:v>6.7595842158119277</c:v>
                </c:pt>
                <c:pt idx="7">
                  <c:v>5.0871176828941067</c:v>
                </c:pt>
                <c:pt idx="8">
                  <c:v>5.4153918727010071</c:v>
                </c:pt>
                <c:pt idx="9">
                  <c:v>6.6390866607637271</c:v>
                </c:pt>
                <c:pt idx="10">
                  <c:v>4.2932745777918271</c:v>
                </c:pt>
                <c:pt idx="11">
                  <c:v>4.2076810797165738</c:v>
                </c:pt>
                <c:pt idx="12">
                  <c:v>4.2616014565400562</c:v>
                </c:pt>
                <c:pt idx="13">
                  <c:v>4.3374941454621565</c:v>
                </c:pt>
                <c:pt idx="14">
                  <c:v>4.4351072358268793</c:v>
                </c:pt>
                <c:pt idx="15">
                  <c:v>4.5095151388223593</c:v>
                </c:pt>
                <c:pt idx="16">
                  <c:v>4.5775051100820763</c:v>
                </c:pt>
                <c:pt idx="17">
                  <c:v>4.6411378688274416</c:v>
                </c:pt>
                <c:pt idx="18">
                  <c:v>4.7042312026425464</c:v>
                </c:pt>
                <c:pt idx="19">
                  <c:v>4.7660174804980056</c:v>
                </c:pt>
                <c:pt idx="20">
                  <c:v>4.8311364781930441</c:v>
                </c:pt>
                <c:pt idx="21">
                  <c:v>4.8970024470750761</c:v>
                </c:pt>
                <c:pt idx="22">
                  <c:v>4.963397843071383</c:v>
                </c:pt>
                <c:pt idx="23">
                  <c:v>5.0288022188583072</c:v>
                </c:pt>
                <c:pt idx="24">
                  <c:v>5.0943542120272349</c:v>
                </c:pt>
                <c:pt idx="25">
                  <c:v>5.163909077540521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15.419594655349592</c:v>
                </c:pt>
                <c:pt idx="1">
                  <c:v>15.672018414945128</c:v>
                </c:pt>
                <c:pt idx="2">
                  <c:v>15.331748209799532</c:v>
                </c:pt>
                <c:pt idx="3">
                  <c:v>15.861603729854584</c:v>
                </c:pt>
                <c:pt idx="4">
                  <c:v>17.209429678671178</c:v>
                </c:pt>
                <c:pt idx="5">
                  <c:v>18.068621378152312</c:v>
                </c:pt>
                <c:pt idx="6">
                  <c:v>17.763994743553749</c:v>
                </c:pt>
                <c:pt idx="7">
                  <c:v>17.166413095181063</c:v>
                </c:pt>
                <c:pt idx="8">
                  <c:v>16.992892389485394</c:v>
                </c:pt>
                <c:pt idx="9">
                  <c:v>17.609622777065535</c:v>
                </c:pt>
                <c:pt idx="10">
                  <c:v>15.136569879745572</c:v>
                </c:pt>
                <c:pt idx="11">
                  <c:v>15.492919571391209</c:v>
                </c:pt>
                <c:pt idx="12">
                  <c:v>15.456894749638638</c:v>
                </c:pt>
                <c:pt idx="13">
                  <c:v>15.423928050095652</c:v>
                </c:pt>
                <c:pt idx="14">
                  <c:v>15.404965234534766</c:v>
                </c:pt>
                <c:pt idx="15">
                  <c:v>15.346232836133193</c:v>
                </c:pt>
                <c:pt idx="16">
                  <c:v>15.272251142375083</c:v>
                </c:pt>
                <c:pt idx="17">
                  <c:v>15.193791180789216</c:v>
                </c:pt>
                <c:pt idx="18">
                  <c:v>15.106256850850212</c:v>
                </c:pt>
                <c:pt idx="19">
                  <c:v>15.012369340890933</c:v>
                </c:pt>
                <c:pt idx="20">
                  <c:v>14.917978102759353</c:v>
                </c:pt>
                <c:pt idx="21">
                  <c:v>14.822390274298129</c:v>
                </c:pt>
                <c:pt idx="22">
                  <c:v>14.731544219812701</c:v>
                </c:pt>
                <c:pt idx="23">
                  <c:v>14.631751794297449</c:v>
                </c:pt>
                <c:pt idx="24">
                  <c:v>14.533598536946045</c:v>
                </c:pt>
                <c:pt idx="25">
                  <c:v>14.432751816263394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13.152756560348321</c:v>
                </c:pt>
                <c:pt idx="1">
                  <c:v>11.844264750898679</c:v>
                </c:pt>
                <c:pt idx="2">
                  <c:v>10.227013753303844</c:v>
                </c:pt>
                <c:pt idx="3">
                  <c:v>11.055460444701156</c:v>
                </c:pt>
                <c:pt idx="4">
                  <c:v>11.354335616227957</c:v>
                </c:pt>
                <c:pt idx="5">
                  <c:v>12.011193668857645</c:v>
                </c:pt>
                <c:pt idx="6">
                  <c:v>10.691566644786556</c:v>
                </c:pt>
                <c:pt idx="7">
                  <c:v>12.187166624520039</c:v>
                </c:pt>
                <c:pt idx="8">
                  <c:v>11.256340716940757</c:v>
                </c:pt>
                <c:pt idx="9">
                  <c:v>10.535885273208246</c:v>
                </c:pt>
                <c:pt idx="10">
                  <c:v>9.8081563034202741</c:v>
                </c:pt>
                <c:pt idx="11">
                  <c:v>10.643399388808056</c:v>
                </c:pt>
                <c:pt idx="12">
                  <c:v>10.524507753689678</c:v>
                </c:pt>
                <c:pt idx="13">
                  <c:v>10.435384570191395</c:v>
                </c:pt>
                <c:pt idx="14">
                  <c:v>10.346581017038488</c:v>
                </c:pt>
                <c:pt idx="15">
                  <c:v>10.231998345236642</c:v>
                </c:pt>
                <c:pt idx="16">
                  <c:v>10.112349006103591</c:v>
                </c:pt>
                <c:pt idx="17">
                  <c:v>10.000681083349884</c:v>
                </c:pt>
                <c:pt idx="18">
                  <c:v>9.8857032943521137</c:v>
                </c:pt>
                <c:pt idx="19">
                  <c:v>9.77699414940815</c:v>
                </c:pt>
                <c:pt idx="20">
                  <c:v>9.6662496595552181</c:v>
                </c:pt>
                <c:pt idx="21">
                  <c:v>9.5541117372216622</c:v>
                </c:pt>
                <c:pt idx="22">
                  <c:v>9.4398340650283092</c:v>
                </c:pt>
                <c:pt idx="23">
                  <c:v>9.3239635477607656</c:v>
                </c:pt>
                <c:pt idx="24">
                  <c:v>9.20532201786469</c:v>
                </c:pt>
                <c:pt idx="25">
                  <c:v>9.0875189636760769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8.5020931730745346</c:v>
                </c:pt>
                <c:pt idx="1">
                  <c:v>8.4425912727197758</c:v>
                </c:pt>
                <c:pt idx="2">
                  <c:v>9.3504817882282971</c:v>
                </c:pt>
                <c:pt idx="3">
                  <c:v>9.5998995360911348</c:v>
                </c:pt>
                <c:pt idx="4">
                  <c:v>10.391697333401847</c:v>
                </c:pt>
                <c:pt idx="5">
                  <c:v>10.699132493843587</c:v>
                </c:pt>
                <c:pt idx="6">
                  <c:v>10.726899398381974</c:v>
                </c:pt>
                <c:pt idx="7">
                  <c:v>11.178457133924995</c:v>
                </c:pt>
                <c:pt idx="8">
                  <c:v>10.154022098623233</c:v>
                </c:pt>
                <c:pt idx="9">
                  <c:v>9.6182590907784409</c:v>
                </c:pt>
                <c:pt idx="10">
                  <c:v>9.3388200576204028</c:v>
                </c:pt>
                <c:pt idx="11">
                  <c:v>9.1721890966561812</c:v>
                </c:pt>
                <c:pt idx="12">
                  <c:v>9.1473374754931722</c:v>
                </c:pt>
                <c:pt idx="13">
                  <c:v>9.1884997749778794</c:v>
                </c:pt>
                <c:pt idx="14">
                  <c:v>9.2554773945837585</c:v>
                </c:pt>
                <c:pt idx="15">
                  <c:v>9.308763524895717</c:v>
                </c:pt>
                <c:pt idx="16">
                  <c:v>9.3268881531325789</c:v>
                </c:pt>
                <c:pt idx="17">
                  <c:v>9.3330134145830286</c:v>
                </c:pt>
                <c:pt idx="18">
                  <c:v>9.3443555495225183</c:v>
                </c:pt>
                <c:pt idx="19">
                  <c:v>9.378459902599781</c:v>
                </c:pt>
                <c:pt idx="20">
                  <c:v>9.4143809558639262</c:v>
                </c:pt>
                <c:pt idx="21">
                  <c:v>9.4456238321576791</c:v>
                </c:pt>
                <c:pt idx="22">
                  <c:v>9.4801369195765375</c:v>
                </c:pt>
                <c:pt idx="23">
                  <c:v>9.5269072447033132</c:v>
                </c:pt>
                <c:pt idx="24">
                  <c:v>9.5719542168484129</c:v>
                </c:pt>
                <c:pt idx="25">
                  <c:v>9.6037641026401488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30.279384218784578</c:v>
                </c:pt>
                <c:pt idx="1">
                  <c:v>30.200904513009128</c:v>
                </c:pt>
                <c:pt idx="2">
                  <c:v>30.096767236878808</c:v>
                </c:pt>
                <c:pt idx="3">
                  <c:v>32.077572092256275</c:v>
                </c:pt>
                <c:pt idx="4">
                  <c:v>35.276453785182703</c:v>
                </c:pt>
                <c:pt idx="5">
                  <c:v>34.826370446983972</c:v>
                </c:pt>
                <c:pt idx="6">
                  <c:v>37.994390563510805</c:v>
                </c:pt>
                <c:pt idx="7">
                  <c:v>38.52451015487356</c:v>
                </c:pt>
                <c:pt idx="8">
                  <c:v>36.774846194812767</c:v>
                </c:pt>
                <c:pt idx="9">
                  <c:v>37.830674881164171</c:v>
                </c:pt>
                <c:pt idx="10">
                  <c:v>36.675166313580789</c:v>
                </c:pt>
                <c:pt idx="11">
                  <c:v>38.154770413898191</c:v>
                </c:pt>
                <c:pt idx="12">
                  <c:v>38.516848367953152</c:v>
                </c:pt>
                <c:pt idx="13">
                  <c:v>38.999831529945723</c:v>
                </c:pt>
                <c:pt idx="14">
                  <c:v>39.568132722072782</c:v>
                </c:pt>
                <c:pt idx="15">
                  <c:v>40.070646087146258</c:v>
                </c:pt>
                <c:pt idx="16">
                  <c:v>40.580311370304983</c:v>
                </c:pt>
                <c:pt idx="17">
                  <c:v>41.092210767589741</c:v>
                </c:pt>
                <c:pt idx="18">
                  <c:v>41.569598715174664</c:v>
                </c:pt>
                <c:pt idx="19">
                  <c:v>42.064452127432702</c:v>
                </c:pt>
                <c:pt idx="20">
                  <c:v>42.573183171388095</c:v>
                </c:pt>
                <c:pt idx="21">
                  <c:v>43.094368777909139</c:v>
                </c:pt>
                <c:pt idx="22">
                  <c:v>43.657448030080467</c:v>
                </c:pt>
                <c:pt idx="23">
                  <c:v>44.237233378637171</c:v>
                </c:pt>
                <c:pt idx="24">
                  <c:v>44.840128435499643</c:v>
                </c:pt>
                <c:pt idx="25">
                  <c:v>45.468317121455456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9.5178501891296108</c:v>
                </c:pt>
                <c:pt idx="1">
                  <c:v>9.1573167299418365</c:v>
                </c:pt>
                <c:pt idx="2">
                  <c:v>9.5012640841182403</c:v>
                </c:pt>
                <c:pt idx="3">
                  <c:v>9.0628932665754487</c:v>
                </c:pt>
                <c:pt idx="4">
                  <c:v>9.5417642664707518</c:v>
                </c:pt>
                <c:pt idx="5">
                  <c:v>10.133560867796966</c:v>
                </c:pt>
                <c:pt idx="6">
                  <c:v>11.102999670461084</c:v>
                </c:pt>
                <c:pt idx="7">
                  <c:v>10.550090044792167</c:v>
                </c:pt>
                <c:pt idx="8">
                  <c:v>9.9693990916488833</c:v>
                </c:pt>
                <c:pt idx="9">
                  <c:v>11.022358976383286</c:v>
                </c:pt>
                <c:pt idx="10">
                  <c:v>11.216361143470117</c:v>
                </c:pt>
                <c:pt idx="11">
                  <c:v>11.246255022708164</c:v>
                </c:pt>
                <c:pt idx="12">
                  <c:v>11.28036799370183</c:v>
                </c:pt>
                <c:pt idx="13">
                  <c:v>11.341726256702509</c:v>
                </c:pt>
                <c:pt idx="14">
                  <c:v>11.424229937697703</c:v>
                </c:pt>
                <c:pt idx="15">
                  <c:v>11.467684287428034</c:v>
                </c:pt>
                <c:pt idx="16">
                  <c:v>11.499633110734962</c:v>
                </c:pt>
                <c:pt idx="17">
                  <c:v>11.528812359173465</c:v>
                </c:pt>
                <c:pt idx="18">
                  <c:v>11.551366285091028</c:v>
                </c:pt>
                <c:pt idx="19">
                  <c:v>11.577632384843215</c:v>
                </c:pt>
                <c:pt idx="20">
                  <c:v>11.606120405464106</c:v>
                </c:pt>
                <c:pt idx="21">
                  <c:v>11.639945536551144</c:v>
                </c:pt>
                <c:pt idx="22">
                  <c:v>11.677378774542873</c:v>
                </c:pt>
                <c:pt idx="23">
                  <c:v>11.704133450091511</c:v>
                </c:pt>
                <c:pt idx="24">
                  <c:v>11.727417860967643</c:v>
                </c:pt>
                <c:pt idx="25">
                  <c:v>11.758408922273315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0.70064454559435085</c:v>
                </c:pt>
                <c:pt idx="1">
                  <c:v>0.50370026024929238</c:v>
                </c:pt>
                <c:pt idx="2">
                  <c:v>0.4800203926627124</c:v>
                </c:pt>
                <c:pt idx="3">
                  <c:v>0.45508282526967764</c:v>
                </c:pt>
                <c:pt idx="4">
                  <c:v>0.52483906778362099</c:v>
                </c:pt>
                <c:pt idx="5">
                  <c:v>0.51305440962713866</c:v>
                </c:pt>
                <c:pt idx="6">
                  <c:v>0.43112976943613396</c:v>
                </c:pt>
                <c:pt idx="7">
                  <c:v>0.43639729213915668</c:v>
                </c:pt>
                <c:pt idx="8">
                  <c:v>0.45651065118153789</c:v>
                </c:pt>
                <c:pt idx="9">
                  <c:v>0.41065554810489913</c:v>
                </c:pt>
                <c:pt idx="10">
                  <c:v>0.52467986934996869</c:v>
                </c:pt>
                <c:pt idx="11">
                  <c:v>0.41353774082115685</c:v>
                </c:pt>
                <c:pt idx="12">
                  <c:v>0.41797162673720495</c:v>
                </c:pt>
                <c:pt idx="13">
                  <c:v>0.42325090569929968</c:v>
                </c:pt>
                <c:pt idx="14">
                  <c:v>0.42964054747120101</c:v>
                </c:pt>
                <c:pt idx="15">
                  <c:v>0.43547545396205473</c:v>
                </c:pt>
                <c:pt idx="16">
                  <c:v>0.43969611783125656</c:v>
                </c:pt>
                <c:pt idx="17">
                  <c:v>0.44366658666401287</c:v>
                </c:pt>
                <c:pt idx="18">
                  <c:v>0.44618399277120974</c:v>
                </c:pt>
                <c:pt idx="19">
                  <c:v>0.45121560433066321</c:v>
                </c:pt>
                <c:pt idx="20">
                  <c:v>0.45451187603646181</c:v>
                </c:pt>
                <c:pt idx="21">
                  <c:v>0.45811115031945698</c:v>
                </c:pt>
                <c:pt idx="22">
                  <c:v>0.46033526633722671</c:v>
                </c:pt>
                <c:pt idx="23">
                  <c:v>0.465259293900532</c:v>
                </c:pt>
                <c:pt idx="24">
                  <c:v>0.46726301792532648</c:v>
                </c:pt>
                <c:pt idx="25">
                  <c:v>0.47196937334923944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28.597388816843313</c:v>
                </c:pt>
                <c:pt idx="1">
                  <c:v>30.427044063578322</c:v>
                </c:pt>
                <c:pt idx="2">
                  <c:v>30.342989036372128</c:v>
                </c:pt>
                <c:pt idx="3">
                  <c:v>30.141160961715421</c:v>
                </c:pt>
                <c:pt idx="4">
                  <c:v>31.835856430124181</c:v>
                </c:pt>
                <c:pt idx="5">
                  <c:v>32.655691486787745</c:v>
                </c:pt>
                <c:pt idx="6">
                  <c:v>32.210854074648879</c:v>
                </c:pt>
                <c:pt idx="7">
                  <c:v>30.696010752391572</c:v>
                </c:pt>
                <c:pt idx="8">
                  <c:v>30.385016757078716</c:v>
                </c:pt>
                <c:pt idx="9">
                  <c:v>28.318392298640759</c:v>
                </c:pt>
                <c:pt idx="10">
                  <c:v>27.914842265939633</c:v>
                </c:pt>
                <c:pt idx="11">
                  <c:v>26.171688444908028</c:v>
                </c:pt>
                <c:pt idx="12">
                  <c:v>26.122855289497743</c:v>
                </c:pt>
                <c:pt idx="13">
                  <c:v>26.102535254495198</c:v>
                </c:pt>
                <c:pt idx="14">
                  <c:v>26.120894231299051</c:v>
                </c:pt>
                <c:pt idx="15">
                  <c:v>26.071066038114299</c:v>
                </c:pt>
                <c:pt idx="16">
                  <c:v>25.988329229418841</c:v>
                </c:pt>
                <c:pt idx="17">
                  <c:v>25.872153147291243</c:v>
                </c:pt>
                <c:pt idx="18">
                  <c:v>25.747263184365654</c:v>
                </c:pt>
                <c:pt idx="19">
                  <c:v>25.621607186852962</c:v>
                </c:pt>
                <c:pt idx="20">
                  <c:v>25.52381571871495</c:v>
                </c:pt>
                <c:pt idx="21">
                  <c:v>25.395272522522333</c:v>
                </c:pt>
                <c:pt idx="22">
                  <c:v>25.296422431923173</c:v>
                </c:pt>
                <c:pt idx="23">
                  <c:v>25.177530322986378</c:v>
                </c:pt>
                <c:pt idx="24">
                  <c:v>25.045228260180494</c:v>
                </c:pt>
                <c:pt idx="25">
                  <c:v>24.919864796215002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6.4255254291605395</c:v>
                </c:pt>
                <c:pt idx="1">
                  <c:v>5.9796035801162315</c:v>
                </c:pt>
                <c:pt idx="2">
                  <c:v>6.2897174477851117</c:v>
                </c:pt>
                <c:pt idx="3">
                  <c:v>6.2641726506969988</c:v>
                </c:pt>
                <c:pt idx="4">
                  <c:v>6.2108514983954803</c:v>
                </c:pt>
                <c:pt idx="5">
                  <c:v>7.0081764764575452</c:v>
                </c:pt>
                <c:pt idx="6">
                  <c:v>6.9270206886656922</c:v>
                </c:pt>
                <c:pt idx="7">
                  <c:v>7.5557578327337227</c:v>
                </c:pt>
                <c:pt idx="8">
                  <c:v>7.6112917721562301</c:v>
                </c:pt>
                <c:pt idx="9">
                  <c:v>7.4470051718734007</c:v>
                </c:pt>
                <c:pt idx="10">
                  <c:v>7.5130913346406869</c:v>
                </c:pt>
                <c:pt idx="11">
                  <c:v>9.0078806343681634</c:v>
                </c:pt>
                <c:pt idx="12">
                  <c:v>9.1390409881263235</c:v>
                </c:pt>
                <c:pt idx="13">
                  <c:v>9.2934604972413286</c:v>
                </c:pt>
                <c:pt idx="14">
                  <c:v>9.4616945625503064</c:v>
                </c:pt>
                <c:pt idx="15">
                  <c:v>9.6083560340379499</c:v>
                </c:pt>
                <c:pt idx="16">
                  <c:v>9.750789130599804</c:v>
                </c:pt>
                <c:pt idx="17">
                  <c:v>9.8903883548995619</c:v>
                </c:pt>
                <c:pt idx="18">
                  <c:v>10.031730145782181</c:v>
                </c:pt>
                <c:pt idx="19">
                  <c:v>10.17507093790139</c:v>
                </c:pt>
                <c:pt idx="20">
                  <c:v>10.320488206185845</c:v>
                </c:pt>
                <c:pt idx="21">
                  <c:v>10.468701493740767</c:v>
                </c:pt>
                <c:pt idx="22">
                  <c:v>10.620255406389479</c:v>
                </c:pt>
                <c:pt idx="23">
                  <c:v>10.772339798827034</c:v>
                </c:pt>
                <c:pt idx="24">
                  <c:v>10.932229551864003</c:v>
                </c:pt>
                <c:pt idx="25">
                  <c:v>11.089159783848503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11.150760005253117</c:v>
                </c:pt>
                <c:pt idx="1">
                  <c:v>10.572184390472836</c:v>
                </c:pt>
                <c:pt idx="2">
                  <c:v>10.487838318649976</c:v>
                </c:pt>
                <c:pt idx="3">
                  <c:v>10.818297910616963</c:v>
                </c:pt>
                <c:pt idx="4">
                  <c:v>11.814495811213744</c:v>
                </c:pt>
                <c:pt idx="5">
                  <c:v>11.842277087192297</c:v>
                </c:pt>
                <c:pt idx="6">
                  <c:v>11.345231061733106</c:v>
                </c:pt>
                <c:pt idx="7">
                  <c:v>12.515217742974068</c:v>
                </c:pt>
                <c:pt idx="8">
                  <c:v>12.378930540340159</c:v>
                </c:pt>
                <c:pt idx="9">
                  <c:v>11.656117258642579</c:v>
                </c:pt>
                <c:pt idx="10">
                  <c:v>10.137466107284412</c:v>
                </c:pt>
                <c:pt idx="11">
                  <c:v>12.280963335805644</c:v>
                </c:pt>
                <c:pt idx="12">
                  <c:v>12.31941397973249</c:v>
                </c:pt>
                <c:pt idx="13">
                  <c:v>12.36437109415702</c:v>
                </c:pt>
                <c:pt idx="14">
                  <c:v>12.406339569051308</c:v>
                </c:pt>
                <c:pt idx="15">
                  <c:v>12.422582675908501</c:v>
                </c:pt>
                <c:pt idx="16">
                  <c:v>12.407937617631797</c:v>
                </c:pt>
                <c:pt idx="17">
                  <c:v>12.3882759661491</c:v>
                </c:pt>
                <c:pt idx="18">
                  <c:v>12.366618080383759</c:v>
                </c:pt>
                <c:pt idx="19">
                  <c:v>12.344058062347335</c:v>
                </c:pt>
                <c:pt idx="20">
                  <c:v>12.316034580603896</c:v>
                </c:pt>
                <c:pt idx="21">
                  <c:v>12.286855738356254</c:v>
                </c:pt>
                <c:pt idx="22">
                  <c:v>12.248964259165158</c:v>
                </c:pt>
                <c:pt idx="23">
                  <c:v>12.217102380889838</c:v>
                </c:pt>
                <c:pt idx="24">
                  <c:v>12.168000800623153</c:v>
                </c:pt>
                <c:pt idx="25">
                  <c:v>12.115411346358053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16.714319038862747</c:v>
                </c:pt>
                <c:pt idx="1">
                  <c:v>15.854245113076296</c:v>
                </c:pt>
                <c:pt idx="2">
                  <c:v>15.184213951324688</c:v>
                </c:pt>
                <c:pt idx="3">
                  <c:v>15.260972554877876</c:v>
                </c:pt>
                <c:pt idx="4">
                  <c:v>15.669062957065073</c:v>
                </c:pt>
                <c:pt idx="5">
                  <c:v>16.2388593031597</c:v>
                </c:pt>
                <c:pt idx="6">
                  <c:v>18.124165531191593</c:v>
                </c:pt>
                <c:pt idx="7">
                  <c:v>16.729767720838396</c:v>
                </c:pt>
                <c:pt idx="8">
                  <c:v>18.479604365616328</c:v>
                </c:pt>
                <c:pt idx="9">
                  <c:v>18.967572134305403</c:v>
                </c:pt>
                <c:pt idx="10">
                  <c:v>16.737848225777171</c:v>
                </c:pt>
                <c:pt idx="11">
                  <c:v>18.174904216592669</c:v>
                </c:pt>
                <c:pt idx="12">
                  <c:v>18.246652068976545</c:v>
                </c:pt>
                <c:pt idx="13">
                  <c:v>18.351944228674171</c:v>
                </c:pt>
                <c:pt idx="14">
                  <c:v>18.477413866493706</c:v>
                </c:pt>
                <c:pt idx="15">
                  <c:v>18.551501724900739</c:v>
                </c:pt>
                <c:pt idx="16">
                  <c:v>18.604629324933601</c:v>
                </c:pt>
                <c:pt idx="17">
                  <c:v>18.654927928068268</c:v>
                </c:pt>
                <c:pt idx="18">
                  <c:v>18.712064247534887</c:v>
                </c:pt>
                <c:pt idx="19">
                  <c:v>18.763887547221969</c:v>
                </c:pt>
                <c:pt idx="20">
                  <c:v>18.814901312536662</c:v>
                </c:pt>
                <c:pt idx="21">
                  <c:v>18.872916460886152</c:v>
                </c:pt>
                <c:pt idx="22">
                  <c:v>18.927278041296084</c:v>
                </c:pt>
                <c:pt idx="23">
                  <c:v>18.984944352172779</c:v>
                </c:pt>
                <c:pt idx="24">
                  <c:v>19.042825805065085</c:v>
                </c:pt>
                <c:pt idx="25">
                  <c:v>19.098833141399226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7.6035795311906798</c:v>
                </c:pt>
                <c:pt idx="1">
                  <c:v>7.0965798354609797</c:v>
                </c:pt>
                <c:pt idx="2">
                  <c:v>6.9052156973808403</c:v>
                </c:pt>
                <c:pt idx="3">
                  <c:v>6.7681739936128178</c:v>
                </c:pt>
                <c:pt idx="4">
                  <c:v>7.8014346396869714</c:v>
                </c:pt>
                <c:pt idx="5">
                  <c:v>7.9701325673100021</c:v>
                </c:pt>
                <c:pt idx="6">
                  <c:v>7.8486019544703831</c:v>
                </c:pt>
                <c:pt idx="7">
                  <c:v>7.7195397615166694</c:v>
                </c:pt>
                <c:pt idx="8">
                  <c:v>7.6523352566324299</c:v>
                </c:pt>
                <c:pt idx="9">
                  <c:v>7.0139765994807064</c:v>
                </c:pt>
                <c:pt idx="10">
                  <c:v>6.2006477224098457</c:v>
                </c:pt>
                <c:pt idx="11">
                  <c:v>5.2967237560567932</c:v>
                </c:pt>
                <c:pt idx="12">
                  <c:v>5.2778869434446412</c:v>
                </c:pt>
                <c:pt idx="13">
                  <c:v>5.272032864568625</c:v>
                </c:pt>
                <c:pt idx="14">
                  <c:v>5.2694993888549932</c:v>
                </c:pt>
                <c:pt idx="15">
                  <c:v>5.2491253697676958</c:v>
                </c:pt>
                <c:pt idx="16">
                  <c:v>5.2282559856421216</c:v>
                </c:pt>
                <c:pt idx="17">
                  <c:v>5.2060503165772971</c:v>
                </c:pt>
                <c:pt idx="18">
                  <c:v>5.188846466786023</c:v>
                </c:pt>
                <c:pt idx="19">
                  <c:v>5.1732300289645385</c:v>
                </c:pt>
                <c:pt idx="20">
                  <c:v>5.1570042029652088</c:v>
                </c:pt>
                <c:pt idx="21">
                  <c:v>5.1420361849290748</c:v>
                </c:pt>
                <c:pt idx="22">
                  <c:v>5.1273137430650433</c:v>
                </c:pt>
                <c:pt idx="23">
                  <c:v>5.1095747566979171</c:v>
                </c:pt>
                <c:pt idx="24">
                  <c:v>5.0903495344617049</c:v>
                </c:pt>
                <c:pt idx="25">
                  <c:v>5.0716286868370144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45.178052249868443</c:v>
                </c:pt>
                <c:pt idx="1">
                  <c:v>41.674862977914124</c:v>
                </c:pt>
                <c:pt idx="2">
                  <c:v>43.220714816477035</c:v>
                </c:pt>
                <c:pt idx="3">
                  <c:v>44.954807617648136</c:v>
                </c:pt>
                <c:pt idx="4">
                  <c:v>48.724356428261963</c:v>
                </c:pt>
                <c:pt idx="5">
                  <c:v>50.234268838853517</c:v>
                </c:pt>
                <c:pt idx="6">
                  <c:v>49.308015763741018</c:v>
                </c:pt>
                <c:pt idx="7">
                  <c:v>48.421141187009006</c:v>
                </c:pt>
                <c:pt idx="8">
                  <c:v>49.03651137753706</c:v>
                </c:pt>
                <c:pt idx="9">
                  <c:v>49.606422434092174</c:v>
                </c:pt>
                <c:pt idx="10">
                  <c:v>45.663889026237293</c:v>
                </c:pt>
                <c:pt idx="11">
                  <c:v>46.511669674024603</c:v>
                </c:pt>
                <c:pt idx="12">
                  <c:v>46.366476548376895</c:v>
                </c:pt>
                <c:pt idx="13">
                  <c:v>46.398621403946713</c:v>
                </c:pt>
                <c:pt idx="14">
                  <c:v>46.545933900730411</c:v>
                </c:pt>
                <c:pt idx="15">
                  <c:v>46.568938698939455</c:v>
                </c:pt>
                <c:pt idx="16">
                  <c:v>46.538288989769292</c:v>
                </c:pt>
                <c:pt idx="17">
                  <c:v>46.473041642128265</c:v>
                </c:pt>
                <c:pt idx="18">
                  <c:v>46.359384940749912</c:v>
                </c:pt>
                <c:pt idx="19">
                  <c:v>46.248076194868318</c:v>
                </c:pt>
                <c:pt idx="20">
                  <c:v>46.125966710774009</c:v>
                </c:pt>
                <c:pt idx="21">
                  <c:v>45.993990527324442</c:v>
                </c:pt>
                <c:pt idx="22">
                  <c:v>45.845186167778884</c:v>
                </c:pt>
                <c:pt idx="23">
                  <c:v>45.699070046671693</c:v>
                </c:pt>
                <c:pt idx="24">
                  <c:v>45.552286570338843</c:v>
                </c:pt>
                <c:pt idx="25">
                  <c:v>45.387899999945034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38.580804714294885</c:v>
                </c:pt>
                <c:pt idx="1">
                  <c:v>41.163138665667489</c:v>
                </c:pt>
                <c:pt idx="2">
                  <c:v>43.397348509684328</c:v>
                </c:pt>
                <c:pt idx="3">
                  <c:v>45.131623429658312</c:v>
                </c:pt>
                <c:pt idx="4">
                  <c:v>46.80696789241572</c:v>
                </c:pt>
                <c:pt idx="5">
                  <c:v>49.756865170390789</c:v>
                </c:pt>
                <c:pt idx="6">
                  <c:v>50.284626029881821</c:v>
                </c:pt>
                <c:pt idx="7">
                  <c:v>54.497327212726027</c:v>
                </c:pt>
                <c:pt idx="8">
                  <c:v>53.556122601056835</c:v>
                </c:pt>
                <c:pt idx="9">
                  <c:v>56.202985798257004</c:v>
                </c:pt>
                <c:pt idx="10">
                  <c:v>56.607381091838405</c:v>
                </c:pt>
                <c:pt idx="11">
                  <c:v>55.156193485028858</c:v>
                </c:pt>
                <c:pt idx="12">
                  <c:v>55.781702744978894</c:v>
                </c:pt>
                <c:pt idx="13">
                  <c:v>56.583540688513992</c:v>
                </c:pt>
                <c:pt idx="14">
                  <c:v>57.500966163905275</c:v>
                </c:pt>
                <c:pt idx="15">
                  <c:v>58.279098181081167</c:v>
                </c:pt>
                <c:pt idx="16">
                  <c:v>59.010919879759612</c:v>
                </c:pt>
                <c:pt idx="17">
                  <c:v>59.736736144819332</c:v>
                </c:pt>
                <c:pt idx="18">
                  <c:v>60.453259388395203</c:v>
                </c:pt>
                <c:pt idx="19">
                  <c:v>61.163808176902229</c:v>
                </c:pt>
                <c:pt idx="20">
                  <c:v>61.888304151129049</c:v>
                </c:pt>
                <c:pt idx="21">
                  <c:v>62.615711261583662</c:v>
                </c:pt>
                <c:pt idx="22">
                  <c:v>63.355806593882797</c:v>
                </c:pt>
                <c:pt idx="23">
                  <c:v>64.117093369762856</c:v>
                </c:pt>
                <c:pt idx="24">
                  <c:v>64.893479834125998</c:v>
                </c:pt>
                <c:pt idx="25">
                  <c:v>65.687946506034692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89.582871112829935</c:v>
                </c:pt>
                <c:pt idx="1">
                  <c:v>86.756128292762895</c:v>
                </c:pt>
                <c:pt idx="2">
                  <c:v>88.958862668376725</c:v>
                </c:pt>
                <c:pt idx="3">
                  <c:v>94.135948920893611</c:v>
                </c:pt>
                <c:pt idx="4">
                  <c:v>98.679466834748055</c:v>
                </c:pt>
                <c:pt idx="5">
                  <c:v>99.622576889054812</c:v>
                </c:pt>
                <c:pt idx="6">
                  <c:v>104.18670316287918</c:v>
                </c:pt>
                <c:pt idx="7">
                  <c:v>108.55367870045713</c:v>
                </c:pt>
                <c:pt idx="8">
                  <c:v>109.62082098497348</c:v>
                </c:pt>
                <c:pt idx="9">
                  <c:v>117.53331849071881</c:v>
                </c:pt>
                <c:pt idx="10">
                  <c:v>121.03753464801599</c:v>
                </c:pt>
                <c:pt idx="11">
                  <c:v>124.41379154150098</c:v>
                </c:pt>
                <c:pt idx="12">
                  <c:v>125.50017817787607</c:v>
                </c:pt>
                <c:pt idx="13">
                  <c:v>127.1081484462909</c:v>
                </c:pt>
                <c:pt idx="14">
                  <c:v>128.93539767907973</c:v>
                </c:pt>
                <c:pt idx="15">
                  <c:v>130.52299820573322</c:v>
                </c:pt>
                <c:pt idx="16">
                  <c:v>132.06000332096809</c:v>
                </c:pt>
                <c:pt idx="17">
                  <c:v>133.60044041367104</c:v>
                </c:pt>
                <c:pt idx="18">
                  <c:v>135.14695120661855</c:v>
                </c:pt>
                <c:pt idx="19">
                  <c:v>136.60447932574507</c:v>
                </c:pt>
                <c:pt idx="20">
                  <c:v>138.08397736509608</c:v>
                </c:pt>
                <c:pt idx="21">
                  <c:v>139.58888527238759</c:v>
                </c:pt>
                <c:pt idx="22">
                  <c:v>141.1840161520102</c:v>
                </c:pt>
                <c:pt idx="23">
                  <c:v>142.71140498751097</c:v>
                </c:pt>
                <c:pt idx="24">
                  <c:v>144.27747775119323</c:v>
                </c:pt>
                <c:pt idx="25">
                  <c:v>145.81694729147361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52.753022835214537</c:v>
                </c:pt>
                <c:pt idx="1">
                  <c:v>51.639326711961175</c:v>
                </c:pt>
                <c:pt idx="2">
                  <c:v>54.568231363688916</c:v>
                </c:pt>
                <c:pt idx="3">
                  <c:v>55.191919725022835</c:v>
                </c:pt>
                <c:pt idx="4">
                  <c:v>58.876083292493121</c:v>
                </c:pt>
                <c:pt idx="5">
                  <c:v>60.210257585346113</c:v>
                </c:pt>
                <c:pt idx="6">
                  <c:v>62.950882665783148</c:v>
                </c:pt>
                <c:pt idx="7">
                  <c:v>64.800285190844619</c:v>
                </c:pt>
                <c:pt idx="8">
                  <c:v>63.369888040165321</c:v>
                </c:pt>
                <c:pt idx="9">
                  <c:v>64.297516956303483</c:v>
                </c:pt>
                <c:pt idx="10">
                  <c:v>68.147486817407923</c:v>
                </c:pt>
                <c:pt idx="11">
                  <c:v>64.415856777547148</c:v>
                </c:pt>
                <c:pt idx="12">
                  <c:v>64.764330339334023</c:v>
                </c:pt>
                <c:pt idx="13">
                  <c:v>65.38855830707152</c:v>
                </c:pt>
                <c:pt idx="14">
                  <c:v>66.187283765776385</c:v>
                </c:pt>
                <c:pt idx="15">
                  <c:v>66.86323838778786</c:v>
                </c:pt>
                <c:pt idx="16">
                  <c:v>67.475939537624086</c:v>
                </c:pt>
                <c:pt idx="17">
                  <c:v>68.069226667140555</c:v>
                </c:pt>
                <c:pt idx="18">
                  <c:v>68.618655476370279</c:v>
                </c:pt>
                <c:pt idx="19">
                  <c:v>69.196418827159576</c:v>
                </c:pt>
                <c:pt idx="20">
                  <c:v>69.7758806787174</c:v>
                </c:pt>
                <c:pt idx="21">
                  <c:v>70.409754688298392</c:v>
                </c:pt>
                <c:pt idx="22">
                  <c:v>71.07106987259364</c:v>
                </c:pt>
                <c:pt idx="23">
                  <c:v>71.730040956685258</c:v>
                </c:pt>
                <c:pt idx="24">
                  <c:v>72.371562438148771</c:v>
                </c:pt>
                <c:pt idx="25">
                  <c:v>73.042517412551149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52.371684598227063</c:v>
                </c:pt>
                <c:pt idx="1">
                  <c:v>48.530181671190796</c:v>
                </c:pt>
                <c:pt idx="2">
                  <c:v>49.04865061639412</c:v>
                </c:pt>
                <c:pt idx="3">
                  <c:v>48.756677367077543</c:v>
                </c:pt>
                <c:pt idx="4">
                  <c:v>51.878930336943604</c:v>
                </c:pt>
                <c:pt idx="5">
                  <c:v>53.642195862786998</c:v>
                </c:pt>
                <c:pt idx="6">
                  <c:v>51.658334061062995</c:v>
                </c:pt>
                <c:pt idx="7">
                  <c:v>53.432121870183749</c:v>
                </c:pt>
                <c:pt idx="8">
                  <c:v>53.017075289049622</c:v>
                </c:pt>
                <c:pt idx="9">
                  <c:v>51.796149650216996</c:v>
                </c:pt>
                <c:pt idx="10">
                  <c:v>51.685784615469601</c:v>
                </c:pt>
                <c:pt idx="11">
                  <c:v>49.967575820167767</c:v>
                </c:pt>
                <c:pt idx="12">
                  <c:v>49.612933495902446</c:v>
                </c:pt>
                <c:pt idx="13">
                  <c:v>49.312671981965799</c:v>
                </c:pt>
                <c:pt idx="14">
                  <c:v>49.063442783033295</c:v>
                </c:pt>
                <c:pt idx="15">
                  <c:v>48.637779010105234</c:v>
                </c:pt>
                <c:pt idx="16">
                  <c:v>48.10827297308839</c:v>
                </c:pt>
                <c:pt idx="17">
                  <c:v>47.515446158278451</c:v>
                </c:pt>
                <c:pt idx="18">
                  <c:v>47.026530972609123</c:v>
                </c:pt>
                <c:pt idx="19">
                  <c:v>46.561222722033399</c:v>
                </c:pt>
                <c:pt idx="20">
                  <c:v>46.143066424016595</c:v>
                </c:pt>
                <c:pt idx="21">
                  <c:v>45.642322094438939</c:v>
                </c:pt>
                <c:pt idx="22">
                  <c:v>44.957612213445998</c:v>
                </c:pt>
                <c:pt idx="23">
                  <c:v>44.348848099546188</c:v>
                </c:pt>
                <c:pt idx="24">
                  <c:v>43.699521155919598</c:v>
                </c:pt>
                <c:pt idx="25">
                  <c:v>43.037151658139415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42.763112714746072</c:v>
                </c:pt>
                <c:pt idx="1">
                  <c:v>40.575783194598628</c:v>
                </c:pt>
                <c:pt idx="2">
                  <c:v>40.394165860206257</c:v>
                </c:pt>
                <c:pt idx="3">
                  <c:v>41.39769668407834</c:v>
                </c:pt>
                <c:pt idx="4">
                  <c:v>45.084436759215109</c:v>
                </c:pt>
                <c:pt idx="5">
                  <c:v>46.981713008252342</c:v>
                </c:pt>
                <c:pt idx="6">
                  <c:v>45.942045002534208</c:v>
                </c:pt>
                <c:pt idx="7">
                  <c:v>45.619154536520199</c:v>
                </c:pt>
                <c:pt idx="8">
                  <c:v>43.818647077750398</c:v>
                </c:pt>
                <c:pt idx="9">
                  <c:v>44.402853801815951</c:v>
                </c:pt>
                <c:pt idx="10">
                  <c:v>38.576820818578078</c:v>
                </c:pt>
                <c:pt idx="11">
                  <c:v>39.516189136572024</c:v>
                </c:pt>
                <c:pt idx="12">
                  <c:v>39.390341435361542</c:v>
                </c:pt>
                <c:pt idx="13">
                  <c:v>39.385306540727086</c:v>
                </c:pt>
                <c:pt idx="14">
                  <c:v>39.442130881983893</c:v>
                </c:pt>
                <c:pt idx="15">
                  <c:v>39.396509845087913</c:v>
                </c:pt>
                <c:pt idx="16">
                  <c:v>39.288993411693326</c:v>
                </c:pt>
                <c:pt idx="17">
                  <c:v>39.168623547549572</c:v>
                </c:pt>
                <c:pt idx="18">
                  <c:v>39.040546897367392</c:v>
                </c:pt>
                <c:pt idx="19">
                  <c:v>38.933840873396868</c:v>
                </c:pt>
                <c:pt idx="20">
                  <c:v>38.82974519637154</c:v>
                </c:pt>
                <c:pt idx="21">
                  <c:v>38.719128290752543</c:v>
                </c:pt>
                <c:pt idx="22">
                  <c:v>38.614913047488933</c:v>
                </c:pt>
                <c:pt idx="23">
                  <c:v>38.511424805619839</c:v>
                </c:pt>
                <c:pt idx="24">
                  <c:v>38.405228983686378</c:v>
                </c:pt>
                <c:pt idx="25">
                  <c:v>38.287943960120138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40.49787895350854</c:v>
                </c:pt>
                <c:pt idx="1">
                  <c:v>39.86192150320025</c:v>
                </c:pt>
                <c:pt idx="2">
                  <c:v>40.078051713659761</c:v>
                </c:pt>
                <c:pt idx="3">
                  <c:v>41.595548184101403</c:v>
                </c:pt>
                <c:pt idx="4">
                  <c:v>45.343057119437077</c:v>
                </c:pt>
                <c:pt idx="5">
                  <c:v>45.472985724408076</c:v>
                </c:pt>
                <c:pt idx="6">
                  <c:v>49.528520003408026</c:v>
                </c:pt>
                <c:pt idx="7">
                  <c:v>49.510997491804879</c:v>
                </c:pt>
                <c:pt idx="8">
                  <c:v>47.200755937643187</c:v>
                </c:pt>
                <c:pt idx="9">
                  <c:v>49.263689405652357</c:v>
                </c:pt>
                <c:pt idx="10">
                  <c:v>48.416207326400873</c:v>
                </c:pt>
                <c:pt idx="11">
                  <c:v>49.814563177427509</c:v>
                </c:pt>
                <c:pt idx="12">
                  <c:v>50.215187988392188</c:v>
                </c:pt>
                <c:pt idx="13">
                  <c:v>50.764808692347529</c:v>
                </c:pt>
                <c:pt idx="14">
                  <c:v>51.422003207241687</c:v>
                </c:pt>
                <c:pt idx="15">
                  <c:v>51.973805828536349</c:v>
                </c:pt>
                <c:pt idx="16">
                  <c:v>52.519640598871199</c:v>
                </c:pt>
                <c:pt idx="17">
                  <c:v>53.064689713427221</c:v>
                </c:pt>
                <c:pt idx="18">
                  <c:v>53.567148993036902</c:v>
                </c:pt>
                <c:pt idx="19">
                  <c:v>54.093300116606578</c:v>
                </c:pt>
                <c:pt idx="20">
                  <c:v>54.633815452888662</c:v>
                </c:pt>
                <c:pt idx="21">
                  <c:v>55.192425464779738</c:v>
                </c:pt>
                <c:pt idx="22">
                  <c:v>55.795162070960565</c:v>
                </c:pt>
                <c:pt idx="23">
                  <c:v>56.406626122629213</c:v>
                </c:pt>
                <c:pt idx="24">
                  <c:v>57.034809314392611</c:v>
                </c:pt>
                <c:pt idx="25">
                  <c:v>57.698695417078014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35.02291424600385</c:v>
                </c:pt>
                <c:pt idx="1">
                  <c:v>36.406647643694555</c:v>
                </c:pt>
                <c:pt idx="2">
                  <c:v>36.632706484157239</c:v>
                </c:pt>
                <c:pt idx="3">
                  <c:v>36.40533361241242</c:v>
                </c:pt>
                <c:pt idx="4">
                  <c:v>38.046707928519659</c:v>
                </c:pt>
                <c:pt idx="5">
                  <c:v>39.663867963245288</c:v>
                </c:pt>
                <c:pt idx="6">
                  <c:v>39.137874763314571</c:v>
                </c:pt>
                <c:pt idx="7">
                  <c:v>38.251768585125298</c:v>
                </c:pt>
                <c:pt idx="8">
                  <c:v>37.996308529234945</c:v>
                </c:pt>
                <c:pt idx="9">
                  <c:v>35.765397470514159</c:v>
                </c:pt>
                <c:pt idx="10">
                  <c:v>35.427933600580317</c:v>
                </c:pt>
                <c:pt idx="11">
                  <c:v>35.179569079276192</c:v>
                </c:pt>
                <c:pt idx="12">
                  <c:v>35.261896277624068</c:v>
                </c:pt>
                <c:pt idx="13">
                  <c:v>35.395995751736528</c:v>
                </c:pt>
                <c:pt idx="14">
                  <c:v>35.582588793849354</c:v>
                </c:pt>
                <c:pt idx="15">
                  <c:v>35.679422072152249</c:v>
                </c:pt>
                <c:pt idx="16">
                  <c:v>35.739118360018644</c:v>
                </c:pt>
                <c:pt idx="17">
                  <c:v>35.762541502190807</c:v>
                </c:pt>
                <c:pt idx="18">
                  <c:v>35.778993330147834</c:v>
                </c:pt>
                <c:pt idx="19">
                  <c:v>35.796678124754351</c:v>
                </c:pt>
                <c:pt idx="20">
                  <c:v>35.844303924900792</c:v>
                </c:pt>
                <c:pt idx="21">
                  <c:v>35.8639740162631</c:v>
                </c:pt>
                <c:pt idx="22">
                  <c:v>35.916677838312651</c:v>
                </c:pt>
                <c:pt idx="23">
                  <c:v>35.949870121813412</c:v>
                </c:pt>
                <c:pt idx="24">
                  <c:v>35.977457812044499</c:v>
                </c:pt>
                <c:pt idx="25">
                  <c:v>36.009024580063503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27.865079044115866</c:v>
                </c:pt>
                <c:pt idx="1">
                  <c:v>26.42642950354913</c:v>
                </c:pt>
                <c:pt idx="2">
                  <c:v>25.672052269974664</c:v>
                </c:pt>
                <c:pt idx="3">
                  <c:v>26.079270465494837</c:v>
                </c:pt>
                <c:pt idx="4">
                  <c:v>27.483558768278819</c:v>
                </c:pt>
                <c:pt idx="5">
                  <c:v>28.081136390351997</c:v>
                </c:pt>
                <c:pt idx="6">
                  <c:v>29.469396592924699</c:v>
                </c:pt>
                <c:pt idx="7">
                  <c:v>29.244985463812462</c:v>
                </c:pt>
                <c:pt idx="8">
                  <c:v>30.858534905956489</c:v>
                </c:pt>
                <c:pt idx="9">
                  <c:v>30.623689392947981</c:v>
                </c:pt>
                <c:pt idx="10">
                  <c:v>26.875314333061581</c:v>
                </c:pt>
                <c:pt idx="11">
                  <c:v>30.455867552398313</c:v>
                </c:pt>
                <c:pt idx="12">
                  <c:v>30.566066048709033</c:v>
                </c:pt>
                <c:pt idx="13">
                  <c:v>30.716315322831193</c:v>
                </c:pt>
                <c:pt idx="14">
                  <c:v>30.883753435545014</c:v>
                </c:pt>
                <c:pt idx="15">
                  <c:v>30.97408440080924</c:v>
                </c:pt>
                <c:pt idx="16">
                  <c:v>31.0125669425654</c:v>
                </c:pt>
                <c:pt idx="17">
                  <c:v>31.04320389421737</c:v>
                </c:pt>
                <c:pt idx="18">
                  <c:v>31.078682327918646</c:v>
                </c:pt>
                <c:pt idx="19">
                  <c:v>31.107945609569306</c:v>
                </c:pt>
                <c:pt idx="20">
                  <c:v>31.13093589314056</c:v>
                </c:pt>
                <c:pt idx="21">
                  <c:v>31.159772199242404</c:v>
                </c:pt>
                <c:pt idx="22">
                  <c:v>31.17624230046124</c:v>
                </c:pt>
                <c:pt idx="23">
                  <c:v>31.202046733062616</c:v>
                </c:pt>
                <c:pt idx="24">
                  <c:v>31.21082660568824</c:v>
                </c:pt>
                <c:pt idx="25">
                  <c:v>31.214244487757277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52.781631781059126</c:v>
                </c:pt>
                <c:pt idx="1">
                  <c:v>48.771442813375103</c:v>
                </c:pt>
                <c:pt idx="2">
                  <c:v>50.125930513857874</c:v>
                </c:pt>
                <c:pt idx="3">
                  <c:v>51.722981611260956</c:v>
                </c:pt>
                <c:pt idx="4">
                  <c:v>56.525791067948937</c:v>
                </c:pt>
                <c:pt idx="5">
                  <c:v>58.20440140616352</c:v>
                </c:pt>
                <c:pt idx="6">
                  <c:v>57.1566177182114</c:v>
                </c:pt>
                <c:pt idx="7">
                  <c:v>56.140680948525677</c:v>
                </c:pt>
                <c:pt idx="8">
                  <c:v>56.688846634169494</c:v>
                </c:pt>
                <c:pt idx="9">
                  <c:v>56.62039903357288</c:v>
                </c:pt>
                <c:pt idx="10">
                  <c:v>51.86453674864714</c:v>
                </c:pt>
                <c:pt idx="11">
                  <c:v>51.808393430081395</c:v>
                </c:pt>
                <c:pt idx="12">
                  <c:v>51.644363491821537</c:v>
                </c:pt>
                <c:pt idx="13">
                  <c:v>51.670654268515335</c:v>
                </c:pt>
                <c:pt idx="14">
                  <c:v>51.815433289585407</c:v>
                </c:pt>
                <c:pt idx="15">
                  <c:v>51.818064068707152</c:v>
                </c:pt>
                <c:pt idx="16">
                  <c:v>51.766544975411414</c:v>
                </c:pt>
                <c:pt idx="17">
                  <c:v>51.679091958705563</c:v>
                </c:pt>
                <c:pt idx="18">
                  <c:v>51.548231407535937</c:v>
                </c:pt>
                <c:pt idx="19">
                  <c:v>51.421306223832858</c:v>
                </c:pt>
                <c:pt idx="20">
                  <c:v>51.28297091373922</c:v>
                </c:pt>
                <c:pt idx="21">
                  <c:v>51.136026712253518</c:v>
                </c:pt>
                <c:pt idx="22">
                  <c:v>50.972499910843929</c:v>
                </c:pt>
                <c:pt idx="23">
                  <c:v>50.80864480336961</c:v>
                </c:pt>
                <c:pt idx="24">
                  <c:v>50.642636104800545</c:v>
                </c:pt>
                <c:pt idx="25">
                  <c:v>50.45952868678205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38.580804714294885</c:v>
                </c:pt>
                <c:pt idx="1">
                  <c:v>41.163138665667489</c:v>
                </c:pt>
                <c:pt idx="2">
                  <c:v>43.397348509684328</c:v>
                </c:pt>
                <c:pt idx="3">
                  <c:v>45.131623429658312</c:v>
                </c:pt>
                <c:pt idx="4">
                  <c:v>46.80696789241572</c:v>
                </c:pt>
                <c:pt idx="5">
                  <c:v>49.756865170390789</c:v>
                </c:pt>
                <c:pt idx="6">
                  <c:v>50.284626029881821</c:v>
                </c:pt>
                <c:pt idx="7">
                  <c:v>54.497327212726027</c:v>
                </c:pt>
                <c:pt idx="8">
                  <c:v>53.556122601056835</c:v>
                </c:pt>
                <c:pt idx="9">
                  <c:v>56.202985798257004</c:v>
                </c:pt>
                <c:pt idx="10">
                  <c:v>56.607381091838405</c:v>
                </c:pt>
                <c:pt idx="11">
                  <c:v>55.156193485028858</c:v>
                </c:pt>
                <c:pt idx="12">
                  <c:v>55.781702744978894</c:v>
                </c:pt>
                <c:pt idx="13">
                  <c:v>56.583540688513992</c:v>
                </c:pt>
                <c:pt idx="14">
                  <c:v>57.500966163905275</c:v>
                </c:pt>
                <c:pt idx="15">
                  <c:v>58.279098181081167</c:v>
                </c:pt>
                <c:pt idx="16">
                  <c:v>59.010919879759612</c:v>
                </c:pt>
                <c:pt idx="17">
                  <c:v>59.736736144819332</c:v>
                </c:pt>
                <c:pt idx="18">
                  <c:v>60.453259388395203</c:v>
                </c:pt>
                <c:pt idx="19">
                  <c:v>61.163808176902229</c:v>
                </c:pt>
                <c:pt idx="20">
                  <c:v>61.888304151129049</c:v>
                </c:pt>
                <c:pt idx="21">
                  <c:v>62.615711261583662</c:v>
                </c:pt>
                <c:pt idx="22">
                  <c:v>63.355806593882797</c:v>
                </c:pt>
                <c:pt idx="23">
                  <c:v>64.117093369762856</c:v>
                </c:pt>
                <c:pt idx="24">
                  <c:v>64.893479834125998</c:v>
                </c:pt>
                <c:pt idx="25">
                  <c:v>65.687946506034692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89.582871112829935</c:v>
                </c:pt>
                <c:pt idx="1">
                  <c:v>86.756128292762895</c:v>
                </c:pt>
                <c:pt idx="2">
                  <c:v>88.958862668376725</c:v>
                </c:pt>
                <c:pt idx="3">
                  <c:v>94.135948920893611</c:v>
                </c:pt>
                <c:pt idx="4">
                  <c:v>98.679466834748055</c:v>
                </c:pt>
                <c:pt idx="5">
                  <c:v>99.622576889054812</c:v>
                </c:pt>
                <c:pt idx="6">
                  <c:v>104.18670316287918</c:v>
                </c:pt>
                <c:pt idx="7">
                  <c:v>108.55367870045713</c:v>
                </c:pt>
                <c:pt idx="8">
                  <c:v>109.62082098497348</c:v>
                </c:pt>
                <c:pt idx="9">
                  <c:v>117.53331849071881</c:v>
                </c:pt>
                <c:pt idx="10">
                  <c:v>121.03753464801599</c:v>
                </c:pt>
                <c:pt idx="11">
                  <c:v>124.41379154150098</c:v>
                </c:pt>
                <c:pt idx="12">
                  <c:v>125.50017817787607</c:v>
                </c:pt>
                <c:pt idx="13">
                  <c:v>127.1081484462909</c:v>
                </c:pt>
                <c:pt idx="14">
                  <c:v>128.93539767907973</c:v>
                </c:pt>
                <c:pt idx="15">
                  <c:v>130.52299820573322</c:v>
                </c:pt>
                <c:pt idx="16">
                  <c:v>132.06000332096809</c:v>
                </c:pt>
                <c:pt idx="17">
                  <c:v>133.60044041367104</c:v>
                </c:pt>
                <c:pt idx="18">
                  <c:v>135.14695120661855</c:v>
                </c:pt>
                <c:pt idx="19">
                  <c:v>136.60447932574507</c:v>
                </c:pt>
                <c:pt idx="20">
                  <c:v>138.08397736509608</c:v>
                </c:pt>
                <c:pt idx="21">
                  <c:v>139.58888527238759</c:v>
                </c:pt>
                <c:pt idx="22">
                  <c:v>141.1840161520102</c:v>
                </c:pt>
                <c:pt idx="23">
                  <c:v>142.71140498751097</c:v>
                </c:pt>
                <c:pt idx="24">
                  <c:v>144.27747775119323</c:v>
                </c:pt>
                <c:pt idx="25">
                  <c:v>145.81694729147361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52.753022835214537</c:v>
                </c:pt>
                <c:pt idx="1">
                  <c:v>51.639326711961175</c:v>
                </c:pt>
                <c:pt idx="2">
                  <c:v>54.568231363688916</c:v>
                </c:pt>
                <c:pt idx="3">
                  <c:v>55.191919725022835</c:v>
                </c:pt>
                <c:pt idx="4">
                  <c:v>58.876083292493121</c:v>
                </c:pt>
                <c:pt idx="5">
                  <c:v>60.210257585346113</c:v>
                </c:pt>
                <c:pt idx="6">
                  <c:v>62.950882665783148</c:v>
                </c:pt>
                <c:pt idx="7">
                  <c:v>64.800285190844619</c:v>
                </c:pt>
                <c:pt idx="8">
                  <c:v>63.369888040165321</c:v>
                </c:pt>
                <c:pt idx="9">
                  <c:v>64.297516956303483</c:v>
                </c:pt>
                <c:pt idx="10">
                  <c:v>68.147486817407923</c:v>
                </c:pt>
                <c:pt idx="11">
                  <c:v>64.415856777547148</c:v>
                </c:pt>
                <c:pt idx="12">
                  <c:v>64.764330339334023</c:v>
                </c:pt>
                <c:pt idx="13">
                  <c:v>65.38855830707152</c:v>
                </c:pt>
                <c:pt idx="14">
                  <c:v>66.187283765776385</c:v>
                </c:pt>
                <c:pt idx="15">
                  <c:v>66.86323838778786</c:v>
                </c:pt>
                <c:pt idx="16">
                  <c:v>67.475939537624086</c:v>
                </c:pt>
                <c:pt idx="17">
                  <c:v>68.069226667140555</c:v>
                </c:pt>
                <c:pt idx="18">
                  <c:v>68.618655476370279</c:v>
                </c:pt>
                <c:pt idx="19">
                  <c:v>69.196418827159576</c:v>
                </c:pt>
                <c:pt idx="20">
                  <c:v>69.7758806787174</c:v>
                </c:pt>
                <c:pt idx="21">
                  <c:v>70.409754688298392</c:v>
                </c:pt>
                <c:pt idx="22">
                  <c:v>71.07106987259364</c:v>
                </c:pt>
                <c:pt idx="23">
                  <c:v>71.730040956685258</c:v>
                </c:pt>
                <c:pt idx="24">
                  <c:v>72.371562438148771</c:v>
                </c:pt>
                <c:pt idx="25">
                  <c:v>73.042517412551149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52.371684598227063</c:v>
                </c:pt>
                <c:pt idx="1">
                  <c:v>48.530181671190796</c:v>
                </c:pt>
                <c:pt idx="2">
                  <c:v>49.04865061639412</c:v>
                </c:pt>
                <c:pt idx="3">
                  <c:v>48.756677367077543</c:v>
                </c:pt>
                <c:pt idx="4">
                  <c:v>51.878930336943604</c:v>
                </c:pt>
                <c:pt idx="5">
                  <c:v>53.642195862786998</c:v>
                </c:pt>
                <c:pt idx="6">
                  <c:v>51.658334061062995</c:v>
                </c:pt>
                <c:pt idx="7">
                  <c:v>53.432121870183749</c:v>
                </c:pt>
                <c:pt idx="8">
                  <c:v>53.017075289049622</c:v>
                </c:pt>
                <c:pt idx="9">
                  <c:v>51.796149650216996</c:v>
                </c:pt>
                <c:pt idx="10">
                  <c:v>51.685784615469601</c:v>
                </c:pt>
                <c:pt idx="11">
                  <c:v>49.967575820167767</c:v>
                </c:pt>
                <c:pt idx="12">
                  <c:v>49.612933495902446</c:v>
                </c:pt>
                <c:pt idx="13">
                  <c:v>49.312671981965799</c:v>
                </c:pt>
                <c:pt idx="14">
                  <c:v>49.063442783033295</c:v>
                </c:pt>
                <c:pt idx="15">
                  <c:v>48.637779010105234</c:v>
                </c:pt>
                <c:pt idx="16">
                  <c:v>48.10827297308839</c:v>
                </c:pt>
                <c:pt idx="17">
                  <c:v>47.515446158278451</c:v>
                </c:pt>
                <c:pt idx="18">
                  <c:v>47.026530972609123</c:v>
                </c:pt>
                <c:pt idx="19">
                  <c:v>46.561222722033399</c:v>
                </c:pt>
                <c:pt idx="20">
                  <c:v>46.143066424016595</c:v>
                </c:pt>
                <c:pt idx="21">
                  <c:v>45.642322094438939</c:v>
                </c:pt>
                <c:pt idx="22">
                  <c:v>44.957612213445998</c:v>
                </c:pt>
                <c:pt idx="23">
                  <c:v>44.348848099546188</c:v>
                </c:pt>
                <c:pt idx="24">
                  <c:v>43.699521155919598</c:v>
                </c:pt>
                <c:pt idx="25">
                  <c:v>43.037151658139415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42.763112714746072</c:v>
                </c:pt>
                <c:pt idx="1">
                  <c:v>40.575783194598628</c:v>
                </c:pt>
                <c:pt idx="2">
                  <c:v>40.394165860206257</c:v>
                </c:pt>
                <c:pt idx="3">
                  <c:v>41.39769668407834</c:v>
                </c:pt>
                <c:pt idx="4">
                  <c:v>45.084436759215109</c:v>
                </c:pt>
                <c:pt idx="5">
                  <c:v>46.981713008252342</c:v>
                </c:pt>
                <c:pt idx="6">
                  <c:v>45.942045002534208</c:v>
                </c:pt>
                <c:pt idx="7">
                  <c:v>45.619154536520199</c:v>
                </c:pt>
                <c:pt idx="8">
                  <c:v>43.818647077750398</c:v>
                </c:pt>
                <c:pt idx="9">
                  <c:v>44.402853801815951</c:v>
                </c:pt>
                <c:pt idx="10">
                  <c:v>38.576820818578078</c:v>
                </c:pt>
                <c:pt idx="11">
                  <c:v>39.516189136572024</c:v>
                </c:pt>
                <c:pt idx="12">
                  <c:v>39.390341435361542</c:v>
                </c:pt>
                <c:pt idx="13">
                  <c:v>39.385306540727086</c:v>
                </c:pt>
                <c:pt idx="14">
                  <c:v>39.442130881983893</c:v>
                </c:pt>
                <c:pt idx="15">
                  <c:v>39.396509845087913</c:v>
                </c:pt>
                <c:pt idx="16">
                  <c:v>39.288993411693326</c:v>
                </c:pt>
                <c:pt idx="17">
                  <c:v>39.168623547549572</c:v>
                </c:pt>
                <c:pt idx="18">
                  <c:v>39.040546897367392</c:v>
                </c:pt>
                <c:pt idx="19">
                  <c:v>38.933840873396868</c:v>
                </c:pt>
                <c:pt idx="20">
                  <c:v>38.82974519637154</c:v>
                </c:pt>
                <c:pt idx="21">
                  <c:v>38.719128290752543</c:v>
                </c:pt>
                <c:pt idx="22">
                  <c:v>38.614913047488933</c:v>
                </c:pt>
                <c:pt idx="23">
                  <c:v>38.511424805619839</c:v>
                </c:pt>
                <c:pt idx="24">
                  <c:v>38.405228983686378</c:v>
                </c:pt>
                <c:pt idx="25">
                  <c:v>38.287943960120138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40.49787895350854</c:v>
                </c:pt>
                <c:pt idx="1">
                  <c:v>39.86192150320025</c:v>
                </c:pt>
                <c:pt idx="2">
                  <c:v>40.078051713659761</c:v>
                </c:pt>
                <c:pt idx="3">
                  <c:v>41.595548184101403</c:v>
                </c:pt>
                <c:pt idx="4">
                  <c:v>45.343057119437077</c:v>
                </c:pt>
                <c:pt idx="5">
                  <c:v>45.472985724408076</c:v>
                </c:pt>
                <c:pt idx="6">
                  <c:v>49.528520003408026</c:v>
                </c:pt>
                <c:pt idx="7">
                  <c:v>49.510997491804879</c:v>
                </c:pt>
                <c:pt idx="8">
                  <c:v>47.200755937643187</c:v>
                </c:pt>
                <c:pt idx="9">
                  <c:v>49.263689405652357</c:v>
                </c:pt>
                <c:pt idx="10">
                  <c:v>48.416207326400873</c:v>
                </c:pt>
                <c:pt idx="11">
                  <c:v>49.814563177427509</c:v>
                </c:pt>
                <c:pt idx="12">
                  <c:v>50.215187988392188</c:v>
                </c:pt>
                <c:pt idx="13">
                  <c:v>50.764808692347529</c:v>
                </c:pt>
                <c:pt idx="14">
                  <c:v>51.422003207241687</c:v>
                </c:pt>
                <c:pt idx="15">
                  <c:v>51.973805828536349</c:v>
                </c:pt>
                <c:pt idx="16">
                  <c:v>52.519640598871199</c:v>
                </c:pt>
                <c:pt idx="17">
                  <c:v>53.064689713427221</c:v>
                </c:pt>
                <c:pt idx="18">
                  <c:v>53.567148993036902</c:v>
                </c:pt>
                <c:pt idx="19">
                  <c:v>54.093300116606578</c:v>
                </c:pt>
                <c:pt idx="20">
                  <c:v>54.633815452888662</c:v>
                </c:pt>
                <c:pt idx="21">
                  <c:v>55.192425464779738</c:v>
                </c:pt>
                <c:pt idx="22">
                  <c:v>55.795162070960565</c:v>
                </c:pt>
                <c:pt idx="23">
                  <c:v>56.406626122629213</c:v>
                </c:pt>
                <c:pt idx="24">
                  <c:v>57.034809314392611</c:v>
                </c:pt>
                <c:pt idx="25">
                  <c:v>57.698695417078014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35.02291424600385</c:v>
                </c:pt>
                <c:pt idx="1">
                  <c:v>36.406647643694555</c:v>
                </c:pt>
                <c:pt idx="2">
                  <c:v>36.632706484157239</c:v>
                </c:pt>
                <c:pt idx="3">
                  <c:v>36.40533361241242</c:v>
                </c:pt>
                <c:pt idx="4">
                  <c:v>38.046707928519659</c:v>
                </c:pt>
                <c:pt idx="5">
                  <c:v>39.663867963245288</c:v>
                </c:pt>
                <c:pt idx="6">
                  <c:v>39.137874763314571</c:v>
                </c:pt>
                <c:pt idx="7">
                  <c:v>38.251768585125298</c:v>
                </c:pt>
                <c:pt idx="8">
                  <c:v>37.996308529234945</c:v>
                </c:pt>
                <c:pt idx="9">
                  <c:v>35.765397470514159</c:v>
                </c:pt>
                <c:pt idx="10">
                  <c:v>35.427933600580317</c:v>
                </c:pt>
                <c:pt idx="11">
                  <c:v>35.179569079276192</c:v>
                </c:pt>
                <c:pt idx="12">
                  <c:v>35.261896277624068</c:v>
                </c:pt>
                <c:pt idx="13">
                  <c:v>35.395995751736528</c:v>
                </c:pt>
                <c:pt idx="14">
                  <c:v>35.582588793849354</c:v>
                </c:pt>
                <c:pt idx="15">
                  <c:v>35.679422072152249</c:v>
                </c:pt>
                <c:pt idx="16">
                  <c:v>35.739118360018644</c:v>
                </c:pt>
                <c:pt idx="17">
                  <c:v>35.762541502190807</c:v>
                </c:pt>
                <c:pt idx="18">
                  <c:v>35.778993330147834</c:v>
                </c:pt>
                <c:pt idx="19">
                  <c:v>35.796678124754351</c:v>
                </c:pt>
                <c:pt idx="20">
                  <c:v>35.844303924900792</c:v>
                </c:pt>
                <c:pt idx="21">
                  <c:v>35.8639740162631</c:v>
                </c:pt>
                <c:pt idx="22">
                  <c:v>35.916677838312651</c:v>
                </c:pt>
                <c:pt idx="23">
                  <c:v>35.949870121813412</c:v>
                </c:pt>
                <c:pt idx="24">
                  <c:v>35.977457812044499</c:v>
                </c:pt>
                <c:pt idx="25">
                  <c:v>36.009024580063503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27.865079044115866</c:v>
                </c:pt>
                <c:pt idx="1">
                  <c:v>26.42642950354913</c:v>
                </c:pt>
                <c:pt idx="2">
                  <c:v>25.672052269974664</c:v>
                </c:pt>
                <c:pt idx="3">
                  <c:v>26.079270465494837</c:v>
                </c:pt>
                <c:pt idx="4">
                  <c:v>27.483558768278819</c:v>
                </c:pt>
                <c:pt idx="5">
                  <c:v>28.081136390351997</c:v>
                </c:pt>
                <c:pt idx="6">
                  <c:v>29.469396592924699</c:v>
                </c:pt>
                <c:pt idx="7">
                  <c:v>29.244985463812462</c:v>
                </c:pt>
                <c:pt idx="8">
                  <c:v>30.858534905956489</c:v>
                </c:pt>
                <c:pt idx="9">
                  <c:v>30.623689392947981</c:v>
                </c:pt>
                <c:pt idx="10">
                  <c:v>26.875314333061581</c:v>
                </c:pt>
                <c:pt idx="11">
                  <c:v>30.455867552398313</c:v>
                </c:pt>
                <c:pt idx="12">
                  <c:v>30.566066048709033</c:v>
                </c:pt>
                <c:pt idx="13">
                  <c:v>30.716315322831193</c:v>
                </c:pt>
                <c:pt idx="14">
                  <c:v>30.883753435545014</c:v>
                </c:pt>
                <c:pt idx="15">
                  <c:v>30.97408440080924</c:v>
                </c:pt>
                <c:pt idx="16">
                  <c:v>31.0125669425654</c:v>
                </c:pt>
                <c:pt idx="17">
                  <c:v>31.04320389421737</c:v>
                </c:pt>
                <c:pt idx="18">
                  <c:v>31.078682327918646</c:v>
                </c:pt>
                <c:pt idx="19">
                  <c:v>31.107945609569306</c:v>
                </c:pt>
                <c:pt idx="20">
                  <c:v>31.13093589314056</c:v>
                </c:pt>
                <c:pt idx="21">
                  <c:v>31.159772199242404</c:v>
                </c:pt>
                <c:pt idx="22">
                  <c:v>31.17624230046124</c:v>
                </c:pt>
                <c:pt idx="23">
                  <c:v>31.202046733062616</c:v>
                </c:pt>
                <c:pt idx="24">
                  <c:v>31.21082660568824</c:v>
                </c:pt>
                <c:pt idx="25">
                  <c:v>31.214244487757277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52.781631781059126</c:v>
                </c:pt>
                <c:pt idx="1">
                  <c:v>48.771442813375103</c:v>
                </c:pt>
                <c:pt idx="2">
                  <c:v>50.125930513857874</c:v>
                </c:pt>
                <c:pt idx="3">
                  <c:v>51.722981611260956</c:v>
                </c:pt>
                <c:pt idx="4">
                  <c:v>56.525791067948937</c:v>
                </c:pt>
                <c:pt idx="5">
                  <c:v>58.20440140616352</c:v>
                </c:pt>
                <c:pt idx="6">
                  <c:v>57.1566177182114</c:v>
                </c:pt>
                <c:pt idx="7">
                  <c:v>56.140680948525677</c:v>
                </c:pt>
                <c:pt idx="8">
                  <c:v>56.688846634169494</c:v>
                </c:pt>
                <c:pt idx="9">
                  <c:v>56.62039903357288</c:v>
                </c:pt>
                <c:pt idx="10">
                  <c:v>51.86453674864714</c:v>
                </c:pt>
                <c:pt idx="11">
                  <c:v>51.808393430081395</c:v>
                </c:pt>
                <c:pt idx="12">
                  <c:v>51.644363491821537</c:v>
                </c:pt>
                <c:pt idx="13">
                  <c:v>51.670654268515335</c:v>
                </c:pt>
                <c:pt idx="14">
                  <c:v>51.815433289585407</c:v>
                </c:pt>
                <c:pt idx="15">
                  <c:v>51.818064068707152</c:v>
                </c:pt>
                <c:pt idx="16">
                  <c:v>51.766544975411414</c:v>
                </c:pt>
                <c:pt idx="17">
                  <c:v>51.679091958705563</c:v>
                </c:pt>
                <c:pt idx="18">
                  <c:v>51.548231407535937</c:v>
                </c:pt>
                <c:pt idx="19">
                  <c:v>51.421306223832858</c:v>
                </c:pt>
                <c:pt idx="20">
                  <c:v>51.28297091373922</c:v>
                </c:pt>
                <c:pt idx="21">
                  <c:v>51.136026712253518</c:v>
                </c:pt>
                <c:pt idx="22">
                  <c:v>50.972499910843929</c:v>
                </c:pt>
                <c:pt idx="23">
                  <c:v>50.80864480336961</c:v>
                </c:pt>
                <c:pt idx="24">
                  <c:v>50.642636104800545</c:v>
                </c:pt>
                <c:pt idx="25">
                  <c:v>50.45952868678205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65.687946506034692</c:v>
                </c:pt>
                <c:pt idx="1">
                  <c:v>145.81694729147361</c:v>
                </c:pt>
                <c:pt idx="2">
                  <c:v>73.042517412551149</c:v>
                </c:pt>
                <c:pt idx="3">
                  <c:v>43.037151658139415</c:v>
                </c:pt>
                <c:pt idx="4">
                  <c:v>38.287943960120138</c:v>
                </c:pt>
                <c:pt idx="5">
                  <c:v>57.698695417078014</c:v>
                </c:pt>
                <c:pt idx="6">
                  <c:v>36.009024580063503</c:v>
                </c:pt>
                <c:pt idx="7">
                  <c:v>31.214244487757277</c:v>
                </c:pt>
                <c:pt idx="8">
                  <c:v>50.45952868678205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56.607381091838405</c:v>
                </c:pt>
                <c:pt idx="1">
                  <c:v>121.03753464801599</c:v>
                </c:pt>
                <c:pt idx="2">
                  <c:v>68.147486817407923</c:v>
                </c:pt>
                <c:pt idx="3">
                  <c:v>51.685784615469601</c:v>
                </c:pt>
                <c:pt idx="4">
                  <c:v>38.576820818578078</c:v>
                </c:pt>
                <c:pt idx="5">
                  <c:v>48.416207326400873</c:v>
                </c:pt>
                <c:pt idx="6">
                  <c:v>35.427933600580317</c:v>
                </c:pt>
                <c:pt idx="7">
                  <c:v>26.875314333061581</c:v>
                </c:pt>
                <c:pt idx="8">
                  <c:v>51.86453674864714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12.136251465307362</c:v>
                </c:pt>
                <c:pt idx="1">
                  <c:v>26.940576382155818</c:v>
                </c:pt>
                <c:pt idx="2">
                  <c:v>13.495053600075227</c:v>
                </c:pt>
                <c:pt idx="3">
                  <c:v>7.9513780328901813</c:v>
                </c:pt>
                <c:pt idx="4">
                  <c:v>7.0739327487871027</c:v>
                </c:pt>
                <c:pt idx="5">
                  <c:v>10.660188269662306</c:v>
                </c:pt>
                <c:pt idx="6">
                  <c:v>6.6528883999127046</c:v>
                </c:pt>
                <c:pt idx="7">
                  <c:v>5.7670233361337342</c:v>
                </c:pt>
                <c:pt idx="8">
                  <c:v>9.3227077650755579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11.352377389622234</c:v>
                </c:pt>
                <c:pt idx="1">
                  <c:v>24.273579613310634</c:v>
                </c:pt>
                <c:pt idx="2">
                  <c:v>13.666698115752665</c:v>
                </c:pt>
                <c:pt idx="3">
                  <c:v>10.365371464219526</c:v>
                </c:pt>
                <c:pt idx="4">
                  <c:v>7.7364227063222257</c:v>
                </c:pt>
                <c:pt idx="5">
                  <c:v>9.7096711902600639</c:v>
                </c:pt>
                <c:pt idx="6">
                  <c:v>7.1049263295851954</c:v>
                </c:pt>
                <c:pt idx="7">
                  <c:v>5.389733721803065</c:v>
                </c:pt>
                <c:pt idx="8">
                  <c:v>10.401219469124385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10.330802757765364</c:v>
                </c:pt>
                <c:pt idx="1">
                  <c:v>20.684204853676803</c:v>
                </c:pt>
                <c:pt idx="2">
                  <c:v>12.501195422548586</c:v>
                </c:pt>
                <c:pt idx="3">
                  <c:v>11.137497168564433</c:v>
                </c:pt>
                <c:pt idx="4">
                  <c:v>9.7546099145936633</c:v>
                </c:pt>
                <c:pt idx="5">
                  <c:v>9.4413593926550501</c:v>
                </c:pt>
                <c:pt idx="6">
                  <c:v>8.2352373915665122</c:v>
                </c:pt>
                <c:pt idx="7">
                  <c:v>5.8303649208846506</c:v>
                </c:pt>
                <c:pt idx="8">
                  <c:v>12.084728177744919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8.9262167360284722E-2</c:v>
                </c:pt>
                <c:pt idx="1">
                  <c:v>9.7976913547601796E-2</c:v>
                </c:pt>
                <c:pt idx="2">
                  <c:v>0.10118856851324004</c:v>
                </c:pt>
                <c:pt idx="3">
                  <c:v>0.10247475331256126</c:v>
                </c:pt>
                <c:pt idx="4">
                  <c:v>9.9860190713991576E-2</c:v>
                </c:pt>
                <c:pt idx="5">
                  <c:v>0.10330802757765363</c:v>
                </c:pt>
                <c:pt idx="6">
                  <c:v>0.10255575707429268</c:v>
                </c:pt>
                <c:pt idx="7">
                  <c:v>0.10898353810456538</c:v>
                </c:pt>
                <c:pt idx="8">
                  <c:v>0.10794841361396749</c:v>
                </c:pt>
                <c:pt idx="9">
                  <c:v>0.11096213233062796</c:v>
                </c:pt>
                <c:pt idx="10">
                  <c:v>0.11352377389622234</c:v>
                </c:pt>
                <c:pt idx="11">
                  <c:v>0.11015200564983152</c:v>
                </c:pt>
                <c:pt idx="12">
                  <c:v>0.11095603216986001</c:v>
                </c:pt>
                <c:pt idx="13">
                  <c:v>0.11175318014187305</c:v>
                </c:pt>
                <c:pt idx="14">
                  <c:v>0.11256313935063958</c:v>
                </c:pt>
                <c:pt idx="15">
                  <c:v>0.11335148291062078</c:v>
                </c:pt>
                <c:pt idx="16">
                  <c:v>0.1141450183560735</c:v>
                </c:pt>
                <c:pt idx="17">
                  <c:v>0.11495792499580351</c:v>
                </c:pt>
                <c:pt idx="18">
                  <c:v>0.11575340853560248</c:v>
                </c:pt>
                <c:pt idx="19">
                  <c:v>0.11652934900596557</c:v>
                </c:pt>
                <c:pt idx="20">
                  <c:v>0.11729867185063497</c:v>
                </c:pt>
                <c:pt idx="21">
                  <c:v>0.11806978183611588</c:v>
                </c:pt>
                <c:pt idx="22">
                  <c:v>0.11885661707829524</c:v>
                </c:pt>
                <c:pt idx="23">
                  <c:v>0.11966922123714104</c:v>
                </c:pt>
                <c:pt idx="24">
                  <c:v>0.12050494571927887</c:v>
                </c:pt>
                <c:pt idx="25">
                  <c:v>0.12136251465307361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0.20726268653814378</c:v>
                </c:pt>
                <c:pt idx="1">
                  <c:v>0.20649780257291869</c:v>
                </c:pt>
                <c:pt idx="2">
                  <c:v>0.20742327075512909</c:v>
                </c:pt>
                <c:pt idx="3">
                  <c:v>0.21374276860542071</c:v>
                </c:pt>
                <c:pt idx="4">
                  <c:v>0.2105274240434114</c:v>
                </c:pt>
                <c:pt idx="5">
                  <c:v>0.20684204853676802</c:v>
                </c:pt>
                <c:pt idx="6">
                  <c:v>0.21248932454213959</c:v>
                </c:pt>
                <c:pt idx="7">
                  <c:v>0.2170852147090139</c:v>
                </c:pt>
                <c:pt idx="8">
                  <c:v>0.22095314503135993</c:v>
                </c:pt>
                <c:pt idx="9">
                  <c:v>0.23204723831646396</c:v>
                </c:pt>
                <c:pt idx="10">
                  <c:v>0.24273579613310634</c:v>
                </c:pt>
                <c:pt idx="11">
                  <c:v>0.24846581685366295</c:v>
                </c:pt>
                <c:pt idx="12">
                  <c:v>0.24963386060281242</c:v>
                </c:pt>
                <c:pt idx="13">
                  <c:v>0.25104013707826767</c:v>
                </c:pt>
                <c:pt idx="14">
                  <c:v>0.25240224824762636</c:v>
                </c:pt>
                <c:pt idx="15">
                  <c:v>0.2538641787934009</c:v>
                </c:pt>
                <c:pt idx="16">
                  <c:v>0.25544410312345117</c:v>
                </c:pt>
                <c:pt idx="17">
                  <c:v>0.25710191750764189</c:v>
                </c:pt>
                <c:pt idx="18">
                  <c:v>0.25877380994222898</c:v>
                </c:pt>
                <c:pt idx="19">
                  <c:v>0.26025899174046785</c:v>
                </c:pt>
                <c:pt idx="20">
                  <c:v>0.26171450924275202</c:v>
                </c:pt>
                <c:pt idx="21">
                  <c:v>0.26321236154302169</c:v>
                </c:pt>
                <c:pt idx="22">
                  <c:v>0.26486371885249665</c:v>
                </c:pt>
                <c:pt idx="23">
                  <c:v>0.26635896605643106</c:v>
                </c:pt>
                <c:pt idx="24">
                  <c:v>0.26791828191927269</c:v>
                </c:pt>
                <c:pt idx="25">
                  <c:v>0.26940576382155818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0.12205160540192485</c:v>
                </c:pt>
                <c:pt idx="1">
                  <c:v>0.12291244091000468</c:v>
                </c:pt>
                <c:pt idx="2">
                  <c:v>0.12723545118796326</c:v>
                </c:pt>
                <c:pt idx="3">
                  <c:v>0.12531741446180053</c:v>
                </c:pt>
                <c:pt idx="4">
                  <c:v>0.12560901017119441</c:v>
                </c:pt>
                <c:pt idx="5">
                  <c:v>0.12501195422548586</c:v>
                </c:pt>
                <c:pt idx="6">
                  <c:v>0.12838865355084617</c:v>
                </c:pt>
                <c:pt idx="7">
                  <c:v>0.12958735247173711</c:v>
                </c:pt>
                <c:pt idx="8">
                  <c:v>0.12772916620172928</c:v>
                </c:pt>
                <c:pt idx="9">
                  <c:v>0.12694324836488319</c:v>
                </c:pt>
                <c:pt idx="10">
                  <c:v>0.13666698115752665</c:v>
                </c:pt>
                <c:pt idx="11">
                  <c:v>0.12864440729806825</c:v>
                </c:pt>
                <c:pt idx="12">
                  <c:v>0.12882348094398074</c:v>
                </c:pt>
                <c:pt idx="13">
                  <c:v>0.12914319688712717</c:v>
                </c:pt>
                <c:pt idx="14">
                  <c:v>0.12956736108625788</c:v>
                </c:pt>
                <c:pt idx="15">
                  <c:v>0.13004743484384329</c:v>
                </c:pt>
                <c:pt idx="16">
                  <c:v>0.13051893400084347</c:v>
                </c:pt>
                <c:pt idx="17">
                  <c:v>0.13099304646897961</c:v>
                </c:pt>
                <c:pt idx="18">
                  <c:v>0.13138817229836211</c:v>
                </c:pt>
                <c:pt idx="19">
                  <c:v>0.13183308691557397</c:v>
                </c:pt>
                <c:pt idx="20">
                  <c:v>0.13224822109902035</c:v>
                </c:pt>
                <c:pt idx="21">
                  <c:v>0.13276642886722631</c:v>
                </c:pt>
                <c:pt idx="22">
                  <c:v>0.13333058785502447</c:v>
                </c:pt>
                <c:pt idx="23">
                  <c:v>0.1338781546301793</c:v>
                </c:pt>
                <c:pt idx="24">
                  <c:v>0.13439148625594702</c:v>
                </c:pt>
                <c:pt idx="25">
                  <c:v>0.13495053600075227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0.12116932526850296</c:v>
                </c:pt>
                <c:pt idx="1">
                  <c:v>0.11551202284808976</c:v>
                </c:pt>
                <c:pt idx="2">
                  <c:v>0.11436557563583444</c:v>
                </c:pt>
                <c:pt idx="3">
                  <c:v>0.11070571155763179</c:v>
                </c:pt>
                <c:pt idx="4">
                  <c:v>0.11068095436971269</c:v>
                </c:pt>
                <c:pt idx="5">
                  <c:v>0.11137497168564434</c:v>
                </c:pt>
                <c:pt idx="6">
                  <c:v>0.10535744176919529</c:v>
                </c:pt>
                <c:pt idx="7">
                  <c:v>0.10685334469920817</c:v>
                </c:pt>
                <c:pt idx="8">
                  <c:v>0.10686190287779064</c:v>
                </c:pt>
                <c:pt idx="9">
                  <c:v>0.10226167044460882</c:v>
                </c:pt>
                <c:pt idx="10">
                  <c:v>0.10365371464219526</c:v>
                </c:pt>
                <c:pt idx="11">
                  <c:v>9.9789857607658752E-2</c:v>
                </c:pt>
                <c:pt idx="12">
                  <c:v>9.8685661679769859E-2</c:v>
                </c:pt>
                <c:pt idx="13">
                  <c:v>9.739312613210821E-2</c:v>
                </c:pt>
                <c:pt idx="14">
                  <c:v>9.6045953928256961E-2</c:v>
                </c:pt>
                <c:pt idx="15">
                  <c:v>9.4599342617559617E-2</c:v>
                </c:pt>
                <c:pt idx="16">
                  <c:v>9.3055992226205891E-2</c:v>
                </c:pt>
                <c:pt idx="17">
                  <c:v>9.1439162031942217E-2</c:v>
                </c:pt>
                <c:pt idx="18">
                  <c:v>9.0044462560930752E-2</c:v>
                </c:pt>
                <c:pt idx="19">
                  <c:v>8.8708488474550096E-2</c:v>
                </c:pt>
                <c:pt idx="20">
                  <c:v>8.7456272730233348E-2</c:v>
                </c:pt>
                <c:pt idx="21">
                  <c:v>8.6064326406372932E-2</c:v>
                </c:pt>
                <c:pt idx="22">
                  <c:v>8.4341278043549892E-2</c:v>
                </c:pt>
                <c:pt idx="23">
                  <c:v>8.2773435848540619E-2</c:v>
                </c:pt>
                <c:pt idx="24">
                  <c:v>8.1148498097389693E-2</c:v>
                </c:pt>
                <c:pt idx="25">
                  <c:v>7.9513780328901815E-2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9.8938530501310878E-2</c:v>
                </c:pt>
                <c:pt idx="1">
                  <c:v>9.6578884192308187E-2</c:v>
                </c:pt>
                <c:pt idx="2">
                  <c:v>9.4186118738764271E-2</c:v>
                </c:pt>
                <c:pt idx="3">
                  <c:v>9.3996591149020869E-2</c:v>
                </c:pt>
                <c:pt idx="4">
                  <c:v>9.6185261633612656E-2</c:v>
                </c:pt>
                <c:pt idx="5">
                  <c:v>9.7546099145936635E-2</c:v>
                </c:pt>
                <c:pt idx="6">
                  <c:v>9.3699040417964369E-2</c:v>
                </c:pt>
                <c:pt idx="7">
                  <c:v>9.12290037146615E-2</c:v>
                </c:pt>
                <c:pt idx="8">
                  <c:v>8.8321431967521249E-2</c:v>
                </c:pt>
                <c:pt idx="9">
                  <c:v>8.7665010487172873E-2</c:v>
                </c:pt>
                <c:pt idx="10">
                  <c:v>7.7364227063222255E-2</c:v>
                </c:pt>
                <c:pt idx="11">
                  <c:v>7.8917474430373391E-2</c:v>
                </c:pt>
                <c:pt idx="12">
                  <c:v>7.835178519854627E-2</c:v>
                </c:pt>
                <c:pt idx="13">
                  <c:v>7.7786458804657677E-2</c:v>
                </c:pt>
                <c:pt idx="14">
                  <c:v>7.7211399580653331E-2</c:v>
                </c:pt>
                <c:pt idx="15">
                  <c:v>7.6625290229580909E-2</c:v>
                </c:pt>
                <c:pt idx="16">
                  <c:v>7.5996830473195026E-2</c:v>
                </c:pt>
                <c:pt idx="17">
                  <c:v>7.5376459755887873E-2</c:v>
                </c:pt>
                <c:pt idx="18">
                  <c:v>7.4753229522837139E-2</c:v>
                </c:pt>
                <c:pt idx="19">
                  <c:v>7.4176792886354467E-2</c:v>
                </c:pt>
                <c:pt idx="20">
                  <c:v>7.3595125966137209E-2</c:v>
                </c:pt>
                <c:pt idx="21">
                  <c:v>7.3009775630840809E-2</c:v>
                </c:pt>
                <c:pt idx="22">
                  <c:v>7.2442261891117701E-2</c:v>
                </c:pt>
                <c:pt idx="23">
                  <c:v>7.1878370852578893E-2</c:v>
                </c:pt>
                <c:pt idx="24">
                  <c:v>7.1317180799138347E-2</c:v>
                </c:pt>
                <c:pt idx="25">
                  <c:v>7.0739327487871026E-2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9.3697590697096975E-2</c:v>
                </c:pt>
                <c:pt idx="1">
                  <c:v>9.4879743468585395E-2</c:v>
                </c:pt>
                <c:pt idx="2">
                  <c:v>9.3449042878733637E-2</c:v>
                </c:pt>
                <c:pt idx="3">
                  <c:v>9.4445827895157056E-2</c:v>
                </c:pt>
                <c:pt idx="4">
                  <c:v>9.6737014495572149E-2</c:v>
                </c:pt>
                <c:pt idx="5">
                  <c:v>9.4413593926550493E-2</c:v>
                </c:pt>
                <c:pt idx="6">
                  <c:v>0.10101367488942418</c:v>
                </c:pt>
                <c:pt idx="7">
                  <c:v>9.9011895770241179E-2</c:v>
                </c:pt>
                <c:pt idx="8">
                  <c:v>9.5138454342624371E-2</c:v>
                </c:pt>
                <c:pt idx="9">
                  <c:v>9.7261808163481567E-2</c:v>
                </c:pt>
                <c:pt idx="10">
                  <c:v>9.7096711902600635E-2</c:v>
                </c:pt>
                <c:pt idx="11">
                  <c:v>9.9484277247183089E-2</c:v>
                </c:pt>
                <c:pt idx="12">
                  <c:v>9.9883613078791109E-2</c:v>
                </c:pt>
                <c:pt idx="13">
                  <c:v>0.10026111377323611</c:v>
                </c:pt>
                <c:pt idx="14">
                  <c:v>0.1006630409688522</c:v>
                </c:pt>
                <c:pt idx="15">
                  <c:v>0.10108783675526613</c:v>
                </c:pt>
                <c:pt idx="16">
                  <c:v>0.10158891527919962</c:v>
                </c:pt>
                <c:pt idx="17">
                  <c:v>0.10211817741788011</c:v>
                </c:pt>
                <c:pt idx="18">
                  <c:v>0.10256816827098607</c:v>
                </c:pt>
                <c:pt idx="19">
                  <c:v>0.10305860992077517</c:v>
                </c:pt>
                <c:pt idx="20">
                  <c:v>0.10354903206116733</c:v>
                </c:pt>
                <c:pt idx="21">
                  <c:v>0.10407224484617018</c:v>
                </c:pt>
                <c:pt idx="22">
                  <c:v>0.10467271383030402</c:v>
                </c:pt>
                <c:pt idx="23">
                  <c:v>0.10527827551042619</c:v>
                </c:pt>
                <c:pt idx="24">
                  <c:v>0.10591166659745008</c:v>
                </c:pt>
                <c:pt idx="25">
                  <c:v>0.10660188269662307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8.1030482801551673E-2</c:v>
                </c:pt>
                <c:pt idx="1">
                  <c:v>8.665546613721567E-2</c:v>
                </c:pt>
                <c:pt idx="2">
                  <c:v>8.5415613100656707E-2</c:v>
                </c:pt>
                <c:pt idx="3">
                  <c:v>8.2661054437981288E-2</c:v>
                </c:pt>
                <c:pt idx="4">
                  <c:v>8.1170639348273815E-2</c:v>
                </c:pt>
                <c:pt idx="5">
                  <c:v>8.235237391566512E-2</c:v>
                </c:pt>
                <c:pt idx="6">
                  <c:v>7.9821899724288603E-2</c:v>
                </c:pt>
                <c:pt idx="7">
                  <c:v>7.6495734605320845E-2</c:v>
                </c:pt>
                <c:pt idx="8">
                  <c:v>7.6585851060786775E-2</c:v>
                </c:pt>
                <c:pt idx="9">
                  <c:v>7.0611991704963392E-2</c:v>
                </c:pt>
                <c:pt idx="10">
                  <c:v>7.1049263295851955E-2</c:v>
                </c:pt>
                <c:pt idx="11">
                  <c:v>7.0256844193406762E-2</c:v>
                </c:pt>
                <c:pt idx="12">
                  <c:v>7.0139847032591754E-2</c:v>
                </c:pt>
                <c:pt idx="13">
                  <c:v>6.9907521540937143E-2</c:v>
                </c:pt>
                <c:pt idx="14">
                  <c:v>6.9656010464964765E-2</c:v>
                </c:pt>
                <c:pt idx="15">
                  <c:v>6.9395641447747652E-2</c:v>
                </c:pt>
                <c:pt idx="16">
                  <c:v>6.9130295368153308E-2</c:v>
                </c:pt>
                <c:pt idx="17">
                  <c:v>6.8821764110135492E-2</c:v>
                </c:pt>
                <c:pt idx="18">
                  <c:v>6.8508141229060376E-2</c:v>
                </c:pt>
                <c:pt idx="19">
                  <c:v>6.8199867254651714E-2</c:v>
                </c:pt>
                <c:pt idx="20">
                  <c:v>6.7936733789540446E-2</c:v>
                </c:pt>
                <c:pt idx="21">
                  <c:v>6.7626023925312445E-2</c:v>
                </c:pt>
                <c:pt idx="22">
                  <c:v>6.7380324773025607E-2</c:v>
                </c:pt>
                <c:pt idx="23">
                  <c:v>6.7097442116467038E-2</c:v>
                </c:pt>
                <c:pt idx="24">
                  <c:v>6.680889377237785E-2</c:v>
                </c:pt>
                <c:pt idx="25">
                  <c:v>6.6528883999127042E-2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6.4469815172669129E-2</c:v>
                </c:pt>
                <c:pt idx="1">
                  <c:v>6.290045129626029E-2</c:v>
                </c:pt>
                <c:pt idx="2">
                  <c:v>5.9858915560615816E-2</c:v>
                </c:pt>
                <c:pt idx="3">
                  <c:v>5.9214949617055708E-2</c:v>
                </c:pt>
                <c:pt idx="4">
                  <c:v>5.8634719224020068E-2</c:v>
                </c:pt>
                <c:pt idx="5">
                  <c:v>5.8303649208846509E-2</c:v>
                </c:pt>
                <c:pt idx="6">
                  <c:v>6.010298806466189E-2</c:v>
                </c:pt>
                <c:pt idx="7">
                  <c:v>5.8484005559057896E-2</c:v>
                </c:pt>
                <c:pt idx="8">
                  <c:v>6.2198862198502597E-2</c:v>
                </c:pt>
                <c:pt idx="9">
                  <c:v>6.0460664617888044E-2</c:v>
                </c:pt>
                <c:pt idx="10">
                  <c:v>5.3897337218030646E-2</c:v>
                </c:pt>
                <c:pt idx="11">
                  <c:v>6.0823176559725647E-2</c:v>
                </c:pt>
                <c:pt idx="12">
                  <c:v>6.07993166381409E-2</c:v>
                </c:pt>
                <c:pt idx="13">
                  <c:v>6.0665095852931124E-2</c:v>
                </c:pt>
                <c:pt idx="14">
                  <c:v>6.0457631820076248E-2</c:v>
                </c:pt>
                <c:pt idx="15">
                  <c:v>6.0243869727040454E-2</c:v>
                </c:pt>
                <c:pt idx="16">
                  <c:v>5.9987711259899545E-2</c:v>
                </c:pt>
                <c:pt idx="17">
                  <c:v>5.9739827369366047E-2</c:v>
                </c:pt>
                <c:pt idx="18">
                  <c:v>5.9508179519967397E-2</c:v>
                </c:pt>
                <c:pt idx="19">
                  <c:v>5.9266889339389256E-2</c:v>
                </c:pt>
                <c:pt idx="20">
                  <c:v>5.900335263373073E-2</c:v>
                </c:pt>
                <c:pt idx="21">
                  <c:v>5.8755661023446634E-2</c:v>
                </c:pt>
                <c:pt idx="22">
                  <c:v>5.8487183610473524E-2</c:v>
                </c:pt>
                <c:pt idx="23">
                  <c:v>5.8236024705876251E-2</c:v>
                </c:pt>
                <c:pt idx="24">
                  <c:v>5.7957424622410693E-2</c:v>
                </c:pt>
                <c:pt idx="25">
                  <c:v>5.7670233361337343E-2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0.12211779625851513</c:v>
                </c:pt>
                <c:pt idx="1">
                  <c:v>0.11608627502701564</c:v>
                </c:pt>
                <c:pt idx="2">
                  <c:v>0.11687744362906267</c:v>
                </c:pt>
                <c:pt idx="3">
                  <c:v>0.11744092896337092</c:v>
                </c:pt>
                <c:pt idx="4">
                  <c:v>0.12059478600021102</c:v>
                </c:pt>
                <c:pt idx="5">
                  <c:v>0.12084728177744919</c:v>
                </c:pt>
                <c:pt idx="6">
                  <c:v>0.11657121996718721</c:v>
                </c:pt>
                <c:pt idx="7">
                  <c:v>0.11226991036619399</c:v>
                </c:pt>
                <c:pt idx="8">
                  <c:v>0.11426277270571751</c:v>
                </c:pt>
                <c:pt idx="9">
                  <c:v>0.11178623556991017</c:v>
                </c:pt>
                <c:pt idx="10">
                  <c:v>0.10401219469124386</c:v>
                </c:pt>
                <c:pt idx="11">
                  <c:v>0.10346614016008966</c:v>
                </c:pt>
                <c:pt idx="12">
                  <c:v>0.10272640265550687</c:v>
                </c:pt>
                <c:pt idx="13">
                  <c:v>0.10205016978886203</c:v>
                </c:pt>
                <c:pt idx="14">
                  <c:v>0.1014332145526726</c:v>
                </c:pt>
                <c:pt idx="15">
                  <c:v>0.10078492267494016</c:v>
                </c:pt>
                <c:pt idx="16">
                  <c:v>0.10013219991297839</c:v>
                </c:pt>
                <c:pt idx="17">
                  <c:v>9.9451720342363104E-2</c:v>
                </c:pt>
                <c:pt idx="18">
                  <c:v>9.8702428120024638E-2</c:v>
                </c:pt>
                <c:pt idx="19">
                  <c:v>9.7967924462271941E-2</c:v>
                </c:pt>
                <c:pt idx="20">
                  <c:v>9.7198080626783714E-2</c:v>
                </c:pt>
                <c:pt idx="21">
                  <c:v>9.642339592149296E-2</c:v>
                </c:pt>
                <c:pt idx="22">
                  <c:v>9.5625314065713035E-2</c:v>
                </c:pt>
                <c:pt idx="23">
                  <c:v>9.4830109042359459E-2</c:v>
                </c:pt>
                <c:pt idx="24">
                  <c:v>9.4041622216734899E-2</c:v>
                </c:pt>
                <c:pt idx="25">
                  <c:v>9.322707765075558E-2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6.4461206278662146</c:v>
                </c:pt>
                <c:pt idx="1">
                  <c:v>17.910741601664</c:v>
                </c:pt>
                <c:pt idx="2">
                  <c:v>4.0872593709573692</c:v>
                </c:pt>
                <c:pt idx="3">
                  <c:v>-1.8460462125700019</c:v>
                </c:pt>
                <c:pt idx="4">
                  <c:v>-2.5788592064363911</c:v>
                </c:pt>
                <c:pt idx="5">
                  <c:v>3.7907036812442811</c:v>
                </c:pt>
                <c:pt idx="6">
                  <c:v>-3.8984704927311284</c:v>
                </c:pt>
                <c:pt idx="7">
                  <c:v>2.5425530025959837</c:v>
                </c:pt>
                <c:pt idx="8">
                  <c:v>-1.5840023725906391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0.40439529358140192</c:v>
                </c:pt>
                <c:pt idx="1">
                  <c:v>3.5042161572971793</c:v>
                </c:pt>
                <c:pt idx="2">
                  <c:v>3.8499698611044408</c:v>
                </c:pt>
                <c:pt idx="3">
                  <c:v>-0.1103650347473959</c:v>
                </c:pt>
                <c:pt idx="4">
                  <c:v>-5.826032983237873</c:v>
                </c:pt>
                <c:pt idx="5">
                  <c:v>-0.84748207925148478</c:v>
                </c:pt>
                <c:pt idx="6">
                  <c:v>-0.33746386993384192</c:v>
                </c:pt>
                <c:pt idx="7">
                  <c:v>-3.7483750598863992</c:v>
                </c:pt>
                <c:pt idx="8">
                  <c:v>-4.7558622849257404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1.6717170892427617</c:v>
                </c:pt>
                <c:pt idx="1">
                  <c:v>9.4854635577172246</c:v>
                </c:pt>
                <c:pt idx="2">
                  <c:v>-1.2842484296200638</c:v>
                </c:pt>
                <c:pt idx="3">
                  <c:v>-3.0480056053643665</c:v>
                </c:pt>
                <c:pt idx="4">
                  <c:v>0.81968902650983466</c:v>
                </c:pt>
                <c:pt idx="5">
                  <c:v>3.5575985021354768</c:v>
                </c:pt>
                <c:pt idx="6">
                  <c:v>0.25148847157193188</c:v>
                </c:pt>
                <c:pt idx="7">
                  <c:v>4.0987700677476582</c:v>
                </c:pt>
                <c:pt idx="8">
                  <c:v>-4.6472679939988382E-2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7.4088483249535244</c:v>
                </c:pt>
                <c:pt idx="1">
                  <c:v>15.293949085740394</c:v>
                </c:pt>
                <c:pt idx="2">
                  <c:v>6.1792790247632894</c:v>
                </c:pt>
                <c:pt idx="3">
                  <c:v>-5.6006273519658194</c:v>
                </c:pt>
                <c:pt idx="4">
                  <c:v>-1.1085658849677742</c:v>
                </c:pt>
                <c:pt idx="5">
                  <c:v>5.7248895885416644</c:v>
                </c:pt>
                <c:pt idx="6">
                  <c:v>0.32960250791125389</c:v>
                </c:pt>
                <c:pt idx="7">
                  <c:v>0.24016008694803759</c:v>
                </c:pt>
                <c:pt idx="8">
                  <c:v>-1.3585353819251011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9.0805654141962862</c:v>
                </c:pt>
                <c:pt idx="1">
                  <c:v>24.779412643457619</c:v>
                </c:pt>
                <c:pt idx="2">
                  <c:v>4.8950305951432256</c:v>
                </c:pt>
                <c:pt idx="3">
                  <c:v>-8.6486329573301859</c:v>
                </c:pt>
                <c:pt idx="4">
                  <c:v>-0.28887685845793953</c:v>
                </c:pt>
                <c:pt idx="5">
                  <c:v>9.2824880906771412</c:v>
                </c:pt>
                <c:pt idx="6">
                  <c:v>0.58109097948318578</c:v>
                </c:pt>
                <c:pt idx="7">
                  <c:v>4.3389301546956958</c:v>
                </c:pt>
                <c:pt idx="8">
                  <c:v>-1.4050080618650895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5.6941270622635862</c:v>
                </c:pt>
                <c:pt idx="1">
                  <c:v>14.069132013188735</c:v>
                </c:pt>
                <c:pt idx="2">
                  <c:v>5.5792617613874853</c:v>
                </c:pt>
                <c:pt idx="3">
                  <c:v>-9.0968314774507633</c:v>
                </c:pt>
                <c:pt idx="4">
                  <c:v>1.5225073112218288</c:v>
                </c:pt>
                <c:pt idx="5">
                  <c:v>6.392263044755758</c:v>
                </c:pt>
                <c:pt idx="6">
                  <c:v>-0.3625629595960369</c:v>
                </c:pt>
                <c:pt idx="7">
                  <c:v>1.4763618247456658</c:v>
                </c:pt>
                <c:pt idx="8">
                  <c:v>-1.4393052187192836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3.3864383519326466</c:v>
                </c:pt>
                <c:pt idx="1">
                  <c:v>10.71028063026877</c:v>
                </c:pt>
                <c:pt idx="2">
                  <c:v>-0.6842311662442313</c:v>
                </c:pt>
                <c:pt idx="3">
                  <c:v>0.44819852012056671</c:v>
                </c:pt>
                <c:pt idx="4">
                  <c:v>-1.8113841696797479</c:v>
                </c:pt>
                <c:pt idx="5">
                  <c:v>2.8902250459213548</c:v>
                </c:pt>
                <c:pt idx="6">
                  <c:v>0.94365393907923156</c:v>
                </c:pt>
                <c:pt idx="7">
                  <c:v>2.8625683299500224</c:v>
                </c:pt>
                <c:pt idx="8">
                  <c:v>3.4297156854208311E-2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1.4635185860106485</c:v>
                </c:pt>
                <c:pt idx="1">
                  <c:v>0.51774606029129622</c:v>
                </c:pt>
                <c:pt idx="2">
                  <c:v>0.38814552179613671</c:v>
                </c:pt>
                <c:pt idx="3">
                  <c:v>-9.2609977812671218E-2</c:v>
                </c:pt>
                <c:pt idx="4">
                  <c:v>1.4866659784479115</c:v>
                </c:pt>
                <c:pt idx="5">
                  <c:v>1.5292321519326046</c:v>
                </c:pt>
                <c:pt idx="6">
                  <c:v>-0.23231819458448921</c:v>
                </c:pt>
                <c:pt idx="7">
                  <c:v>1.4905956856217228</c:v>
                </c:pt>
                <c:pt idx="8">
                  <c:v>0.8350180679583743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2.5452350417269365</c:v>
                </c:pt>
                <c:pt idx="1">
                  <c:v>6.6457459977014004</c:v>
                </c:pt>
                <c:pt idx="2">
                  <c:v>1.2472967945843898</c:v>
                </c:pt>
                <c:pt idx="3">
                  <c:v>-3.8797147516222381</c:v>
                </c:pt>
                <c:pt idx="4">
                  <c:v>0.84128156998586778</c:v>
                </c:pt>
                <c:pt idx="5">
                  <c:v>2.3412447064270694</c:v>
                </c:pt>
                <c:pt idx="6">
                  <c:v>0.57820414031385425</c:v>
                </c:pt>
                <c:pt idx="7">
                  <c:v>1.5223067246520268</c:v>
                </c:pt>
                <c:pt idx="8">
                  <c:v>-1.9131829137268817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5.0718117864587455</c:v>
                </c:pt>
                <c:pt idx="1">
                  <c:v>17.615920585464693</c:v>
                </c:pt>
                <c:pt idx="2">
                  <c:v>3.2595882787626778</c:v>
                </c:pt>
                <c:pt idx="3">
                  <c:v>-4.6763082278952801</c:v>
                </c:pt>
                <c:pt idx="4">
                  <c:v>-2.6168244068917019</c:v>
                </c:pt>
                <c:pt idx="5">
                  <c:v>5.4120112323174254</c:v>
                </c:pt>
                <c:pt idx="6">
                  <c:v>0.23520503375380741</c:v>
                </c:pt>
                <c:pt idx="7">
                  <c:v>1.3260277444219284</c:v>
                </c:pt>
                <c:pt idx="8">
                  <c:v>-0.32684321609656308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0.31957691629062523</c:v>
                </c:pt>
                <c:pt idx="1">
                  <c:v>0.73589498205814063</c:v>
                </c:pt>
                <c:pt idx="2">
                  <c:v>0.41497527069849571</c:v>
                </c:pt>
                <c:pt idx="3">
                  <c:v>-0.38503073573431013</c:v>
                </c:pt>
                <c:pt idx="4">
                  <c:v>0.60585421337112377</c:v>
                </c:pt>
                <c:pt idx="5">
                  <c:v>1.205742095802087</c:v>
                </c:pt>
                <c:pt idx="6">
                  <c:v>-0.13021138897217244</c:v>
                </c:pt>
                <c:pt idx="7">
                  <c:v>0.31986058077765933</c:v>
                </c:pt>
                <c:pt idx="8">
                  <c:v>5.4299035180971567E-2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1.6741571088629534</c:v>
                </c:pt>
                <c:pt idx="1">
                  <c:v>4.2594767244699341</c:v>
                </c:pt>
                <c:pt idx="2">
                  <c:v>1.598669993555486</c:v>
                </c:pt>
                <c:pt idx="3">
                  <c:v>-3.6322128928241497</c:v>
                </c:pt>
                <c:pt idx="4">
                  <c:v>0.39975394004876663</c:v>
                </c:pt>
                <c:pt idx="5">
                  <c:v>1.6873560225086806</c:v>
                </c:pt>
                <c:pt idx="6">
                  <c:v>0.11997238956470646</c:v>
                </c:pt>
                <c:pt idx="7">
                  <c:v>0.85112574184023826</c:v>
                </c:pt>
                <c:pt idx="8">
                  <c:v>-2.1106440606698236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3.7003930371100271</c:v>
                </c:pt>
                <c:pt idx="1">
                  <c:v>9.0737603066606916</c:v>
                </c:pt>
                <c:pt idx="2">
                  <c:v>3.5656164971334903</c:v>
                </c:pt>
                <c:pt idx="3">
                  <c:v>-5.0795878488922845</c:v>
                </c:pt>
                <c:pt idx="4">
                  <c:v>0.51689915780193463</c:v>
                </c:pt>
                <c:pt idx="5">
                  <c:v>3.4991649264449745</c:v>
                </c:pt>
                <c:pt idx="6">
                  <c:v>-0.35232396018856704</c:v>
                </c:pt>
                <c:pt idx="7">
                  <c:v>0.30537550212776776</c:v>
                </c:pt>
                <c:pt idx="8">
                  <c:v>0.61703980676958725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1.1439416697200295</c:v>
                </c:pt>
                <c:pt idx="1">
                  <c:v>-0.2181489217668533</c:v>
                </c:pt>
                <c:pt idx="2">
                  <c:v>-2.682974890236256E-2</c:v>
                </c:pt>
                <c:pt idx="3">
                  <c:v>0.29242075792163913</c:v>
                </c:pt>
                <c:pt idx="4">
                  <c:v>0.88081176507678194</c:v>
                </c:pt>
                <c:pt idx="5">
                  <c:v>0.3234900561305194</c:v>
                </c:pt>
                <c:pt idx="6">
                  <c:v>-0.10210680561231555</c:v>
                </c:pt>
                <c:pt idx="7">
                  <c:v>1.1707351048440673</c:v>
                </c:pt>
                <c:pt idx="8">
                  <c:v>0.78071903277740184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0.87107793286398483</c:v>
                </c:pt>
                <c:pt idx="1">
                  <c:v>2.386269273231469</c:v>
                </c:pt>
                <c:pt idx="2">
                  <c:v>-0.35137319897109176</c:v>
                </c:pt>
                <c:pt idx="3">
                  <c:v>-0.24750185879808972</c:v>
                </c:pt>
                <c:pt idx="4">
                  <c:v>0.4415276299370996</c:v>
                </c:pt>
                <c:pt idx="5">
                  <c:v>0.65388868391837773</c:v>
                </c:pt>
                <c:pt idx="6">
                  <c:v>0.45823175074915223</c:v>
                </c:pt>
                <c:pt idx="7">
                  <c:v>0.67118098281179206</c:v>
                </c:pt>
                <c:pt idx="8">
                  <c:v>0.19746114694294015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1.3714187493486847</c:v>
                </c:pt>
                <c:pt idx="1">
                  <c:v>8.5421602788040047</c:v>
                </c:pt>
                <c:pt idx="2">
                  <c:v>-0.30602821837078409</c:v>
                </c:pt>
                <c:pt idx="3">
                  <c:v>0.40327962099703463</c:v>
                </c:pt>
                <c:pt idx="4">
                  <c:v>-3.1337235646936357</c:v>
                </c:pt>
                <c:pt idx="5">
                  <c:v>1.9128463058724492</c:v>
                </c:pt>
                <c:pt idx="6">
                  <c:v>0.58752899394237712</c:v>
                </c:pt>
                <c:pt idx="7">
                  <c:v>1.0206522422941688</c:v>
                </c:pt>
                <c:pt idx="8">
                  <c:v>-0.94388302286614412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25.048006239776495</c:v>
                </c:pt>
                <c:pt idx="1">
                  <c:v>26.311485400353245</c:v>
                </c:pt>
                <c:pt idx="2">
                  <c:v>24.150789619213175</c:v>
                </c:pt>
                <c:pt idx="3">
                  <c:v>22.157751303795024</c:v>
                </c:pt>
                <c:pt idx="4">
                  <c:v>24.847249526451822</c:v>
                </c:pt>
                <c:pt idx="5">
                  <c:v>24.904727663207606</c:v>
                </c:pt>
                <c:pt idx="6">
                  <c:v>23.711150641163602</c:v>
                </c:pt>
                <c:pt idx="7">
                  <c:v>20.554861219942925</c:v>
                </c:pt>
                <c:pt idx="8">
                  <c:v>22.683990692328795</c:v>
                </c:pt>
                <c:pt idx="9">
                  <c:v>23.784914524896418</c:v>
                </c:pt>
                <c:pt idx="10">
                  <c:v>16.934362463041875</c:v>
                </c:pt>
                <c:pt idx="11">
                  <c:v>15.436239615000513</c:v>
                </c:pt>
                <c:pt idx="12">
                  <c:v>16.458020610669401</c:v>
                </c:pt>
                <c:pt idx="13">
                  <c:v>15.522500910651884</c:v>
                </c:pt>
                <c:pt idx="14">
                  <c:v>14.627911643105969</c:v>
                </c:pt>
                <c:pt idx="15">
                  <c:v>14.176526922295327</c:v>
                </c:pt>
                <c:pt idx="16">
                  <c:v>13.798778440107361</c:v>
                </c:pt>
                <c:pt idx="17">
                  <c:v>13.433156036502442</c:v>
                </c:pt>
                <c:pt idx="18">
                  <c:v>13.013680619241384</c:v>
                </c:pt>
                <c:pt idx="19">
                  <c:v>12.586061972923829</c:v>
                </c:pt>
                <c:pt idx="20">
                  <c:v>12.154976557928947</c:v>
                </c:pt>
                <c:pt idx="21">
                  <c:v>11.726336375471352</c:v>
                </c:pt>
                <c:pt idx="22">
                  <c:v>11.302426911776916</c:v>
                </c:pt>
                <c:pt idx="23">
                  <c:v>10.883877769491798</c:v>
                </c:pt>
                <c:pt idx="24">
                  <c:v>10.493525611253583</c:v>
                </c:pt>
                <c:pt idx="25">
                  <c:v>10.447512063405163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76.393458546412489</c:v>
                </c:pt>
                <c:pt idx="1">
                  <c:v>70.835314336522401</c:v>
                </c:pt>
                <c:pt idx="2">
                  <c:v>68.25090040823595</c:v>
                </c:pt>
                <c:pt idx="3">
                  <c:v>65.518994260887297</c:v>
                </c:pt>
                <c:pt idx="4">
                  <c:v>69.153493485048131</c:v>
                </c:pt>
                <c:pt idx="5">
                  <c:v>74.855160623909157</c:v>
                </c:pt>
                <c:pt idx="6">
                  <c:v>72.662529356844075</c:v>
                </c:pt>
                <c:pt idx="7">
                  <c:v>72.195330860117195</c:v>
                </c:pt>
                <c:pt idx="8">
                  <c:v>70.44408695290474</c:v>
                </c:pt>
                <c:pt idx="9">
                  <c:v>72.671787958274862</c:v>
                </c:pt>
                <c:pt idx="10">
                  <c:v>63.257478442228731</c:v>
                </c:pt>
                <c:pt idx="11">
                  <c:v>58.837921141994812</c:v>
                </c:pt>
                <c:pt idx="12">
                  <c:v>61.962874209846703</c:v>
                </c:pt>
                <c:pt idx="13">
                  <c:v>60.606747926507651</c:v>
                </c:pt>
                <c:pt idx="14">
                  <c:v>59.340049228245313</c:v>
                </c:pt>
                <c:pt idx="15">
                  <c:v>57.859794953488887</c:v>
                </c:pt>
                <c:pt idx="16">
                  <c:v>56.303413765652678</c:v>
                </c:pt>
                <c:pt idx="17">
                  <c:v>54.689308731907353</c:v>
                </c:pt>
                <c:pt idx="18">
                  <c:v>53.053897174601552</c:v>
                </c:pt>
                <c:pt idx="19">
                  <c:v>51.399036680968656</c:v>
                </c:pt>
                <c:pt idx="20">
                  <c:v>49.721904994194901</c:v>
                </c:pt>
                <c:pt idx="21">
                  <c:v>48.013215149188284</c:v>
                </c:pt>
                <c:pt idx="22">
                  <c:v>46.277513052561964</c:v>
                </c:pt>
                <c:pt idx="23">
                  <c:v>44.514488188384412</c:v>
                </c:pt>
                <c:pt idx="24">
                  <c:v>42.723504630886971</c:v>
                </c:pt>
                <c:pt idx="25">
                  <c:v>40.858982790105905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94.164210512867484</c:v>
                </c:pt>
                <c:pt idx="1">
                  <c:v>100.8902177012758</c:v>
                </c:pt>
                <c:pt idx="2">
                  <c:v>93.391804025795636</c:v>
                </c:pt>
                <c:pt idx="3">
                  <c:v>100.52594086330608</c:v>
                </c:pt>
                <c:pt idx="4">
                  <c:v>101.29930899925832</c:v>
                </c:pt>
                <c:pt idx="5">
                  <c:v>103.24630602634849</c:v>
                </c:pt>
                <c:pt idx="6">
                  <c:v>100.4332928661577</c:v>
                </c:pt>
                <c:pt idx="7">
                  <c:v>106.09548843490977</c:v>
                </c:pt>
                <c:pt idx="8">
                  <c:v>105.08613667602047</c:v>
                </c:pt>
                <c:pt idx="9">
                  <c:v>102.09927904479251</c:v>
                </c:pt>
                <c:pt idx="10">
                  <c:v>98.16004224357799</c:v>
                </c:pt>
                <c:pt idx="11">
                  <c:v>97.856456975857682</c:v>
                </c:pt>
                <c:pt idx="12">
                  <c:v>97.30919232763695</c:v>
                </c:pt>
                <c:pt idx="13">
                  <c:v>96.489726763891923</c:v>
                </c:pt>
                <c:pt idx="14">
                  <c:v>95.845679615334063</c:v>
                </c:pt>
                <c:pt idx="15">
                  <c:v>94.876114704194549</c:v>
                </c:pt>
                <c:pt idx="16">
                  <c:v>93.774227677498857</c:v>
                </c:pt>
                <c:pt idx="17">
                  <c:v>92.624897175499228</c:v>
                </c:pt>
                <c:pt idx="18">
                  <c:v>91.4659238141777</c:v>
                </c:pt>
                <c:pt idx="19">
                  <c:v>90.30002234413891</c:v>
                </c:pt>
                <c:pt idx="20">
                  <c:v>89.136541457757488</c:v>
                </c:pt>
                <c:pt idx="21">
                  <c:v>87.940688646406485</c:v>
                </c:pt>
                <c:pt idx="22">
                  <c:v>86.712241627359461</c:v>
                </c:pt>
                <c:pt idx="23">
                  <c:v>85.461741519515769</c:v>
                </c:pt>
                <c:pt idx="24">
                  <c:v>84.169945848456734</c:v>
                </c:pt>
                <c:pt idx="25">
                  <c:v>82.789717428521186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83.685053794089939</c:v>
                </c:pt>
                <c:pt idx="1">
                  <c:v>83.236902606269055</c:v>
                </c:pt>
                <c:pt idx="2">
                  <c:v>82.403352471646528</c:v>
                </c:pt>
                <c:pt idx="3">
                  <c:v>85.591309721538636</c:v>
                </c:pt>
                <c:pt idx="4">
                  <c:v>93.161210567988817</c:v>
                </c:pt>
                <c:pt idx="5">
                  <c:v>95.910149384992621</c:v>
                </c:pt>
                <c:pt idx="6">
                  <c:v>96.340824633347125</c:v>
                </c:pt>
                <c:pt idx="7">
                  <c:v>97.009401571064913</c:v>
                </c:pt>
                <c:pt idx="8">
                  <c:v>95.713728631015726</c:v>
                </c:pt>
                <c:pt idx="9">
                  <c:v>96.687120467140275</c:v>
                </c:pt>
                <c:pt idx="10">
                  <c:v>92.261309334366089</c:v>
                </c:pt>
                <c:pt idx="11">
                  <c:v>99.76165900292601</c:v>
                </c:pt>
                <c:pt idx="12">
                  <c:v>96.994880697514773</c:v>
                </c:pt>
                <c:pt idx="13">
                  <c:v>97.600154000723194</c:v>
                </c:pt>
                <c:pt idx="14">
                  <c:v>98.404007818868067</c:v>
                </c:pt>
                <c:pt idx="15">
                  <c:v>98.909735884178929</c:v>
                </c:pt>
                <c:pt idx="16">
                  <c:v>99.309701480536745</c:v>
                </c:pt>
                <c:pt idx="17">
                  <c:v>99.702436265935518</c:v>
                </c:pt>
                <c:pt idx="18">
                  <c:v>100.11060310616817</c:v>
                </c:pt>
                <c:pt idx="19">
                  <c:v>100.52651460472084</c:v>
                </c:pt>
                <c:pt idx="20">
                  <c:v>100.98039823479013</c:v>
                </c:pt>
                <c:pt idx="21">
                  <c:v>101.44141377520154</c:v>
                </c:pt>
                <c:pt idx="22">
                  <c:v>101.91309273746123</c:v>
                </c:pt>
                <c:pt idx="23">
                  <c:v>102.40068503112593</c:v>
                </c:pt>
                <c:pt idx="24">
                  <c:v>102.90704213656237</c:v>
                </c:pt>
                <c:pt idx="25">
                  <c:v>103.36682913109621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21.448699200727717</c:v>
                </c:pt>
                <c:pt idx="1">
                  <c:v>19.471867721700164</c:v>
                </c:pt>
                <c:pt idx="2">
                  <c:v>23.156646784650324</c:v>
                </c:pt>
                <c:pt idx="3">
                  <c:v>23.642993491166646</c:v>
                </c:pt>
                <c:pt idx="4">
                  <c:v>24.120728063805963</c:v>
                </c:pt>
                <c:pt idx="5">
                  <c:v>24.224802295744347</c:v>
                </c:pt>
                <c:pt idx="6">
                  <c:v>25.0625310219563</c:v>
                </c:pt>
                <c:pt idx="7">
                  <c:v>25.594911253659852</c:v>
                </c:pt>
                <c:pt idx="8">
                  <c:v>25.043096267854473</c:v>
                </c:pt>
                <c:pt idx="9">
                  <c:v>26.243296556504855</c:v>
                </c:pt>
                <c:pt idx="10">
                  <c:v>29.282557568361852</c:v>
                </c:pt>
                <c:pt idx="11">
                  <c:v>28.950269708313883</c:v>
                </c:pt>
                <c:pt idx="12">
                  <c:v>28.092335064791776</c:v>
                </c:pt>
                <c:pt idx="13">
                  <c:v>28.629821674228889</c:v>
                </c:pt>
                <c:pt idx="14">
                  <c:v>29.213857473497484</c:v>
                </c:pt>
                <c:pt idx="15">
                  <c:v>29.68827341538956</c:v>
                </c:pt>
                <c:pt idx="16">
                  <c:v>30.157239356878296</c:v>
                </c:pt>
                <c:pt idx="17">
                  <c:v>30.64566465942637</c:v>
                </c:pt>
                <c:pt idx="18" formatCode="General">
                  <c:v>31.143941616570224</c:v>
                </c:pt>
                <c:pt idx="19" formatCode="General">
                  <c:v>31.659327895933185</c:v>
                </c:pt>
                <c:pt idx="20" formatCode="General">
                  <c:v>32.207761374033424</c:v>
                </c:pt>
                <c:pt idx="21" formatCode="General">
                  <c:v>32.767263192770415</c:v>
                </c:pt>
                <c:pt idx="22">
                  <c:v>33.346928347703425</c:v>
                </c:pt>
                <c:pt idx="23">
                  <c:v>33.93973773667809</c:v>
                </c:pt>
                <c:pt idx="24">
                  <c:v>34.560383083913031</c:v>
                </c:pt>
                <c:pt idx="25">
                  <c:v>35.169697560183224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24.691395946140361</c:v>
                </c:pt>
                <c:pt idx="1">
                  <c:v>22.294656313451163</c:v>
                </c:pt>
                <c:pt idx="2">
                  <c:v>24.465813887955765</c:v>
                </c:pt>
                <c:pt idx="3">
                  <c:v>25.221604098379643</c:v>
                </c:pt>
                <c:pt idx="4">
                  <c:v>25.967620921064082</c:v>
                </c:pt>
                <c:pt idx="5">
                  <c:v>24.579365439161535</c:v>
                </c:pt>
                <c:pt idx="6">
                  <c:v>25.694046768911267</c:v>
                </c:pt>
                <c:pt idx="7">
                  <c:v>25.580808233950115</c:v>
                </c:pt>
                <c:pt idx="8">
                  <c:v>24.800621772611571</c:v>
                </c:pt>
                <c:pt idx="9">
                  <c:v>25.1823335908765</c:v>
                </c:pt>
                <c:pt idx="10">
                  <c:v>28.414762928490926</c:v>
                </c:pt>
                <c:pt idx="11">
                  <c:v>27.12490606502422</c:v>
                </c:pt>
                <c:pt idx="12">
                  <c:v>26.437842529439532</c:v>
                </c:pt>
                <c:pt idx="13">
                  <c:v>26.826914376029464</c:v>
                </c:pt>
                <c:pt idx="14">
                  <c:v>27.291843576721231</c:v>
                </c:pt>
                <c:pt idx="15">
                  <c:v>27.664145909610763</c:v>
                </c:pt>
                <c:pt idx="16">
                  <c:v>28.02292575918387</c:v>
                </c:pt>
                <c:pt idx="17">
                  <c:v>28.40582932121055</c:v>
                </c:pt>
                <c:pt idx="18" formatCode="General">
                  <c:v>28.815940317768053</c:v>
                </c:pt>
                <c:pt idx="19" formatCode="General">
                  <c:v>29.238140495954351</c:v>
                </c:pt>
                <c:pt idx="20" formatCode="General">
                  <c:v>29.689279017351463</c:v>
                </c:pt>
                <c:pt idx="21" formatCode="General">
                  <c:v>30.176546741978406</c:v>
                </c:pt>
                <c:pt idx="22">
                  <c:v>30.675898266541722</c:v>
                </c:pt>
                <c:pt idx="23">
                  <c:v>31.191145174193831</c:v>
                </c:pt>
                <c:pt idx="24">
                  <c:v>31.718205412903405</c:v>
                </c:pt>
                <c:pt idx="25">
                  <c:v>32.230534604080205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67.735526029353707</c:v>
                </c:pt>
                <c:pt idx="1">
                  <c:v>64.837753296281164</c:v>
                </c:pt>
                <c:pt idx="2">
                  <c:v>76.56827866629601</c:v>
                </c:pt>
                <c:pt idx="3">
                  <c:v>81.90913666858134</c:v>
                </c:pt>
                <c:pt idx="4">
                  <c:v>86.101697574391551</c:v>
                </c:pt>
                <c:pt idx="5">
                  <c:v>86.890792702494835</c:v>
                </c:pt>
                <c:pt idx="6">
                  <c:v>89.854155036933619</c:v>
                </c:pt>
                <c:pt idx="7">
                  <c:v>93.65064560964197</c:v>
                </c:pt>
                <c:pt idx="8">
                  <c:v>91.508260133951595</c:v>
                </c:pt>
                <c:pt idx="9">
                  <c:v>98.027024906918413</c:v>
                </c:pt>
                <c:pt idx="10">
                  <c:v>109.1369558399259</c:v>
                </c:pt>
                <c:pt idx="11">
                  <c:v>108.08003886998445</c:v>
                </c:pt>
                <c:pt idx="12">
                  <c:v>106.11190392226594</c:v>
                </c:pt>
                <c:pt idx="13">
                  <c:v>108.41974468639218</c:v>
                </c:pt>
                <c:pt idx="14">
                  <c:v>110.94161317806451</c:v>
                </c:pt>
                <c:pt idx="15">
                  <c:v>113.154358603712</c:v>
                </c:pt>
                <c:pt idx="16">
                  <c:v>115.26484244783346</c:v>
                </c:pt>
                <c:pt idx="17">
                  <c:v>117.32271896974136</c:v>
                </c:pt>
                <c:pt idx="18" formatCode="General">
                  <c:v>119.40584989491487</c:v>
                </c:pt>
                <c:pt idx="19" formatCode="General">
                  <c:v>121.52412981591158</c:v>
                </c:pt>
                <c:pt idx="20" formatCode="General">
                  <c:v>123.69544309461673</c:v>
                </c:pt>
                <c:pt idx="21" formatCode="General">
                  <c:v>125.89073276013438</c:v>
                </c:pt>
                <c:pt idx="22" formatCode="General">
                  <c:v>128.13386857340754</c:v>
                </c:pt>
                <c:pt idx="23" formatCode="General">
                  <c:v>130.43148191482297</c:v>
                </c:pt>
                <c:pt idx="24" formatCode="General">
                  <c:v>132.74621361402617</c:v>
                </c:pt>
                <c:pt idx="25" formatCode="General">
                  <c:v>135.05213939374985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33.938866624872674</c:v>
                </c:pt>
                <c:pt idx="1">
                  <c:v>27.949916509232455</c:v>
                </c:pt>
                <c:pt idx="2">
                  <c:v>31.702088465260115</c:v>
                </c:pt>
                <c:pt idx="3">
                  <c:v>31.081349109058639</c:v>
                </c:pt>
                <c:pt idx="4">
                  <c:v>38.110266206707621</c:v>
                </c:pt>
                <c:pt idx="5">
                  <c:v>40.616192420627662</c:v>
                </c:pt>
                <c:pt idx="6">
                  <c:v>49.04734309972504</c:v>
                </c:pt>
                <c:pt idx="7">
                  <c:v>51.50840461852443</c:v>
                </c:pt>
                <c:pt idx="8">
                  <c:v>52.752226381751171</c:v>
                </c:pt>
                <c:pt idx="9">
                  <c:v>53.575172968836469</c:v>
                </c:pt>
                <c:pt idx="10">
                  <c:v>53.091439879237647</c:v>
                </c:pt>
                <c:pt idx="11">
                  <c:v>56.203377416009239</c:v>
                </c:pt>
                <c:pt idx="12">
                  <c:v>60.214243462867238</c:v>
                </c:pt>
                <c:pt idx="13">
                  <c:v>62.70713410787944</c:v>
                </c:pt>
                <c:pt idx="14">
                  <c:v>65.269583020172718</c:v>
                </c:pt>
                <c:pt idx="15">
                  <c:v>67.578666564762671</c:v>
                </c:pt>
                <c:pt idx="16">
                  <c:v>69.787716671438218</c:v>
                </c:pt>
                <c:pt idx="17">
                  <c:v>71.937335305060586</c:v>
                </c:pt>
                <c:pt idx="18" formatCode="General">
                  <c:v>74.057309594302282</c:v>
                </c:pt>
                <c:pt idx="19" formatCode="General">
                  <c:v>76.149234670799089</c:v>
                </c:pt>
                <c:pt idx="20" formatCode="General">
                  <c:v>78.227746882652497</c:v>
                </c:pt>
                <c:pt idx="21" formatCode="General">
                  <c:v>80.27566695491123</c:v>
                </c:pt>
                <c:pt idx="22" formatCode="General">
                  <c:v>82.29219283739512</c:v>
                </c:pt>
                <c:pt idx="23" formatCode="General">
                  <c:v>84.287474428965027</c:v>
                </c:pt>
                <c:pt idx="24" formatCode="General">
                  <c:v>86.235037566782367</c:v>
                </c:pt>
                <c:pt idx="25" formatCode="General">
                  <c:v>88.109583328950379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5.1137831057592713</c:v>
                </c:pt>
                <c:pt idx="1">
                  <c:v>4.30288611491435</c:v>
                </c:pt>
                <c:pt idx="2">
                  <c:v>4.7863256709466295</c:v>
                </c:pt>
                <c:pt idx="3">
                  <c:v>4.7679204832869839</c:v>
                </c:pt>
                <c:pt idx="4">
                  <c:v>5.9634246552832106</c:v>
                </c:pt>
                <c:pt idx="5">
                  <c:v>6.408503443513184</c:v>
                </c:pt>
                <c:pt idx="6">
                  <c:v>7.5091265749610452</c:v>
                </c:pt>
                <c:pt idx="7">
                  <c:v>7.8611481981887277</c:v>
                </c:pt>
                <c:pt idx="8">
                  <c:v>8.0948524915613778</c:v>
                </c:pt>
                <c:pt idx="9">
                  <c:v>8.2350699817590414</c:v>
                </c:pt>
                <c:pt idx="10">
                  <c:v>8.1000913007687174</c:v>
                </c:pt>
                <c:pt idx="11">
                  <c:v>8.4771312048897443</c:v>
                </c:pt>
                <c:pt idx="12">
                  <c:v>9.1557071749675121</c:v>
                </c:pt>
                <c:pt idx="13">
                  <c:v>9.5232555536949484</c:v>
                </c:pt>
                <c:pt idx="14">
                  <c:v>9.898454445990625</c:v>
                </c:pt>
                <c:pt idx="15">
                  <c:v>10.237383042367362</c:v>
                </c:pt>
                <c:pt idx="16">
                  <c:v>10.563154400869896</c:v>
                </c:pt>
                <c:pt idx="17">
                  <c:v>10.878653534715928</c:v>
                </c:pt>
                <c:pt idx="18" formatCode="General">
                  <c:v>11.191853862255845</c:v>
                </c:pt>
                <c:pt idx="19" formatCode="General">
                  <c:v>11.496531518649626</c:v>
                </c:pt>
                <c:pt idx="20" formatCode="General">
                  <c:v>11.798948386674684</c:v>
                </c:pt>
                <c:pt idx="21" formatCode="General">
                  <c:v>12.096136403937907</c:v>
                </c:pt>
                <c:pt idx="22" formatCode="General">
                  <c:v>12.389837645792504</c:v>
                </c:pt>
                <c:pt idx="23" formatCode="General">
                  <c:v>12.675368236821861</c:v>
                </c:pt>
                <c:pt idx="24" formatCode="General">
                  <c:v>12.959142095215482</c:v>
                </c:pt>
                <c:pt idx="25" formatCode="General">
                  <c:v>13.229003699908036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25.048006239776495</c:v>
                </c:pt>
                <c:pt idx="1">
                  <c:v>26.311485400353245</c:v>
                </c:pt>
                <c:pt idx="2">
                  <c:v>24.150789619213175</c:v>
                </c:pt>
                <c:pt idx="3">
                  <c:v>22.157751303795024</c:v>
                </c:pt>
                <c:pt idx="4">
                  <c:v>24.847249526451822</c:v>
                </c:pt>
                <c:pt idx="5">
                  <c:v>24.904727663207606</c:v>
                </c:pt>
                <c:pt idx="6">
                  <c:v>23.711150641163602</c:v>
                </c:pt>
                <c:pt idx="7">
                  <c:v>20.554861219942925</c:v>
                </c:pt>
                <c:pt idx="8">
                  <c:v>22.683990692328795</c:v>
                </c:pt>
                <c:pt idx="9">
                  <c:v>23.784914524896418</c:v>
                </c:pt>
                <c:pt idx="10">
                  <c:v>16.934362463041875</c:v>
                </c:pt>
                <c:pt idx="11">
                  <c:v>15.436239615000513</c:v>
                </c:pt>
                <c:pt idx="12">
                  <c:v>16.458020610669401</c:v>
                </c:pt>
                <c:pt idx="13">
                  <c:v>15.522500910651884</c:v>
                </c:pt>
                <c:pt idx="14">
                  <c:v>14.627911643105969</c:v>
                </c:pt>
                <c:pt idx="15">
                  <c:v>14.176526922295327</c:v>
                </c:pt>
                <c:pt idx="16">
                  <c:v>13.798778440107361</c:v>
                </c:pt>
                <c:pt idx="17">
                  <c:v>13.433156036502442</c:v>
                </c:pt>
                <c:pt idx="18">
                  <c:v>13.013680619241384</c:v>
                </c:pt>
                <c:pt idx="19">
                  <c:v>12.586061972923829</c:v>
                </c:pt>
                <c:pt idx="20">
                  <c:v>12.154976557928947</c:v>
                </c:pt>
                <c:pt idx="21">
                  <c:v>11.726336375471352</c:v>
                </c:pt>
                <c:pt idx="22">
                  <c:v>11.302426911776916</c:v>
                </c:pt>
                <c:pt idx="23">
                  <c:v>10.883877769491798</c:v>
                </c:pt>
                <c:pt idx="24">
                  <c:v>10.493525611253583</c:v>
                </c:pt>
                <c:pt idx="25">
                  <c:v>10.447512063405163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76.393458546412489</c:v>
                </c:pt>
                <c:pt idx="1">
                  <c:v>70.835314336522401</c:v>
                </c:pt>
                <c:pt idx="2">
                  <c:v>68.25090040823595</c:v>
                </c:pt>
                <c:pt idx="3">
                  <c:v>65.518994260887297</c:v>
                </c:pt>
                <c:pt idx="4">
                  <c:v>69.153493485048131</c:v>
                </c:pt>
                <c:pt idx="5">
                  <c:v>74.855160623909157</c:v>
                </c:pt>
                <c:pt idx="6">
                  <c:v>72.662529356844075</c:v>
                </c:pt>
                <c:pt idx="7">
                  <c:v>72.195330860117195</c:v>
                </c:pt>
                <c:pt idx="8">
                  <c:v>70.44408695290474</c:v>
                </c:pt>
                <c:pt idx="9">
                  <c:v>72.671787958274862</c:v>
                </c:pt>
                <c:pt idx="10">
                  <c:v>63.257478442228731</c:v>
                </c:pt>
                <c:pt idx="11">
                  <c:v>58.837921141994812</c:v>
                </c:pt>
                <c:pt idx="12">
                  <c:v>61.962874209846703</c:v>
                </c:pt>
                <c:pt idx="13">
                  <c:v>60.606747926507651</c:v>
                </c:pt>
                <c:pt idx="14">
                  <c:v>59.340049228245313</c:v>
                </c:pt>
                <c:pt idx="15">
                  <c:v>57.859794953488887</c:v>
                </c:pt>
                <c:pt idx="16">
                  <c:v>56.303413765652678</c:v>
                </c:pt>
                <c:pt idx="17">
                  <c:v>54.689308731907353</c:v>
                </c:pt>
                <c:pt idx="18">
                  <c:v>53.053897174601552</c:v>
                </c:pt>
                <c:pt idx="19">
                  <c:v>51.399036680968656</c:v>
                </c:pt>
                <c:pt idx="20">
                  <c:v>49.721904994194901</c:v>
                </c:pt>
                <c:pt idx="21">
                  <c:v>48.013215149188284</c:v>
                </c:pt>
                <c:pt idx="22">
                  <c:v>46.277513052561964</c:v>
                </c:pt>
                <c:pt idx="23">
                  <c:v>44.514488188384412</c:v>
                </c:pt>
                <c:pt idx="24">
                  <c:v>42.723504630886971</c:v>
                </c:pt>
                <c:pt idx="25">
                  <c:v>40.858982790105905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94.164210512867484</c:v>
                </c:pt>
                <c:pt idx="1">
                  <c:v>100.8902177012758</c:v>
                </c:pt>
                <c:pt idx="2">
                  <c:v>93.391804025795636</c:v>
                </c:pt>
                <c:pt idx="3">
                  <c:v>100.52594086330608</c:v>
                </c:pt>
                <c:pt idx="4">
                  <c:v>101.29930899925832</c:v>
                </c:pt>
                <c:pt idx="5">
                  <c:v>103.24630602634849</c:v>
                </c:pt>
                <c:pt idx="6">
                  <c:v>100.4332928661577</c:v>
                </c:pt>
                <c:pt idx="7">
                  <c:v>106.09548843490977</c:v>
                </c:pt>
                <c:pt idx="8">
                  <c:v>105.08613667602047</c:v>
                </c:pt>
                <c:pt idx="9">
                  <c:v>102.09927904479251</c:v>
                </c:pt>
                <c:pt idx="10">
                  <c:v>98.16004224357799</c:v>
                </c:pt>
                <c:pt idx="11">
                  <c:v>97.856456975857682</c:v>
                </c:pt>
                <c:pt idx="12">
                  <c:v>97.30919232763695</c:v>
                </c:pt>
                <c:pt idx="13">
                  <c:v>96.489726763891923</c:v>
                </c:pt>
                <c:pt idx="14">
                  <c:v>95.845679615334063</c:v>
                </c:pt>
                <c:pt idx="15">
                  <c:v>94.876114704194549</c:v>
                </c:pt>
                <c:pt idx="16">
                  <c:v>93.774227677498857</c:v>
                </c:pt>
                <c:pt idx="17">
                  <c:v>92.624897175499228</c:v>
                </c:pt>
                <c:pt idx="18">
                  <c:v>91.4659238141777</c:v>
                </c:pt>
                <c:pt idx="19">
                  <c:v>90.30002234413891</c:v>
                </c:pt>
                <c:pt idx="20">
                  <c:v>89.136541457757488</c:v>
                </c:pt>
                <c:pt idx="21">
                  <c:v>87.940688646406485</c:v>
                </c:pt>
                <c:pt idx="22">
                  <c:v>86.712241627359461</c:v>
                </c:pt>
                <c:pt idx="23">
                  <c:v>85.461741519515769</c:v>
                </c:pt>
                <c:pt idx="24">
                  <c:v>84.169945848456734</c:v>
                </c:pt>
                <c:pt idx="25">
                  <c:v>82.789717428521186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83.685053794089939</c:v>
                </c:pt>
                <c:pt idx="1">
                  <c:v>83.236902606269055</c:v>
                </c:pt>
                <c:pt idx="2">
                  <c:v>82.403352471646528</c:v>
                </c:pt>
                <c:pt idx="3">
                  <c:v>85.591309721538636</c:v>
                </c:pt>
                <c:pt idx="4">
                  <c:v>93.161210567988817</c:v>
                </c:pt>
                <c:pt idx="5">
                  <c:v>95.910149384992621</c:v>
                </c:pt>
                <c:pt idx="6">
                  <c:v>96.340824633347125</c:v>
                </c:pt>
                <c:pt idx="7">
                  <c:v>97.009401571064913</c:v>
                </c:pt>
                <c:pt idx="8">
                  <c:v>95.713728631015726</c:v>
                </c:pt>
                <c:pt idx="9">
                  <c:v>96.687120467140275</c:v>
                </c:pt>
                <c:pt idx="10">
                  <c:v>92.261309334366089</c:v>
                </c:pt>
                <c:pt idx="11">
                  <c:v>99.76165900292601</c:v>
                </c:pt>
                <c:pt idx="12">
                  <c:v>96.994880697514773</c:v>
                </c:pt>
                <c:pt idx="13">
                  <c:v>97.600154000723194</c:v>
                </c:pt>
                <c:pt idx="14">
                  <c:v>98.404007818868067</c:v>
                </c:pt>
                <c:pt idx="15">
                  <c:v>98.909735884178929</c:v>
                </c:pt>
                <c:pt idx="16">
                  <c:v>99.309701480536745</c:v>
                </c:pt>
                <c:pt idx="17">
                  <c:v>99.702436265935518</c:v>
                </c:pt>
                <c:pt idx="18">
                  <c:v>100.11060310616817</c:v>
                </c:pt>
                <c:pt idx="19">
                  <c:v>100.52651460472084</c:v>
                </c:pt>
                <c:pt idx="20">
                  <c:v>100.98039823479013</c:v>
                </c:pt>
                <c:pt idx="21">
                  <c:v>101.44141377520154</c:v>
                </c:pt>
                <c:pt idx="22">
                  <c:v>101.91309273746123</c:v>
                </c:pt>
                <c:pt idx="23">
                  <c:v>102.40068503112593</c:v>
                </c:pt>
                <c:pt idx="24">
                  <c:v>102.90704213656237</c:v>
                </c:pt>
                <c:pt idx="25">
                  <c:v>103.36682913109621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21.448699200727717</c:v>
                </c:pt>
                <c:pt idx="1">
                  <c:v>19.471867721700164</c:v>
                </c:pt>
                <c:pt idx="2">
                  <c:v>23.156646784650324</c:v>
                </c:pt>
                <c:pt idx="3">
                  <c:v>23.642993491166646</c:v>
                </c:pt>
                <c:pt idx="4">
                  <c:v>24.120728063805963</c:v>
                </c:pt>
                <c:pt idx="5">
                  <c:v>24.224802295744347</c:v>
                </c:pt>
                <c:pt idx="6">
                  <c:v>25.0625310219563</c:v>
                </c:pt>
                <c:pt idx="7">
                  <c:v>25.594911253659852</c:v>
                </c:pt>
                <c:pt idx="8">
                  <c:v>25.043096267854473</c:v>
                </c:pt>
                <c:pt idx="9">
                  <c:v>26.243296556504855</c:v>
                </c:pt>
                <c:pt idx="10">
                  <c:v>29.282557568361852</c:v>
                </c:pt>
                <c:pt idx="11">
                  <c:v>28.950269708313883</c:v>
                </c:pt>
                <c:pt idx="12">
                  <c:v>28.092335064791776</c:v>
                </c:pt>
                <c:pt idx="13">
                  <c:v>28.629821674228889</c:v>
                </c:pt>
                <c:pt idx="14">
                  <c:v>29.213857473497484</c:v>
                </c:pt>
                <c:pt idx="15">
                  <c:v>29.68827341538956</c:v>
                </c:pt>
                <c:pt idx="16">
                  <c:v>30.157239356878296</c:v>
                </c:pt>
                <c:pt idx="17">
                  <c:v>30.64566465942637</c:v>
                </c:pt>
                <c:pt idx="18" formatCode="General">
                  <c:v>31.143941616570224</c:v>
                </c:pt>
                <c:pt idx="19" formatCode="General">
                  <c:v>31.659327895933185</c:v>
                </c:pt>
                <c:pt idx="20" formatCode="General">
                  <c:v>32.207761374033424</c:v>
                </c:pt>
                <c:pt idx="21" formatCode="General">
                  <c:v>32.767263192770415</c:v>
                </c:pt>
                <c:pt idx="22">
                  <c:v>33.346928347703425</c:v>
                </c:pt>
                <c:pt idx="23">
                  <c:v>33.93973773667809</c:v>
                </c:pt>
                <c:pt idx="24">
                  <c:v>34.560383083913031</c:v>
                </c:pt>
                <c:pt idx="25">
                  <c:v>35.169697560183224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24.691395946140361</c:v>
                </c:pt>
                <c:pt idx="1">
                  <c:v>22.294656313451163</c:v>
                </c:pt>
                <c:pt idx="2">
                  <c:v>24.465813887955765</c:v>
                </c:pt>
                <c:pt idx="3">
                  <c:v>25.221604098379643</c:v>
                </c:pt>
                <c:pt idx="4">
                  <c:v>25.967620921064082</c:v>
                </c:pt>
                <c:pt idx="5">
                  <c:v>24.579365439161535</c:v>
                </c:pt>
                <c:pt idx="6">
                  <c:v>25.694046768911267</c:v>
                </c:pt>
                <c:pt idx="7">
                  <c:v>25.580808233950115</c:v>
                </c:pt>
                <c:pt idx="8">
                  <c:v>24.800621772611571</c:v>
                </c:pt>
                <c:pt idx="9">
                  <c:v>25.1823335908765</c:v>
                </c:pt>
                <c:pt idx="10">
                  <c:v>28.414762928490926</c:v>
                </c:pt>
                <c:pt idx="11">
                  <c:v>27.12490606502422</c:v>
                </c:pt>
                <c:pt idx="12">
                  <c:v>26.437842529439532</c:v>
                </c:pt>
                <c:pt idx="13">
                  <c:v>26.826914376029464</c:v>
                </c:pt>
                <c:pt idx="14">
                  <c:v>27.291843576721231</c:v>
                </c:pt>
                <c:pt idx="15">
                  <c:v>27.664145909610763</c:v>
                </c:pt>
                <c:pt idx="16">
                  <c:v>28.02292575918387</c:v>
                </c:pt>
                <c:pt idx="17">
                  <c:v>28.40582932121055</c:v>
                </c:pt>
                <c:pt idx="18" formatCode="General">
                  <c:v>28.815940317768053</c:v>
                </c:pt>
                <c:pt idx="19" formatCode="General">
                  <c:v>29.238140495954351</c:v>
                </c:pt>
                <c:pt idx="20" formatCode="General">
                  <c:v>29.689279017351463</c:v>
                </c:pt>
                <c:pt idx="21" formatCode="General">
                  <c:v>30.176546741978406</c:v>
                </c:pt>
                <c:pt idx="22">
                  <c:v>30.675898266541722</c:v>
                </c:pt>
                <c:pt idx="23">
                  <c:v>31.191145174193831</c:v>
                </c:pt>
                <c:pt idx="24">
                  <c:v>31.718205412903405</c:v>
                </c:pt>
                <c:pt idx="25">
                  <c:v>32.230534604080205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67.735526029353707</c:v>
                </c:pt>
                <c:pt idx="1">
                  <c:v>64.837753296281164</c:v>
                </c:pt>
                <c:pt idx="2">
                  <c:v>76.56827866629601</c:v>
                </c:pt>
                <c:pt idx="3">
                  <c:v>81.90913666858134</c:v>
                </c:pt>
                <c:pt idx="4">
                  <c:v>86.101697574391551</c:v>
                </c:pt>
                <c:pt idx="5">
                  <c:v>86.890792702494835</c:v>
                </c:pt>
                <c:pt idx="6">
                  <c:v>89.854155036933619</c:v>
                </c:pt>
                <c:pt idx="7">
                  <c:v>93.65064560964197</c:v>
                </c:pt>
                <c:pt idx="8">
                  <c:v>91.508260133951595</c:v>
                </c:pt>
                <c:pt idx="9">
                  <c:v>98.027024906918413</c:v>
                </c:pt>
                <c:pt idx="10">
                  <c:v>109.1369558399259</c:v>
                </c:pt>
                <c:pt idx="11">
                  <c:v>108.08003886998445</c:v>
                </c:pt>
                <c:pt idx="12">
                  <c:v>106.11190392226594</c:v>
                </c:pt>
                <c:pt idx="13">
                  <c:v>108.41974468639218</c:v>
                </c:pt>
                <c:pt idx="14">
                  <c:v>110.94161317806451</c:v>
                </c:pt>
                <c:pt idx="15">
                  <c:v>113.154358603712</c:v>
                </c:pt>
                <c:pt idx="16">
                  <c:v>115.26484244783346</c:v>
                </c:pt>
                <c:pt idx="17">
                  <c:v>117.32271896974136</c:v>
                </c:pt>
                <c:pt idx="18" formatCode="General">
                  <c:v>119.40584989491487</c:v>
                </c:pt>
                <c:pt idx="19" formatCode="General">
                  <c:v>121.52412981591158</c:v>
                </c:pt>
                <c:pt idx="20" formatCode="General">
                  <c:v>123.69544309461673</c:v>
                </c:pt>
                <c:pt idx="21" formatCode="General">
                  <c:v>125.89073276013438</c:v>
                </c:pt>
                <c:pt idx="22" formatCode="General">
                  <c:v>128.13386857340754</c:v>
                </c:pt>
                <c:pt idx="23" formatCode="General">
                  <c:v>130.43148191482297</c:v>
                </c:pt>
                <c:pt idx="24" formatCode="General">
                  <c:v>132.74621361402617</c:v>
                </c:pt>
                <c:pt idx="25" formatCode="General">
                  <c:v>135.05213939374985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33.938866624872674</c:v>
                </c:pt>
                <c:pt idx="1">
                  <c:v>27.949916509232455</c:v>
                </c:pt>
                <c:pt idx="2">
                  <c:v>31.702088465260115</c:v>
                </c:pt>
                <c:pt idx="3">
                  <c:v>31.081349109058639</c:v>
                </c:pt>
                <c:pt idx="4">
                  <c:v>38.110266206707621</c:v>
                </c:pt>
                <c:pt idx="5">
                  <c:v>40.616192420627662</c:v>
                </c:pt>
                <c:pt idx="6">
                  <c:v>49.04734309972504</c:v>
                </c:pt>
                <c:pt idx="7">
                  <c:v>51.50840461852443</c:v>
                </c:pt>
                <c:pt idx="8">
                  <c:v>52.752226381751171</c:v>
                </c:pt>
                <c:pt idx="9">
                  <c:v>53.575172968836469</c:v>
                </c:pt>
                <c:pt idx="10">
                  <c:v>53.091439879237647</c:v>
                </c:pt>
                <c:pt idx="11">
                  <c:v>56.203377416009239</c:v>
                </c:pt>
                <c:pt idx="12">
                  <c:v>60.214243462867238</c:v>
                </c:pt>
                <c:pt idx="13">
                  <c:v>62.70713410787944</c:v>
                </c:pt>
                <c:pt idx="14">
                  <c:v>65.269583020172718</c:v>
                </c:pt>
                <c:pt idx="15">
                  <c:v>67.578666564762671</c:v>
                </c:pt>
                <c:pt idx="16">
                  <c:v>69.787716671438218</c:v>
                </c:pt>
                <c:pt idx="17">
                  <c:v>71.937335305060586</c:v>
                </c:pt>
                <c:pt idx="18" formatCode="General">
                  <c:v>74.057309594302282</c:v>
                </c:pt>
                <c:pt idx="19" formatCode="General">
                  <c:v>76.149234670799089</c:v>
                </c:pt>
                <c:pt idx="20" formatCode="General">
                  <c:v>78.227746882652497</c:v>
                </c:pt>
                <c:pt idx="21" formatCode="General">
                  <c:v>80.27566695491123</c:v>
                </c:pt>
                <c:pt idx="22" formatCode="General">
                  <c:v>82.29219283739512</c:v>
                </c:pt>
                <c:pt idx="23" formatCode="General">
                  <c:v>84.287474428965027</c:v>
                </c:pt>
                <c:pt idx="24" formatCode="General">
                  <c:v>86.235037566782367</c:v>
                </c:pt>
                <c:pt idx="25" formatCode="General">
                  <c:v>88.109583328950379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5.1137831057592713</c:v>
                </c:pt>
                <c:pt idx="1">
                  <c:v>4.30288611491435</c:v>
                </c:pt>
                <c:pt idx="2">
                  <c:v>4.7863256709466295</c:v>
                </c:pt>
                <c:pt idx="3">
                  <c:v>4.7679204832869839</c:v>
                </c:pt>
                <c:pt idx="4">
                  <c:v>5.9634246552832106</c:v>
                </c:pt>
                <c:pt idx="5">
                  <c:v>6.408503443513184</c:v>
                </c:pt>
                <c:pt idx="6">
                  <c:v>7.5091265749610452</c:v>
                </c:pt>
                <c:pt idx="7">
                  <c:v>7.8611481981887277</c:v>
                </c:pt>
                <c:pt idx="8">
                  <c:v>8.0948524915613778</c:v>
                </c:pt>
                <c:pt idx="9">
                  <c:v>8.2350699817590414</c:v>
                </c:pt>
                <c:pt idx="10">
                  <c:v>8.1000913007687174</c:v>
                </c:pt>
                <c:pt idx="11">
                  <c:v>8.4771312048897443</c:v>
                </c:pt>
                <c:pt idx="12">
                  <c:v>9.1557071749675121</c:v>
                </c:pt>
                <c:pt idx="13">
                  <c:v>9.5232555536949484</c:v>
                </c:pt>
                <c:pt idx="14">
                  <c:v>9.898454445990625</c:v>
                </c:pt>
                <c:pt idx="15">
                  <c:v>10.237383042367362</c:v>
                </c:pt>
                <c:pt idx="16">
                  <c:v>10.563154400869896</c:v>
                </c:pt>
                <c:pt idx="17">
                  <c:v>10.878653534715928</c:v>
                </c:pt>
                <c:pt idx="18" formatCode="General">
                  <c:v>11.191853862255845</c:v>
                </c:pt>
                <c:pt idx="19" formatCode="General">
                  <c:v>11.496531518649626</c:v>
                </c:pt>
                <c:pt idx="20" formatCode="General">
                  <c:v>11.798948386674684</c:v>
                </c:pt>
                <c:pt idx="21" formatCode="General">
                  <c:v>12.096136403937907</c:v>
                </c:pt>
                <c:pt idx="22" formatCode="General">
                  <c:v>12.389837645792504</c:v>
                </c:pt>
                <c:pt idx="23" formatCode="General">
                  <c:v>12.675368236821861</c:v>
                </c:pt>
                <c:pt idx="24" formatCode="General">
                  <c:v>12.959142095215482</c:v>
                </c:pt>
                <c:pt idx="25" formatCode="General">
                  <c:v>13.229003699908036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33.977977302456388</c:v>
                </c:pt>
                <c:pt idx="1">
                  <c:v>15.778887867934399</c:v>
                </c:pt>
                <c:pt idx="2">
                  <c:v>32.161558099846793</c:v>
                </c:pt>
                <c:pt idx="3">
                  <c:v>15.98486515918478</c:v>
                </c:pt>
                <c:pt idx="4">
                  <c:v>23.390817236214602</c:v>
                </c:pt>
                <c:pt idx="5">
                  <c:v>28.085336393808625</c:v>
                </c:pt>
                <c:pt idx="6">
                  <c:v>8.812334138530856</c:v>
                </c:pt>
                <c:pt idx="7">
                  <c:v>6.987261443394881</c:v>
                </c:pt>
                <c:pt idx="8">
                  <c:v>5.2253691092217718</c:v>
                </c:pt>
                <c:pt idx="9">
                  <c:v>10.032458752940459</c:v>
                </c:pt>
                <c:pt idx="10">
                  <c:v>29.152834141258143</c:v>
                </c:pt>
                <c:pt idx="11">
                  <c:v>41.355447069592032</c:v>
                </c:pt>
                <c:pt idx="12">
                  <c:v>12.286748793194965</c:v>
                </c:pt>
                <c:pt idx="13">
                  <c:v>6.2027654673988026</c:v>
                </c:pt>
                <c:pt idx="14">
                  <c:v>18.068621378152312</c:v>
                </c:pt>
                <c:pt idx="15">
                  <c:v>12.011193668857645</c:v>
                </c:pt>
                <c:pt idx="16">
                  <c:v>10.699132493843587</c:v>
                </c:pt>
                <c:pt idx="17">
                  <c:v>34.826370446983972</c:v>
                </c:pt>
                <c:pt idx="18">
                  <c:v>10.133560867796966</c:v>
                </c:pt>
                <c:pt idx="19">
                  <c:v>0.51305440962713866</c:v>
                </c:pt>
                <c:pt idx="20">
                  <c:v>32.655691486787745</c:v>
                </c:pt>
                <c:pt idx="21">
                  <c:v>7.0081764764575452</c:v>
                </c:pt>
                <c:pt idx="22">
                  <c:v>11.842277087192297</c:v>
                </c:pt>
                <c:pt idx="23">
                  <c:v>16.2388593031597</c:v>
                </c:pt>
                <c:pt idx="24">
                  <c:v>7.9701325673100021</c:v>
                </c:pt>
                <c:pt idx="25">
                  <c:v>50.234268838853517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40.098377178882785</c:v>
                </c:pt>
                <c:pt idx="1">
                  <c:v>16.509003912955624</c:v>
                </c:pt>
                <c:pt idx="2">
                  <c:v>38.727833814256542</c:v>
                </c:pt>
                <c:pt idx="3">
                  <c:v>18.619221708416841</c:v>
                </c:pt>
                <c:pt idx="4">
                  <c:v>28.054352664745906</c:v>
                </c:pt>
                <c:pt idx="5">
                  <c:v>35.636126460596692</c:v>
                </c:pt>
                <c:pt idx="6">
                  <c:v>11.49490832044286</c:v>
                </c:pt>
                <c:pt idx="7">
                  <c:v>8.3027701152469771</c:v>
                </c:pt>
                <c:pt idx="8">
                  <c:v>5.1895726950160386</c:v>
                </c:pt>
                <c:pt idx="9">
                  <c:v>11.511049007189913</c:v>
                </c:pt>
                <c:pt idx="10">
                  <c:v>31.64918667951213</c:v>
                </c:pt>
                <c:pt idx="11">
                  <c:v>40.607222729495341</c:v>
                </c:pt>
                <c:pt idx="12">
                  <c:v>11.07856188597426</c:v>
                </c:pt>
                <c:pt idx="13">
                  <c:v>4.2932745777918271</c:v>
                </c:pt>
                <c:pt idx="14">
                  <c:v>15.136569879745572</c:v>
                </c:pt>
                <c:pt idx="15">
                  <c:v>9.8081563034202741</c:v>
                </c:pt>
                <c:pt idx="16">
                  <c:v>9.3388200576204028</c:v>
                </c:pt>
                <c:pt idx="17">
                  <c:v>36.675166313580789</c:v>
                </c:pt>
                <c:pt idx="18">
                  <c:v>11.216361143470117</c:v>
                </c:pt>
                <c:pt idx="19">
                  <c:v>0.52467986934996869</c:v>
                </c:pt>
                <c:pt idx="20">
                  <c:v>27.914842265939633</c:v>
                </c:pt>
                <c:pt idx="21">
                  <c:v>7.5130913346406869</c:v>
                </c:pt>
                <c:pt idx="22">
                  <c:v>10.137466107284412</c:v>
                </c:pt>
                <c:pt idx="23">
                  <c:v>16.737848225777171</c:v>
                </c:pt>
                <c:pt idx="24">
                  <c:v>6.2006477224098457</c:v>
                </c:pt>
                <c:pt idx="25">
                  <c:v>45.663889026237293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41.671309983627047</c:v>
                </c:pt>
                <c:pt idx="1">
                  <c:v>24.016636522407644</c:v>
                </c:pt>
                <c:pt idx="2">
                  <c:v>45.55526240106505</c:v>
                </c:pt>
                <c:pt idx="3">
                  <c:v>23.040167634932377</c:v>
                </c:pt>
                <c:pt idx="4">
                  <c:v>31.540629235585271</c:v>
                </c:pt>
                <c:pt idx="5">
                  <c:v>45.680888019890922</c:v>
                </c:pt>
                <c:pt idx="6">
                  <c:v>11.054994288381414</c:v>
                </c:pt>
                <c:pt idx="7">
                  <c:v>9.6885010086590349</c:v>
                </c:pt>
                <c:pt idx="8">
                  <c:v>7.6396157739732331</c:v>
                </c:pt>
                <c:pt idx="9">
                  <c:v>12.070426406503927</c:v>
                </c:pt>
                <c:pt idx="10">
                  <c:v>32.588979935033549</c:v>
                </c:pt>
                <c:pt idx="11">
                  <c:v>34.760120160385199</c:v>
                </c:pt>
                <c:pt idx="12">
                  <c:v>8.2770314977542174</c:v>
                </c:pt>
                <c:pt idx="13">
                  <c:v>5.163909077540521</c:v>
                </c:pt>
                <c:pt idx="14">
                  <c:v>14.432751816263394</c:v>
                </c:pt>
                <c:pt idx="15">
                  <c:v>9.0875189636760769</c:v>
                </c:pt>
                <c:pt idx="16">
                  <c:v>9.6037641026401488</c:v>
                </c:pt>
                <c:pt idx="17">
                  <c:v>45.468317121455456</c:v>
                </c:pt>
                <c:pt idx="18">
                  <c:v>11.758408922273315</c:v>
                </c:pt>
                <c:pt idx="19">
                  <c:v>0.47196937334923944</c:v>
                </c:pt>
                <c:pt idx="20">
                  <c:v>24.919864796215002</c:v>
                </c:pt>
                <c:pt idx="21">
                  <c:v>11.089159783848503</c:v>
                </c:pt>
                <c:pt idx="22">
                  <c:v>12.115411346358053</c:v>
                </c:pt>
                <c:pt idx="23">
                  <c:v>19.098833141399226</c:v>
                </c:pt>
                <c:pt idx="24">
                  <c:v>5.0716286868370144</c:v>
                </c:pt>
                <c:pt idx="25">
                  <c:v>45.387899999945034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6.1203998764263972</c:v>
                </c:pt>
                <c:pt idx="1">
                  <c:v>0.73011604502122474</c:v>
                </c:pt>
                <c:pt idx="2">
                  <c:v>6.5662757144097483</c:v>
                </c:pt>
                <c:pt idx="3">
                  <c:v>2.6343565492320611</c:v>
                </c:pt>
                <c:pt idx="4">
                  <c:v>4.6635354285313042</c:v>
                </c:pt>
                <c:pt idx="5">
                  <c:v>7.5507900667880676</c:v>
                </c:pt>
                <c:pt idx="6">
                  <c:v>2.6825741819120044</c:v>
                </c:pt>
                <c:pt idx="7">
                  <c:v>1.3155086718520961</c:v>
                </c:pt>
                <c:pt idx="8">
                  <c:v>-3.5796414205733207E-2</c:v>
                </c:pt>
                <c:pt idx="9">
                  <c:v>1.478590254249454</c:v>
                </c:pt>
                <c:pt idx="10">
                  <c:v>2.4963525382539871</c:v>
                </c:pt>
                <c:pt idx="11">
                  <c:v>-0.74822434009669081</c:v>
                </c:pt>
                <c:pt idx="12">
                  <c:v>-1.2081869072207052</c:v>
                </c:pt>
                <c:pt idx="13">
                  <c:v>-1.9094908896069755</c:v>
                </c:pt>
                <c:pt idx="14">
                  <c:v>-2.9320514984067394</c:v>
                </c:pt>
                <c:pt idx="15">
                  <c:v>-2.2030373654373712</c:v>
                </c:pt>
                <c:pt idx="16">
                  <c:v>-1.3603124362231842</c:v>
                </c:pt>
                <c:pt idx="17">
                  <c:v>1.8487958665968165</c:v>
                </c:pt>
                <c:pt idx="18">
                  <c:v>1.0828002756731507</c:v>
                </c:pt>
                <c:pt idx="19">
                  <c:v>1.1625459722830023E-2</c:v>
                </c:pt>
                <c:pt idx="20">
                  <c:v>-4.7408492208481121</c:v>
                </c:pt>
                <c:pt idx="21">
                  <c:v>0.50491485818314175</c:v>
                </c:pt>
                <c:pt idx="22">
                  <c:v>-1.7048109799078848</c:v>
                </c:pt>
                <c:pt idx="23">
                  <c:v>0.49898892261747108</c:v>
                </c:pt>
                <c:pt idx="24">
                  <c:v>-1.7694848449001563</c:v>
                </c:pt>
                <c:pt idx="25">
                  <c:v>-4.5703798126162241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1.5729328047442621</c:v>
                </c:pt>
                <c:pt idx="1">
                  <c:v>7.5076326094520205</c:v>
                </c:pt>
                <c:pt idx="2">
                  <c:v>6.8274285868085087</c:v>
                </c:pt>
                <c:pt idx="3">
                  <c:v>4.420945926515536</c:v>
                </c:pt>
                <c:pt idx="4">
                  <c:v>3.4862765708393653</c:v>
                </c:pt>
                <c:pt idx="5">
                  <c:v>10.04476155929423</c:v>
                </c:pt>
                <c:pt idx="6">
                  <c:v>-0.43991403206144675</c:v>
                </c:pt>
                <c:pt idx="7">
                  <c:v>1.3857308934120578</c:v>
                </c:pt>
                <c:pt idx="8">
                  <c:v>2.4500430789571945</c:v>
                </c:pt>
                <c:pt idx="9">
                  <c:v>0.55937739931401431</c:v>
                </c:pt>
                <c:pt idx="10">
                  <c:v>0.93979325552141901</c:v>
                </c:pt>
                <c:pt idx="11">
                  <c:v>-5.8471025691101417</c:v>
                </c:pt>
                <c:pt idx="12">
                  <c:v>-2.8015303882200424</c:v>
                </c:pt>
                <c:pt idx="13">
                  <c:v>0.87063449974869389</c:v>
                </c:pt>
                <c:pt idx="14">
                  <c:v>-0.70381806348217779</c:v>
                </c:pt>
                <c:pt idx="15">
                  <c:v>-0.72063733974419719</c:v>
                </c:pt>
                <c:pt idx="16">
                  <c:v>0.264944045019746</c:v>
                </c:pt>
                <c:pt idx="17">
                  <c:v>8.7931508078746674</c:v>
                </c:pt>
                <c:pt idx="18">
                  <c:v>0.5420477788031981</c:v>
                </c:pt>
                <c:pt idx="19">
                  <c:v>-5.2710496000729246E-2</c:v>
                </c:pt>
                <c:pt idx="20">
                  <c:v>-2.9949774697246312</c:v>
                </c:pt>
                <c:pt idx="21">
                  <c:v>3.5760684492078161</c:v>
                </c:pt>
                <c:pt idx="22">
                  <c:v>1.9779452390736409</c:v>
                </c:pt>
                <c:pt idx="23">
                  <c:v>2.3609849156220548</c:v>
                </c:pt>
                <c:pt idx="24">
                  <c:v>-1.1290190355728313</c:v>
                </c:pt>
                <c:pt idx="25">
                  <c:v>-0.27598902629225819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7.0547005004726371</c:v>
                </c:pt>
                <c:pt idx="1">
                  <c:v>8.0415645745484792</c:v>
                </c:pt>
                <c:pt idx="2">
                  <c:v>7.6990303967503362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3.2761022572927274</c:v>
                </c:pt>
                <c:pt idx="1">
                  <c:v>3.3108128150737564</c:v>
                </c:pt>
                <c:pt idx="2">
                  <c:v>4.4372210685570277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1.8296668310780042</c:v>
                </c:pt>
                <c:pt idx="1">
                  <c:v>2.3052565724788598</c:v>
                </c:pt>
                <c:pt idx="2">
                  <c:v>2.0424780765373409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1.4507348793268946</c:v>
                </c:pt>
                <c:pt idx="1">
                  <c:v>1.6650863881980706</c:v>
                </c:pt>
                <c:pt idx="2">
                  <c:v>1.7900100523338469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1.0849207927193507</c:v>
                </c:pt>
                <c:pt idx="1">
                  <c:v>1.0407474535718304</c:v>
                </c:pt>
                <c:pt idx="2">
                  <c:v>1.4114659243115497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2.082996028731336</c:v>
                </c:pt>
                <c:pt idx="1">
                  <c:v>2.3084935208016044</c:v>
                </c:pt>
                <c:pt idx="2">
                  <c:v>2.2300853954897204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6.0528768906930015</c:v>
                </c:pt>
                <c:pt idx="1">
                  <c:v>6.3471141807022988</c:v>
                </c:pt>
                <c:pt idx="2">
                  <c:v>6.0210141514027722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8.5864526467274125</c:v>
                </c:pt>
                <c:pt idx="1">
                  <c:v>8.1436114562830717</c:v>
                </c:pt>
                <c:pt idx="2">
                  <c:v>6.4221456396415011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2.5510445218370235</c:v>
                </c:pt>
                <c:pt idx="1">
                  <c:v>2.2217600079364552</c:v>
                </c:pt>
                <c:pt idx="2">
                  <c:v>1.5292323932486818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7.2308487004675683</c:v>
                </c:pt>
                <c:pt idx="1">
                  <c:v>7.3550537189391116</c:v>
                </c:pt>
                <c:pt idx="2">
                  <c:v>8.400550780494088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2.103987423655409</c:v>
                </c:pt>
                <c:pt idx="1">
                  <c:v>2.2493950821075201</c:v>
                </c:pt>
                <c:pt idx="2">
                  <c:v>2.1724382493752135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0.10652326853207374</c:v>
                </c:pt>
                <c:pt idx="1">
                  <c:v>0.1052223892134327</c:v>
                </c:pt>
                <c:pt idx="2">
                  <c:v>8.7199239793006547E-2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6.7801600143651521</c:v>
                </c:pt>
                <c:pt idx="1">
                  <c:v>5.5982067720213688</c:v>
                </c:pt>
                <c:pt idx="2">
                  <c:v>4.6040980382990258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1.4550773772013608</c:v>
                </c:pt>
                <c:pt idx="1">
                  <c:v>1.5067195575638264</c:v>
                </c:pt>
                <c:pt idx="2">
                  <c:v>2.0487903616136798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2.4587607834946512</c:v>
                </c:pt>
                <c:pt idx="1">
                  <c:v>2.0330271212810098</c:v>
                </c:pt>
                <c:pt idx="2">
                  <c:v>2.2383966393519601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3.3716041373900003</c:v>
                </c:pt>
                <c:pt idx="1">
                  <c:v>3.3567066005220552</c:v>
                </c:pt>
                <c:pt idx="2">
                  <c:v>3.5286266967817759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6.6775652359555338</c:v>
                </c:pt>
                <c:pt idx="1">
                  <c:v>7.7667077413231906</c:v>
                </c:pt>
                <c:pt idx="2">
                  <c:v>8.4166144547781769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3.318868431592485</c:v>
                </c:pt>
                <c:pt idx="1">
                  <c:v>3.7340083123094754</c:v>
                </c:pt>
                <c:pt idx="2">
                  <c:v>4.2568124457153917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4.8565342366879971</c:v>
                </c:pt>
                <c:pt idx="1">
                  <c:v>5.6261850085424348</c:v>
                </c:pt>
                <c:pt idx="2">
                  <c:v>5.8273249224181773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5.8312369494407861</c:v>
                </c:pt>
                <c:pt idx="1">
                  <c:v>7.1466785511355297</c:v>
                </c:pt>
                <c:pt idx="2">
                  <c:v>8.4398245592440766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1.2878533721314027</c:v>
                </c:pt>
                <c:pt idx="1">
                  <c:v>0.86099855362132272</c:v>
                </c:pt>
                <c:pt idx="2">
                  <c:v>0.95406391038967353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3.7515097248030282</c:v>
                </c:pt>
                <c:pt idx="1">
                  <c:v>3.0355768160423824</c:v>
                </c:pt>
                <c:pt idx="2">
                  <c:v>2.6665395204956268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2.4938322029203892</c:v>
                </c:pt>
                <c:pt idx="1">
                  <c:v>1.9669853949290519</c:v>
                </c:pt>
                <c:pt idx="2">
                  <c:v>1.6789749292709302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2.2214146147388458</c:v>
                </c:pt>
                <c:pt idx="1">
                  <c:v>1.8728619417294683</c:v>
                </c:pt>
                <c:pt idx="2">
                  <c:v>1.7743543886308741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1.6548041606752824</c:v>
                </c:pt>
                <c:pt idx="1">
                  <c:v>1.2435143906533277</c:v>
                </c:pt>
                <c:pt idx="2">
                  <c:v>0.93701454157142794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10.429924017069638</c:v>
                </c:pt>
                <c:pt idx="1">
                  <c:v>9.157705078471059</c:v>
                </c:pt>
                <c:pt idx="2">
                  <c:v>8.3856932235041306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-1.4050080618650895</c:v>
                </c:pt>
                <c:pt idx="1">
                  <c:v>4.3389301546956958</c:v>
                </c:pt>
                <c:pt idx="2">
                  <c:v>0.58109097948318578</c:v>
                </c:pt>
                <c:pt idx="3">
                  <c:v>9.2824880906771412</c:v>
                </c:pt>
                <c:pt idx="4">
                  <c:v>-0.28887685845793953</c:v>
                </c:pt>
                <c:pt idx="5">
                  <c:v>-8.6486329573301859</c:v>
                </c:pt>
                <c:pt idx="6">
                  <c:v>4.8950305951432256</c:v>
                </c:pt>
                <c:pt idx="7">
                  <c:v>24.779412643457619</c:v>
                </c:pt>
                <c:pt idx="8">
                  <c:v>9.0805654141962862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23.49995180976709</c:v>
                </c:pt>
                <c:pt idx="1">
                  <c:v>18.931831464373236</c:v>
                </c:pt>
                <c:pt idx="2">
                  <c:v>17.037378090618997</c:v>
                </c:pt>
                <c:pt idx="3">
                  <c:v>39.215730054862036</c:v>
                </c:pt>
                <c:pt idx="4">
                  <c:v>16.42687018811775</c:v>
                </c:pt>
                <c:pt idx="5">
                  <c:v>15.457397364899837</c:v>
                </c:pt>
                <c:pt idx="6">
                  <c:v>36.81990466796654</c:v>
                </c:pt>
                <c:pt idx="7">
                  <c:v>86.87676818528287</c:v>
                </c:pt>
                <c:pt idx="8">
                  <c:v>41.419637686072278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1.5729328047442621</c:v>
                </c:pt>
                <c:pt idx="1">
                  <c:v>7.5076326094520205</c:v>
                </c:pt>
                <c:pt idx="2">
                  <c:v>6.8274285868085087</c:v>
                </c:pt>
                <c:pt idx="3">
                  <c:v>4.420945926515536</c:v>
                </c:pt>
                <c:pt idx="4">
                  <c:v>3.4862765708393653</c:v>
                </c:pt>
                <c:pt idx="5">
                  <c:v>10.04476155929423</c:v>
                </c:pt>
                <c:pt idx="6">
                  <c:v>-0.43991403206144675</c:v>
                </c:pt>
                <c:pt idx="7">
                  <c:v>1.3857308934120578</c:v>
                </c:pt>
                <c:pt idx="8">
                  <c:v>2.4500430789571945</c:v>
                </c:pt>
                <c:pt idx="9">
                  <c:v>0.55937739931401431</c:v>
                </c:pt>
                <c:pt idx="10">
                  <c:v>0.93979325552141901</c:v>
                </c:pt>
                <c:pt idx="11">
                  <c:v>-5.8471025691101417</c:v>
                </c:pt>
                <c:pt idx="12">
                  <c:v>-2.8015303882200424</c:v>
                </c:pt>
                <c:pt idx="13">
                  <c:v>0.87063449974869389</c:v>
                </c:pt>
                <c:pt idx="14">
                  <c:v>-0.70381806348217779</c:v>
                </c:pt>
                <c:pt idx="15">
                  <c:v>-0.72063733974419719</c:v>
                </c:pt>
                <c:pt idx="16">
                  <c:v>0.264944045019746</c:v>
                </c:pt>
                <c:pt idx="17">
                  <c:v>8.7931508078746674</c:v>
                </c:pt>
                <c:pt idx="18">
                  <c:v>0.5420477788031981</c:v>
                </c:pt>
                <c:pt idx="19">
                  <c:v>-5.2710496000729246E-2</c:v>
                </c:pt>
                <c:pt idx="20">
                  <c:v>-2.9949774697246312</c:v>
                </c:pt>
                <c:pt idx="21">
                  <c:v>3.5760684492078161</c:v>
                </c:pt>
                <c:pt idx="22">
                  <c:v>1.9779452390736409</c:v>
                </c:pt>
                <c:pt idx="23">
                  <c:v>2.3609849156220548</c:v>
                </c:pt>
                <c:pt idx="24">
                  <c:v>-1.1290190355728313</c:v>
                </c:pt>
                <c:pt idx="25">
                  <c:v>-0.27598902629225819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21.805305062390101</c:v>
                </c:pt>
                <c:pt idx="1">
                  <c:v>19.614332623682174</c:v>
                </c:pt>
                <c:pt idx="2">
                  <c:v>22.628021809929194</c:v>
                </c:pt>
                <c:pt idx="3">
                  <c:v>15.683538824936198</c:v>
                </c:pt>
                <c:pt idx="4">
                  <c:v>18.633784095084771</c:v>
                </c:pt>
                <c:pt idx="5">
                  <c:v>29.93142345533273</c:v>
                </c:pt>
                <c:pt idx="6">
                  <c:v>3.9946863694462182</c:v>
                </c:pt>
                <c:pt idx="7">
                  <c:v>6.612695567366119</c:v>
                </c:pt>
                <c:pt idx="8">
                  <c:v>4.8637574590961989</c:v>
                </c:pt>
                <c:pt idx="9">
                  <c:v>5.7923139376560444</c:v>
                </c:pt>
                <c:pt idx="10">
                  <c:v>15.55645133440197</c:v>
                </c:pt>
                <c:pt idx="11">
                  <c:v>12.775231502491295</c:v>
                </c:pt>
                <c:pt idx="12">
                  <c:v>2.682165862408544</c:v>
                </c:pt>
                <c:pt idx="13">
                  <c:v>3.507599906773009</c:v>
                </c:pt>
                <c:pt idx="14">
                  <c:v>5.0927295706851492</c:v>
                </c:pt>
                <c:pt idx="15">
                  <c:v>3.460447915625676</c:v>
                </c:pt>
                <c:pt idx="16">
                  <c:v>4.3660927950339214</c:v>
                </c:pt>
                <c:pt idx="17">
                  <c:v>32.616524026752167</c:v>
                </c:pt>
                <c:pt idx="18">
                  <c:v>6.4269965464935366</c:v>
                </c:pt>
                <c:pt idx="19">
                  <c:v>0.17220948161632987</c:v>
                </c:pt>
                <c:pt idx="20">
                  <c:v>8.8508975965766723</c:v>
                </c:pt>
                <c:pt idx="21">
                  <c:v>8.1864804940423248</c:v>
                </c:pt>
                <c:pt idx="22">
                  <c:v>6.763436672359961</c:v>
                </c:pt>
                <c:pt idx="23">
                  <c:v>12.168394792013274</c:v>
                </c:pt>
                <c:pt idx="24">
                  <c:v>0.94492515300541591</c:v>
                </c:pt>
                <c:pt idx="25">
                  <c:v>22.555026656761672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automation/Data/Results/Workbooks/LEPs/CP_LEP/CP_LEP_Database.Main.xlsx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Cambridge and Greater Peterborough</v>
      </c>
      <c r="L1" s="19" t="str">
        <f>CONCATENATE("Industry Table 1.1  Employment by Industry Sector (SIC 2007), ",B$5,"-",F$5,", ",Info!B5)</f>
        <v>Industry Table 1.1  Employment by Industry Sector (SIC 2007), 2015-2035, Greater Cambridge and Greater Peterborough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12.231000000000025</v>
      </c>
      <c r="N5" s="11">
        <f t="shared" si="1"/>
        <v>13.058999999999973</v>
      </c>
      <c r="O5" s="11">
        <f t="shared" si="1"/>
        <v>9.3189999999999973</v>
      </c>
      <c r="P5" s="11">
        <f t="shared" si="1"/>
        <v>9.7410000000000032</v>
      </c>
      <c r="Q5" s="11">
        <f t="shared" si="1"/>
        <v>10.103999999999992</v>
      </c>
      <c r="R5" s="40">
        <f t="shared" ref="R5:R10" si="2">IF(D$5-B$5 &lt;&gt; 0,(EXP(LN(D7/B7)/(D$5-B$5))-1)*100,0)</f>
        <v>-5.293133181354726</v>
      </c>
      <c r="S5" s="40">
        <f t="shared" si="0"/>
        <v>0.54062987903802373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40.716999999999899</v>
      </c>
      <c r="N6" s="11">
        <f t="shared" si="1"/>
        <v>43.193000000000055</v>
      </c>
      <c r="O6" s="11">
        <f t="shared" si="1"/>
        <v>42.078999999999951</v>
      </c>
      <c r="P6" s="11">
        <f t="shared" si="1"/>
        <v>40.986000000000018</v>
      </c>
      <c r="Q6" s="11">
        <f t="shared" si="1"/>
        <v>38.034999999999989</v>
      </c>
      <c r="R6" s="40">
        <f t="shared" si="2"/>
        <v>0.66023215101711497</v>
      </c>
      <c r="S6" s="40">
        <f t="shared" si="0"/>
        <v>-0.67134974664524449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12.231000000000025</v>
      </c>
      <c r="C7" s="11">
        <f t="array" ref="C7:C12">MMULT(aggregation!$B$3:$W$8,'Ind T2'!C5:C26)</f>
        <v>13.058999999999973</v>
      </c>
      <c r="D7" s="11">
        <f t="array" ref="D7:D12">MMULT(aggregation!$B$3:$W$8,'Ind T2'!D5:D26)</f>
        <v>9.3189999999999973</v>
      </c>
      <c r="E7" s="11">
        <f t="array" ref="E7:E12">MMULT(aggregation!$B$3:$W$8,'Ind T2'!E5:E26)</f>
        <v>9.7410000000000032</v>
      </c>
      <c r="F7" s="11">
        <f t="array" ref="F7:F12">MMULT(aggregation!$B$3:$W$8,'Ind T2'!F5:F26)</f>
        <v>10.103999999999992</v>
      </c>
      <c r="G7" s="11"/>
      <c r="H7" s="11">
        <f>F7-D7</f>
        <v>0.78499999999999481</v>
      </c>
      <c r="I7" s="11">
        <f t="array" ref="I7:I12">MMULT(aggregation!$B$3:$W$8,'RD T1'!AB7:AB28)</f>
        <v>4.6039094349599008</v>
      </c>
      <c r="J7" s="11">
        <f>SUM(H7:I7)</f>
        <v>5.3889094349598956</v>
      </c>
      <c r="K7" s="11"/>
      <c r="L7" t="str">
        <f t="shared" si="1"/>
        <v>Construction</v>
      </c>
      <c r="M7" s="11">
        <f t="shared" si="1"/>
        <v>27.060999999999986</v>
      </c>
      <c r="N7" s="11">
        <f t="shared" si="1"/>
        <v>26.61599999999995</v>
      </c>
      <c r="O7" s="11">
        <f t="shared" si="1"/>
        <v>29.112999999999985</v>
      </c>
      <c r="P7" s="11">
        <f t="shared" si="1"/>
        <v>30.716999999999928</v>
      </c>
      <c r="Q7" s="11">
        <f t="shared" si="1"/>
        <v>32.634999999999955</v>
      </c>
      <c r="R7" s="40">
        <f>IF(D$5-B$5 &lt;&gt; 0,(EXP(LN(D9/B9)/(D$5-B$5))-1)*100,0)</f>
        <v>1.4725615679375359</v>
      </c>
      <c r="S7" s="40">
        <f t="shared" si="0"/>
        <v>0.76424235283321096</v>
      </c>
    </row>
    <row r="8" spans="1:19" x14ac:dyDescent="0.2">
      <c r="A8" t="str">
        <f>name!C5</f>
        <v>Manufacturing</v>
      </c>
      <c r="B8" s="11">
        <v>40.716999999999899</v>
      </c>
      <c r="C8" s="11">
        <v>43.193000000000055</v>
      </c>
      <c r="D8" s="11">
        <v>42.078999999999951</v>
      </c>
      <c r="E8" s="11">
        <v>40.986000000000018</v>
      </c>
      <c r="F8" s="11">
        <v>38.034999999999989</v>
      </c>
      <c r="G8" s="11"/>
      <c r="H8" s="11">
        <f t="shared" ref="H8:H12" si="3">F8-D8</f>
        <v>-4.0439999999999614</v>
      </c>
      <c r="I8" s="11">
        <v>17.107331382122837</v>
      </c>
      <c r="J8" s="11">
        <f t="shared" ref="J8:J12" si="4">SUM(H8:I8)</f>
        <v>13.063331382122875</v>
      </c>
      <c r="K8" s="11"/>
      <c r="L8" t="str">
        <f t="shared" si="1"/>
        <v>Trade, accomod. and transport</v>
      </c>
      <c r="M8" s="11">
        <f t="shared" si="1"/>
        <v>114.73500000000007</v>
      </c>
      <c r="N8" s="11">
        <f t="shared" si="1"/>
        <v>120.47099999999998</v>
      </c>
      <c r="O8" s="11">
        <f t="shared" si="1"/>
        <v>118.47100000000003</v>
      </c>
      <c r="P8" s="11">
        <f t="shared" si="1"/>
        <v>121.75300000000017</v>
      </c>
      <c r="Q8" s="11">
        <f t="shared" si="1"/>
        <v>129.18399999999983</v>
      </c>
      <c r="R8" s="40">
        <f t="shared" si="2"/>
        <v>0.64291958106033054</v>
      </c>
      <c r="S8" s="40">
        <f t="shared" si="0"/>
        <v>0.57879887040575007</v>
      </c>
    </row>
    <row r="9" spans="1:19" x14ac:dyDescent="0.2">
      <c r="A9" t="str">
        <f>name!C6</f>
        <v>Construction</v>
      </c>
      <c r="B9" s="11">
        <v>27.060999999999986</v>
      </c>
      <c r="C9" s="11">
        <v>26.61599999999995</v>
      </c>
      <c r="D9" s="11">
        <v>29.112999999999985</v>
      </c>
      <c r="E9" s="11">
        <v>30.716999999999928</v>
      </c>
      <c r="F9" s="11">
        <v>32.634999999999955</v>
      </c>
      <c r="G9" s="11"/>
      <c r="H9" s="11">
        <f t="shared" si="3"/>
        <v>3.52199999999997</v>
      </c>
      <c r="I9" s="11">
        <v>12.947462204806895</v>
      </c>
      <c r="J9" s="11">
        <f t="shared" si="4"/>
        <v>16.469462204806867</v>
      </c>
      <c r="K9" s="11"/>
      <c r="L9" t="str">
        <f t="shared" si="1"/>
        <v>Business and other services</v>
      </c>
      <c r="M9" s="11">
        <f t="shared" si="1"/>
        <v>167.78500000000008</v>
      </c>
      <c r="N9" s="11">
        <f t="shared" si="1"/>
        <v>176.59299999999982</v>
      </c>
      <c r="O9" s="11">
        <f t="shared" si="1"/>
        <v>174.02000000000004</v>
      </c>
      <c r="P9" s="11">
        <f t="shared" si="1"/>
        <v>179.57900000000009</v>
      </c>
      <c r="Q9" s="11">
        <f t="shared" si="1"/>
        <v>191.01100000000011</v>
      </c>
      <c r="R9" s="40">
        <f t="shared" si="2"/>
        <v>0.73240581169982111</v>
      </c>
      <c r="S9" s="40">
        <f t="shared" si="0"/>
        <v>0.62300453623764795</v>
      </c>
    </row>
    <row r="10" spans="1:19" x14ac:dyDescent="0.2">
      <c r="A10" t="str">
        <f>name!C7</f>
        <v>Trade, accomod. and transport</v>
      </c>
      <c r="B10" s="11">
        <v>114.73500000000007</v>
      </c>
      <c r="C10" s="11">
        <v>120.47099999999998</v>
      </c>
      <c r="D10" s="11">
        <v>118.47100000000003</v>
      </c>
      <c r="E10" s="11">
        <v>121.75300000000017</v>
      </c>
      <c r="F10" s="11">
        <v>129.18399999999983</v>
      </c>
      <c r="G10" s="11"/>
      <c r="H10" s="11">
        <f t="shared" si="3"/>
        <v>10.712999999999795</v>
      </c>
      <c r="I10" s="11">
        <v>58.950865686512429</v>
      </c>
      <c r="J10" s="11">
        <f t="shared" si="4"/>
        <v>69.663865686512224</v>
      </c>
      <c r="K10" s="11"/>
      <c r="L10" t="str">
        <f t="shared" si="1"/>
        <v>Non-marketed services</v>
      </c>
      <c r="M10" s="11">
        <f t="shared" si="1"/>
        <v>119.10700000000001</v>
      </c>
      <c r="N10" s="11">
        <f t="shared" si="1"/>
        <v>126.57399999999993</v>
      </c>
      <c r="O10" s="11">
        <f t="shared" si="1"/>
        <v>125.63700000000003</v>
      </c>
      <c r="P10" s="11">
        <f t="shared" si="1"/>
        <v>131.36900000000003</v>
      </c>
      <c r="Q10" s="11">
        <f t="shared" si="1"/>
        <v>140.28500000000011</v>
      </c>
      <c r="R10" s="40">
        <f t="shared" si="2"/>
        <v>1.0732089703497705</v>
      </c>
      <c r="S10" s="40">
        <f t="shared" si="0"/>
        <v>0.73790433466931482</v>
      </c>
    </row>
    <row r="11" spans="1:19" x14ac:dyDescent="0.2">
      <c r="A11" t="str">
        <f>name!C8</f>
        <v>Business and other services</v>
      </c>
      <c r="B11" s="11">
        <v>167.78500000000008</v>
      </c>
      <c r="C11" s="11">
        <v>176.59299999999982</v>
      </c>
      <c r="D11" s="11">
        <v>174.02000000000004</v>
      </c>
      <c r="E11" s="11">
        <v>179.57900000000009</v>
      </c>
      <c r="F11" s="11">
        <v>191.01100000000011</v>
      </c>
      <c r="G11" s="11"/>
      <c r="H11" s="11">
        <f t="shared" si="3"/>
        <v>16.991000000000071</v>
      </c>
      <c r="I11" s="11">
        <v>87.237984117585171</v>
      </c>
      <c r="J11" s="11">
        <f t="shared" si="4"/>
        <v>104.22898411758524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119.10700000000001</v>
      </c>
      <c r="C12" s="11">
        <v>126.57399999999993</v>
      </c>
      <c r="D12" s="11">
        <v>125.63700000000003</v>
      </c>
      <c r="E12" s="11">
        <v>131.36900000000003</v>
      </c>
      <c r="F12" s="11">
        <v>140.28500000000011</v>
      </c>
      <c r="G12" s="11"/>
      <c r="H12" s="11">
        <f t="shared" si="3"/>
        <v>14.648000000000081</v>
      </c>
      <c r="I12" s="11">
        <v>72.222916685973431</v>
      </c>
      <c r="J12" s="11">
        <f t="shared" si="4"/>
        <v>86.870916685973512</v>
      </c>
      <c r="K12" s="11"/>
      <c r="L12" s="24" t="str">
        <f t="shared" ref="L12:Q12" si="5">A14</f>
        <v>All industries</v>
      </c>
      <c r="M12" s="34">
        <f t="shared" si="5"/>
        <v>481.63600000000008</v>
      </c>
      <c r="N12" s="34">
        <f t="shared" si="5"/>
        <v>506.50599999999974</v>
      </c>
      <c r="O12" s="34">
        <f t="shared" si="5"/>
        <v>498.63900000000001</v>
      </c>
      <c r="P12" s="34">
        <f t="shared" si="5"/>
        <v>514.14500000000021</v>
      </c>
      <c r="Q12" s="34">
        <f t="shared" si="5"/>
        <v>541.25400000000002</v>
      </c>
      <c r="R12" s="43">
        <f>IF(D$5-B$5 &lt;&gt; 0,(EXP(LN(D14/B14)/(D$5-B$5))-1)*100,0)</f>
        <v>0.69628778971444483</v>
      </c>
      <c r="S12" s="43">
        <f>F41</f>
        <v>0.5482057286579245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481.63600000000008</v>
      </c>
      <c r="C14" s="34">
        <f t="shared" ref="C14:F14" si="6">SUM(C7:C12)</f>
        <v>506.50599999999974</v>
      </c>
      <c r="D14" s="34">
        <f t="shared" si="6"/>
        <v>498.63900000000001</v>
      </c>
      <c r="E14" s="34">
        <f t="shared" si="6"/>
        <v>514.14500000000021</v>
      </c>
      <c r="F14" s="34">
        <f t="shared" si="6"/>
        <v>541.25400000000002</v>
      </c>
      <c r="G14" s="34"/>
      <c r="H14" s="34">
        <f>SUM(H7:H12)</f>
        <v>42.614999999999952</v>
      </c>
      <c r="I14" s="34">
        <f>SUM(I7:I12)</f>
        <v>253.07046951196065</v>
      </c>
      <c r="J14" s="34">
        <f t="shared" ref="J14" si="7">SUM(J7:J12)</f>
        <v>295.6854695119606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2.5394696409736861</v>
      </c>
      <c r="C20" s="18">
        <f t="shared" si="8"/>
        <v>2.5782517877379498</v>
      </c>
      <c r="D20" s="18">
        <f t="shared" si="8"/>
        <v>1.8688871107153666</v>
      </c>
      <c r="E20" s="18">
        <f t="shared" si="8"/>
        <v>1.8946017174143479</v>
      </c>
      <c r="F20" s="18">
        <f t="shared" si="8"/>
        <v>1.8667760423017643</v>
      </c>
      <c r="G20" s="351"/>
      <c r="H20" s="40">
        <f>IF(D7&gt;0,(H7/D7)*100,0)</f>
        <v>8.4236506062881755</v>
      </c>
      <c r="I20" s="40">
        <f>IF(D7&gt;0,(I7/D7)*100,0)</f>
        <v>49.40347070458099</v>
      </c>
      <c r="J20" s="40">
        <f>IF(D7&gt;0,(J7/D7)*100,0)</f>
        <v>57.82712131086916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8.4538946424270378</v>
      </c>
      <c r="C21" s="18">
        <f t="shared" si="8"/>
        <v>8.5276383695356177</v>
      </c>
      <c r="D21" s="18">
        <f t="shared" si="8"/>
        <v>8.438770332845996</v>
      </c>
      <c r="E21" s="18">
        <f t="shared" si="8"/>
        <v>7.9716811405342858</v>
      </c>
      <c r="F21" s="18">
        <f t="shared" si="8"/>
        <v>7.0271997989853174</v>
      </c>
      <c r="G21" s="351"/>
      <c r="H21" s="40">
        <f t="shared" ref="H21:H25" si="9">IF(D8&gt;0,(H8/D8)*100,0)</f>
        <v>-9.6104945459729691</v>
      </c>
      <c r="I21" s="40">
        <f t="shared" ref="I21:I25" si="10">IF(D8&gt;0,(I8/D8)*100,0)</f>
        <v>40.655270757676888</v>
      </c>
      <c r="J21" s="40">
        <f t="shared" ref="J21:J27" si="11">IF(D8&gt;0,(J8/D8)*100,0)</f>
        <v>31.044776211703919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5.6185584134076318</v>
      </c>
      <c r="C22" s="18">
        <f t="shared" si="8"/>
        <v>5.2548242271562362</v>
      </c>
      <c r="D22" s="18">
        <f t="shared" si="8"/>
        <v>5.8384923762481442</v>
      </c>
      <c r="E22" s="18">
        <f t="shared" si="8"/>
        <v>5.9743846580244711</v>
      </c>
      <c r="F22" s="18">
        <f t="shared" si="8"/>
        <v>6.0295166409855554</v>
      </c>
      <c r="G22" s="351"/>
      <c r="H22" s="40">
        <f t="shared" si="9"/>
        <v>12.097688317933471</v>
      </c>
      <c r="I22" s="40">
        <f t="shared" si="10"/>
        <v>44.473129546274521</v>
      </c>
      <c r="J22" s="40">
        <f t="shared" si="11"/>
        <v>56.570817864208003</v>
      </c>
      <c r="K22" s="351"/>
    </row>
    <row r="23" spans="1:12" x14ac:dyDescent="0.2">
      <c r="A23" t="str">
        <f>$A$10</f>
        <v>Trade, accomod. and transport</v>
      </c>
      <c r="B23" s="18">
        <f t="shared" si="8"/>
        <v>23.821931915388394</v>
      </c>
      <c r="C23" s="18">
        <f t="shared" si="8"/>
        <v>23.784713310405017</v>
      </c>
      <c r="D23" s="18">
        <f t="shared" si="8"/>
        <v>23.758871648627569</v>
      </c>
      <c r="E23" s="18">
        <f t="shared" si="8"/>
        <v>23.6806737398983</v>
      </c>
      <c r="F23" s="18">
        <f t="shared" si="8"/>
        <v>23.867537237600057</v>
      </c>
      <c r="G23" s="351"/>
      <c r="H23" s="40">
        <f t="shared" si="9"/>
        <v>9.042719315275292</v>
      </c>
      <c r="I23" s="40">
        <f t="shared" si="10"/>
        <v>49.759743470142411</v>
      </c>
      <c r="J23" s="40">
        <f t="shared" si="11"/>
        <v>58.802462785417696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34.836474017722942</v>
      </c>
      <c r="C24" s="18">
        <f t="shared" si="8"/>
        <v>34.864937434107375</v>
      </c>
      <c r="D24" s="18">
        <f t="shared" si="8"/>
        <v>34.89899506456576</v>
      </c>
      <c r="E24" s="18">
        <f t="shared" si="8"/>
        <v>34.92769549446168</v>
      </c>
      <c r="F24" s="18">
        <f t="shared" si="8"/>
        <v>35.290455128276207</v>
      </c>
      <c r="G24" s="351"/>
      <c r="H24" s="40">
        <f t="shared" si="9"/>
        <v>9.7638202505459528</v>
      </c>
      <c r="I24" s="40">
        <f t="shared" si="10"/>
        <v>50.131010296279257</v>
      </c>
      <c r="J24" s="40">
        <f t="shared" si="11"/>
        <v>59.894830546825204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24.729671370080307</v>
      </c>
      <c r="C25" s="18">
        <f t="shared" si="8"/>
        <v>24.989634871057795</v>
      </c>
      <c r="D25" s="18">
        <f t="shared" si="8"/>
        <v>25.195983466997173</v>
      </c>
      <c r="E25" s="18">
        <f t="shared" si="8"/>
        <v>25.550963249666918</v>
      </c>
      <c r="F25" s="18">
        <f t="shared" si="8"/>
        <v>25.918515151851089</v>
      </c>
      <c r="G25" s="351"/>
      <c r="H25" s="40">
        <f t="shared" si="9"/>
        <v>11.65898580832086</v>
      </c>
      <c r="I25" s="40">
        <f t="shared" si="10"/>
        <v>57.485387812486302</v>
      </c>
      <c r="J25" s="40">
        <f t="shared" si="11"/>
        <v>69.144373620807158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8.5462629276891597</v>
      </c>
      <c r="I27" s="43">
        <f>IF(D14&gt;0,(I14/D14)*100,0)</f>
        <v>50.752241503765383</v>
      </c>
      <c r="J27" s="43">
        <f t="shared" si="11"/>
        <v>59.298504431454532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Cambridge and Greater Peterborough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1.6510780646513679</v>
      </c>
      <c r="C34" s="18">
        <f t="shared" si="12"/>
        <v>-28.639252622712174</v>
      </c>
      <c r="D34" s="18">
        <f t="shared" si="12"/>
        <v>0.88970364260434476</v>
      </c>
      <c r="E34" s="18">
        <f t="shared" si="12"/>
        <v>0.36654617599862771</v>
      </c>
      <c r="F34" s="18">
        <f t="shared" ref="F34:F39" si="13">IF(F$5-D$5 &lt;&gt; 0,(EXP(LN(F7/D7)/(F$5-D$5))-1)*100,0)</f>
        <v>0.54062987903802373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1.4867627118185789</v>
      </c>
      <c r="C35" s="18">
        <f t="shared" si="12"/>
        <v>-2.5791216169289033</v>
      </c>
      <c r="D35" s="18">
        <f t="shared" si="12"/>
        <v>-0.52498230409744329</v>
      </c>
      <c r="E35" s="18">
        <f t="shared" si="12"/>
        <v>-0.74445268626146532</v>
      </c>
      <c r="F35" s="18">
        <f t="shared" si="13"/>
        <v>-0.67134974664524449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-0.41366798353970058</v>
      </c>
      <c r="C36" s="18">
        <f t="shared" si="12"/>
        <v>9.3815749924858629</v>
      </c>
      <c r="D36" s="18">
        <f t="shared" si="12"/>
        <v>1.0784020345685708</v>
      </c>
      <c r="E36" s="18">
        <f t="shared" si="12"/>
        <v>0.60752886430679442</v>
      </c>
      <c r="F36" s="18">
        <f t="shared" si="13"/>
        <v>0.76424235283321096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1.2270658943607238</v>
      </c>
      <c r="C37" s="18">
        <f t="shared" si="12"/>
        <v>-1.66015057565716</v>
      </c>
      <c r="D37" s="18">
        <f>IF(E$5-D$5 &lt;&gt; 0,(EXP(LN(E10/D10)/(E$5-D$5))-1)*100,0)</f>
        <v>0.54802011511922988</v>
      </c>
      <c r="E37" s="18">
        <f t="shared" si="12"/>
        <v>0.59419178100066361</v>
      </c>
      <c r="F37" s="18">
        <f t="shared" si="13"/>
        <v>0.57879887040575007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1.287321852821699</v>
      </c>
      <c r="C38" s="18">
        <f t="shared" si="12"/>
        <v>-1.4570226452915946</v>
      </c>
      <c r="D38" s="18">
        <f t="shared" si="12"/>
        <v>0.6308814744526714</v>
      </c>
      <c r="E38" s="18">
        <f t="shared" si="12"/>
        <v>0.61906629834755922</v>
      </c>
      <c r="F38" s="18">
        <f t="shared" si="13"/>
        <v>0.62300453623764795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1.5317343324244392</v>
      </c>
      <c r="C39" s="18">
        <f t="shared" si="12"/>
        <v>-0.74027841420820639</v>
      </c>
      <c r="D39" s="18">
        <f t="shared" si="12"/>
        <v>0.89625978437331</v>
      </c>
      <c r="E39" s="18">
        <f t="shared" si="12"/>
        <v>0.65881983556681512</v>
      </c>
      <c r="F39" s="18">
        <f t="shared" si="13"/>
        <v>0.73790433466931482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1.2666430099454784</v>
      </c>
      <c r="C41" s="18">
        <f>IF(D$5-C$5 &lt;&gt; 0,(EXP(LN(D14/C14)/(D$5-C$5))-1)*100,0)</f>
        <v>-1.5531898931107846</v>
      </c>
      <c r="D41" s="18">
        <f>IF(E$5-D$5 &lt;&gt; 0,(EXP(LN(E14/D14)/(E$5-D$5))-1)*100,0)</f>
        <v>0.61433815961415839</v>
      </c>
      <c r="E41" s="18">
        <f>IF(F$5-E$5 &lt;&gt; 0,(EXP(LN(F14/E14)/(F$5-E$5))-1)*100,0)</f>
        <v>0.51515581544496758</v>
      </c>
      <c r="F41" s="18">
        <f>IF(F$5-D$5 &lt;&gt; 0,(EXP(LN(F14/D14)/(F$5-D$5))-1)*100,0)</f>
        <v>0.5482057286579245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0.82799999999994789</v>
      </c>
      <c r="C45" s="27">
        <f>D7-C7</f>
        <v>-3.7399999999999753</v>
      </c>
      <c r="D45" s="27">
        <f>E7-D7</f>
        <v>0.42200000000000593</v>
      </c>
      <c r="E45" s="27">
        <f>F7-E7</f>
        <v>0.36299999999998889</v>
      </c>
      <c r="F45" s="27">
        <f>F7-D7</f>
        <v>0.78499999999999481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2.4760000000001554</v>
      </c>
      <c r="C46" s="27">
        <f>D8-C8</f>
        <v>-1.1140000000001038</v>
      </c>
      <c r="D46" s="27">
        <f t="shared" si="14"/>
        <v>-1.0929999999999325</v>
      </c>
      <c r="E46" s="27">
        <f t="shared" si="14"/>
        <v>-2.9510000000000289</v>
      </c>
      <c r="F46" s="27">
        <f t="shared" ref="F46:F52" si="15">F8-D8</f>
        <v>-4.0439999999999614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-0.44500000000003581</v>
      </c>
      <c r="C47" s="27">
        <f t="shared" ref="C47:C50" si="16">D9-C9</f>
        <v>2.4970000000000354</v>
      </c>
      <c r="D47" s="27">
        <f t="shared" si="14"/>
        <v>1.6039999999999424</v>
      </c>
      <c r="E47" s="27">
        <f t="shared" si="14"/>
        <v>1.9180000000000277</v>
      </c>
      <c r="F47" s="27">
        <f t="shared" si="15"/>
        <v>3.52199999999997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5.7359999999999047</v>
      </c>
      <c r="C48" s="27">
        <f t="shared" si="16"/>
        <v>-1.9999999999999432</v>
      </c>
      <c r="D48" s="27">
        <f t="shared" si="14"/>
        <v>3.2820000000001386</v>
      </c>
      <c r="E48" s="27">
        <f t="shared" si="14"/>
        <v>7.4309999999996563</v>
      </c>
      <c r="F48" s="27">
        <f t="shared" si="15"/>
        <v>10.712999999999795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8.8079999999997369</v>
      </c>
      <c r="C49" s="27">
        <f t="shared" si="16"/>
        <v>-2.5729999999997801</v>
      </c>
      <c r="D49" s="27">
        <f t="shared" si="14"/>
        <v>5.5590000000000543</v>
      </c>
      <c r="E49" s="27">
        <f t="shared" si="14"/>
        <v>11.432000000000016</v>
      </c>
      <c r="F49" s="27">
        <f t="shared" si="15"/>
        <v>16.991000000000071</v>
      </c>
    </row>
    <row r="50" spans="1:6" x14ac:dyDescent="0.2">
      <c r="A50" t="str">
        <f>$A$12</f>
        <v>Non-marketed services</v>
      </c>
      <c r="B50" s="27">
        <f t="shared" si="14"/>
        <v>7.4669999999999135</v>
      </c>
      <c r="C50" s="27">
        <f t="shared" si="16"/>
        <v>-0.93699999999989814</v>
      </c>
      <c r="D50" s="27">
        <f t="shared" si="14"/>
        <v>5.7319999999999993</v>
      </c>
      <c r="E50" s="27">
        <f t="shared" si="14"/>
        <v>8.9160000000000821</v>
      </c>
      <c r="F50" s="27">
        <f t="shared" si="15"/>
        <v>14.648000000000081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24.869999999999663</v>
      </c>
      <c r="C52" s="29">
        <f>D14-C14</f>
        <v>-7.8669999999997344</v>
      </c>
      <c r="D52" s="29">
        <f t="shared" si="14"/>
        <v>15.506000000000199</v>
      </c>
      <c r="E52" s="29">
        <f t="shared" si="14"/>
        <v>27.10899999999981</v>
      </c>
      <c r="F52" s="29">
        <f t="shared" si="15"/>
        <v>42.615000000000009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Cambridge and Greater Peterborough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6.6680000000000126</v>
      </c>
      <c r="C5" s="11">
        <v>6.9759999999999751</v>
      </c>
      <c r="D5" s="11">
        <v>4.202999999999995</v>
      </c>
      <c r="E5" s="11">
        <v>4.386000000000001</v>
      </c>
      <c r="F5" s="11">
        <v>4.2999999999999865</v>
      </c>
      <c r="G5" s="10"/>
    </row>
    <row r="6" spans="1:7" x14ac:dyDescent="0.2">
      <c r="A6" s="10" t="str">
        <f>name!B5</f>
        <v>Mining and quarrying</v>
      </c>
      <c r="B6" s="11">
        <v>0.22600000000000031</v>
      </c>
      <c r="C6" s="11">
        <v>0.13600000000000004</v>
      </c>
      <c r="D6" s="11">
        <v>0.16900000000000054</v>
      </c>
      <c r="E6" s="11">
        <v>0.14400000000000029</v>
      </c>
      <c r="F6" s="11">
        <v>0.11100000000000014</v>
      </c>
    </row>
    <row r="7" spans="1:7" x14ac:dyDescent="0.2">
      <c r="A7" s="10" t="str">
        <f>name!B6</f>
        <v>Food drink and tobacco</v>
      </c>
      <c r="B7" s="11">
        <v>6.0980000000000025</v>
      </c>
      <c r="C7" s="11">
        <v>6.801999999999996</v>
      </c>
      <c r="D7" s="11">
        <v>6.605000000000012</v>
      </c>
      <c r="E7" s="11">
        <v>7.0100000000000113</v>
      </c>
      <c r="F7" s="11">
        <v>7.3679999999999968</v>
      </c>
      <c r="G7" s="11"/>
    </row>
    <row r="8" spans="1:7" x14ac:dyDescent="0.2">
      <c r="A8" s="10" t="str">
        <f>name!B7</f>
        <v>Engineering</v>
      </c>
      <c r="B8" s="11">
        <v>10.858999999999988</v>
      </c>
      <c r="C8" s="11">
        <v>10.431000000000012</v>
      </c>
      <c r="D8" s="11">
        <v>10.02699999999999</v>
      </c>
      <c r="E8" s="11">
        <v>9.9589999999999907</v>
      </c>
      <c r="F8" s="11">
        <v>8.6200000000000152</v>
      </c>
      <c r="G8" s="11"/>
    </row>
    <row r="9" spans="1:7" x14ac:dyDescent="0.2">
      <c r="A9" s="10" t="str">
        <f>name!B8</f>
        <v>Rest of manufacturing</v>
      </c>
      <c r="B9" s="11">
        <v>23.759999999999913</v>
      </c>
      <c r="C9" s="11">
        <v>25.960000000000047</v>
      </c>
      <c r="D9" s="11">
        <v>25.446999999999949</v>
      </c>
      <c r="E9" s="11">
        <v>24.017000000000014</v>
      </c>
      <c r="F9" s="11">
        <v>22.046999999999979</v>
      </c>
      <c r="G9" s="11"/>
    </row>
    <row r="10" spans="1:7" x14ac:dyDescent="0.2">
      <c r="A10" s="10" t="str">
        <f>name!B9</f>
        <v>Electricity and gas</v>
      </c>
      <c r="B10" s="11">
        <v>0.79000000000000126</v>
      </c>
      <c r="C10" s="11">
        <v>0.55000000000000093</v>
      </c>
      <c r="D10" s="11">
        <v>0.46899999999999958</v>
      </c>
      <c r="E10" s="11">
        <v>0.42999999999999955</v>
      </c>
      <c r="F10" s="11">
        <v>0.41199999999999964</v>
      </c>
      <c r="G10" s="11"/>
    </row>
    <row r="11" spans="1:7" x14ac:dyDescent="0.2">
      <c r="A11" s="10" t="str">
        <f>name!B10</f>
        <v>Water and sewerage</v>
      </c>
      <c r="B11" s="11">
        <v>4.5470000000000113</v>
      </c>
      <c r="C11" s="11">
        <v>5.3969999999999958</v>
      </c>
      <c r="D11" s="11">
        <v>4.4780000000000024</v>
      </c>
      <c r="E11" s="11">
        <v>4.7810000000000032</v>
      </c>
      <c r="F11" s="11">
        <v>5.2810000000000068</v>
      </c>
      <c r="G11" s="11"/>
    </row>
    <row r="12" spans="1:7" x14ac:dyDescent="0.2">
      <c r="A12" s="10" t="str">
        <f>name!B11</f>
        <v>Construction</v>
      </c>
      <c r="B12" s="11">
        <v>27.060999999999986</v>
      </c>
      <c r="C12" s="11">
        <v>26.61599999999995</v>
      </c>
      <c r="D12" s="11">
        <v>29.112999999999985</v>
      </c>
      <c r="E12" s="11">
        <v>30.716999999999928</v>
      </c>
      <c r="F12" s="11">
        <v>32.634999999999955</v>
      </c>
      <c r="G12" s="11"/>
    </row>
    <row r="13" spans="1:7" x14ac:dyDescent="0.2">
      <c r="A13" s="10" t="str">
        <f>name!B12</f>
        <v>Wholesale and retail trade</v>
      </c>
      <c r="B13" s="11">
        <v>71.678000000000111</v>
      </c>
      <c r="C13" s="11">
        <v>66.970000000000013</v>
      </c>
      <c r="D13" s="11">
        <v>65.246000000000009</v>
      </c>
      <c r="E13" s="11">
        <v>66.439000000000121</v>
      </c>
      <c r="F13" s="11">
        <v>67.709999999999923</v>
      </c>
      <c r="G13" s="11"/>
    </row>
    <row r="14" spans="1:7" x14ac:dyDescent="0.2">
      <c r="A14" s="10" t="str">
        <f>name!B13</f>
        <v>Transport and storage</v>
      </c>
      <c r="B14" s="11">
        <v>17.516999999999982</v>
      </c>
      <c r="C14" s="11">
        <v>24.096000000000036</v>
      </c>
      <c r="D14" s="11">
        <v>23.096000000000025</v>
      </c>
      <c r="E14" s="11">
        <v>24.777000000000026</v>
      </c>
      <c r="F14" s="11">
        <v>25.362999999999968</v>
      </c>
      <c r="G14" s="11"/>
    </row>
    <row r="15" spans="1:7" x14ac:dyDescent="0.2">
      <c r="A15" s="10" t="str">
        <f>name!B14</f>
        <v>Accommodation and food</v>
      </c>
      <c r="B15" s="11">
        <v>25.539999999999981</v>
      </c>
      <c r="C15" s="11">
        <v>29.404999999999923</v>
      </c>
      <c r="D15" s="11">
        <v>30.128999999999991</v>
      </c>
      <c r="E15" s="11">
        <v>30.53700000000002</v>
      </c>
      <c r="F15" s="11">
        <v>36.110999999999933</v>
      </c>
      <c r="G15" s="11"/>
    </row>
    <row r="16" spans="1:7" x14ac:dyDescent="0.2">
      <c r="A16" s="10" t="str">
        <f>name!B15</f>
        <v>Media</v>
      </c>
      <c r="B16" s="11">
        <v>7.0770000000000008</v>
      </c>
      <c r="C16" s="11">
        <v>6.1669999999999909</v>
      </c>
      <c r="D16" s="11">
        <v>6.7500000000000009</v>
      </c>
      <c r="E16" s="11">
        <v>6.4459999999999917</v>
      </c>
      <c r="F16" s="11">
        <v>6.3080000000000149</v>
      </c>
      <c r="G16" s="11"/>
    </row>
    <row r="17" spans="1:7" x14ac:dyDescent="0.2">
      <c r="A17" s="10" t="str">
        <f>name!B16</f>
        <v>Information technology</v>
      </c>
      <c r="B17" s="11">
        <v>17.607999999999976</v>
      </c>
      <c r="C17" s="11">
        <v>20.074000000000026</v>
      </c>
      <c r="D17" s="11">
        <v>19.781000000000045</v>
      </c>
      <c r="E17" s="11">
        <v>20.704999999999998</v>
      </c>
      <c r="F17" s="11">
        <v>21.838000000000012</v>
      </c>
      <c r="G17" s="11"/>
    </row>
    <row r="18" spans="1:7" x14ac:dyDescent="0.2">
      <c r="A18" s="10" t="str">
        <f>name!B17</f>
        <v>Finance and insurance</v>
      </c>
      <c r="B18" s="11">
        <v>9.8230000000000075</v>
      </c>
      <c r="C18" s="11">
        <v>10.234000000000009</v>
      </c>
      <c r="D18" s="11">
        <v>10.632000000000019</v>
      </c>
      <c r="E18" s="11">
        <v>10.115000000000013</v>
      </c>
      <c r="F18" s="11">
        <v>8.8690000000000122</v>
      </c>
      <c r="G18" s="11"/>
    </row>
    <row r="19" spans="1:7" x14ac:dyDescent="0.2">
      <c r="A19" s="10" t="str">
        <f>name!B18</f>
        <v>Real estate</v>
      </c>
      <c r="B19" s="11">
        <v>6.7880000000000118</v>
      </c>
      <c r="C19" s="11">
        <v>6.8459999999999912</v>
      </c>
      <c r="D19" s="11">
        <v>6.996999999999991</v>
      </c>
      <c r="E19" s="11">
        <v>7.1599999999999966</v>
      </c>
      <c r="F19" s="11">
        <v>8.1550000000000065</v>
      </c>
      <c r="G19" s="11"/>
    </row>
    <row r="20" spans="1:7" x14ac:dyDescent="0.2">
      <c r="A20" s="10" t="str">
        <f>name!B19</f>
        <v>Professional services</v>
      </c>
      <c r="B20" s="11">
        <v>51.700000000000045</v>
      </c>
      <c r="C20" s="11">
        <v>65.733999999999881</v>
      </c>
      <c r="D20" s="11">
        <v>60.894000000000027</v>
      </c>
      <c r="E20" s="11">
        <v>64.180000000000092</v>
      </c>
      <c r="F20" s="11">
        <v>70.278000000000091</v>
      </c>
      <c r="G20" s="11"/>
    </row>
    <row r="21" spans="1:7" x14ac:dyDescent="0.2">
      <c r="A21" s="10" t="str">
        <f>name!B20</f>
        <v>Support services</v>
      </c>
      <c r="B21" s="11">
        <v>49.375999999999998</v>
      </c>
      <c r="C21" s="11">
        <v>42.446999999999896</v>
      </c>
      <c r="D21" s="11">
        <v>39.289999999999964</v>
      </c>
      <c r="E21" s="11">
        <v>42.363000000000007</v>
      </c>
      <c r="F21" s="11">
        <v>46.419999999999995</v>
      </c>
      <c r="G21" s="11"/>
    </row>
    <row r="22" spans="1:7" x14ac:dyDescent="0.2">
      <c r="A22" s="10" t="str">
        <f>name!B21</f>
        <v>Public admin. and defence</v>
      </c>
      <c r="B22" s="11">
        <v>17.395000000000014</v>
      </c>
      <c r="C22" s="11">
        <v>14.591000000000022</v>
      </c>
      <c r="D22" s="11">
        <v>15.016000000000025</v>
      </c>
      <c r="E22" s="11">
        <v>16.225999999999978</v>
      </c>
      <c r="F22" s="11">
        <v>16.810000000000009</v>
      </c>
      <c r="G22" s="11"/>
    </row>
    <row r="23" spans="1:7" x14ac:dyDescent="0.2">
      <c r="A23" s="10" t="str">
        <f>name!B22</f>
        <v>Education</v>
      </c>
      <c r="B23" s="11">
        <v>48.632999999999981</v>
      </c>
      <c r="C23" s="11">
        <v>53.580999999999918</v>
      </c>
      <c r="D23" s="11">
        <v>53.895000000000053</v>
      </c>
      <c r="E23" s="11">
        <v>53.200000000000045</v>
      </c>
      <c r="F23" s="11">
        <v>53.984000000000066</v>
      </c>
      <c r="G23" s="11"/>
    </row>
    <row r="24" spans="1:7" x14ac:dyDescent="0.2">
      <c r="A24" s="10" t="str">
        <f>name!B23</f>
        <v>Health and social work</v>
      </c>
      <c r="B24" s="11">
        <v>53.079000000000022</v>
      </c>
      <c r="C24" s="11">
        <v>58.40199999999998</v>
      </c>
      <c r="D24" s="11">
        <v>56.725999999999964</v>
      </c>
      <c r="E24" s="11">
        <v>61.943000000000005</v>
      </c>
      <c r="F24" s="11">
        <v>69.491000000000042</v>
      </c>
      <c r="G24" s="11"/>
    </row>
    <row r="25" spans="1:7" x14ac:dyDescent="0.2">
      <c r="A25" s="10" t="str">
        <f>name!B24</f>
        <v>Arts and entertainment</v>
      </c>
      <c r="B25" s="11">
        <v>9.9010000000000087</v>
      </c>
      <c r="C25" s="11">
        <v>11.471000000000007</v>
      </c>
      <c r="D25" s="11">
        <v>14.089999999999986</v>
      </c>
      <c r="E25" s="11">
        <v>13.038999999999977</v>
      </c>
      <c r="F25" s="11">
        <v>13.457000000000003</v>
      </c>
      <c r="G25" s="11"/>
    </row>
    <row r="26" spans="1:7" x14ac:dyDescent="0.2">
      <c r="A26" s="10" t="str">
        <f>name!B25</f>
        <v>Other services</v>
      </c>
      <c r="B26" s="11">
        <v>15.512000000000034</v>
      </c>
      <c r="C26" s="11">
        <v>13.620000000000031</v>
      </c>
      <c r="D26" s="11">
        <v>15.586000000000009</v>
      </c>
      <c r="E26" s="11">
        <v>15.570999999999989</v>
      </c>
      <c r="F26" s="11">
        <v>15.685999999999986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481.63600000000008</v>
      </c>
      <c r="C28" s="11">
        <f t="shared" ref="C28:F28" si="0">SUM(C5:C26)</f>
        <v>506.50599999999969</v>
      </c>
      <c r="D28" s="11">
        <f t="shared" si="0"/>
        <v>498.63900000000001</v>
      </c>
      <c r="E28" s="11">
        <f t="shared" si="0"/>
        <v>514.14500000000021</v>
      </c>
      <c r="F28" s="11">
        <f t="shared" si="0"/>
        <v>541.25400000000013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1.3844480063782632</v>
      </c>
      <c r="C32" s="18">
        <f t="shared" ref="C32:E32" si="1">C5/C$28*100</f>
        <v>1.377278847634575</v>
      </c>
      <c r="D32" s="18">
        <f t="shared" si="1"/>
        <v>0.84289435844368266</v>
      </c>
      <c r="E32" s="18">
        <f t="shared" si="1"/>
        <v>0.85306674187242881</v>
      </c>
      <c r="F32" s="18">
        <f>F5/F$28*100</f>
        <v>0.79445140359239563</v>
      </c>
    </row>
    <row r="33" spans="1:6" x14ac:dyDescent="0.2">
      <c r="A33" t="str">
        <f>$A$6</f>
        <v>Mining and quarrying</v>
      </c>
      <c r="B33" s="18">
        <f t="shared" ref="B33:F53" si="2">B6/B$28*100</f>
        <v>4.6923402735675961E-2</v>
      </c>
      <c r="C33" s="18">
        <f t="shared" si="2"/>
        <v>2.6850619735995257E-2</v>
      </c>
      <c r="D33" s="18">
        <f t="shared" si="2"/>
        <v>3.3892254717340711E-2</v>
      </c>
      <c r="E33" s="18">
        <f t="shared" si="2"/>
        <v>2.8007663207849972E-2</v>
      </c>
      <c r="F33" s="18">
        <f t="shared" si="2"/>
        <v>2.0507931581106118E-2</v>
      </c>
    </row>
    <row r="34" spans="1:6" x14ac:dyDescent="0.2">
      <c r="A34" t="str">
        <f>$A$7</f>
        <v>Food drink and tobacco</v>
      </c>
      <c r="B34" s="18">
        <f t="shared" si="2"/>
        <v>1.2661013711599634</v>
      </c>
      <c r="C34" s="18">
        <f t="shared" si="2"/>
        <v>1.3429258488547027</v>
      </c>
      <c r="D34" s="18">
        <f t="shared" si="2"/>
        <v>1.3246055763789057</v>
      </c>
      <c r="E34" s="18">
        <f t="shared" si="2"/>
        <v>1.3634286047710293</v>
      </c>
      <c r="F34" s="18">
        <f t="shared" si="2"/>
        <v>1.3612832422485552</v>
      </c>
    </row>
    <row r="35" spans="1:6" x14ac:dyDescent="0.2">
      <c r="A35" t="str">
        <f>$A$8</f>
        <v>Engineering</v>
      </c>
      <c r="B35" s="18">
        <f t="shared" si="2"/>
        <v>2.2546072137464779</v>
      </c>
      <c r="C35" s="18">
        <f t="shared" si="2"/>
        <v>2.0594030475453438</v>
      </c>
      <c r="D35" s="18">
        <f t="shared" si="2"/>
        <v>2.0108735979335735</v>
      </c>
      <c r="E35" s="18">
        <f t="shared" si="2"/>
        <v>1.9370022075484514</v>
      </c>
      <c r="F35" s="18">
        <f t="shared" si="2"/>
        <v>1.5925979299922055</v>
      </c>
    </row>
    <row r="36" spans="1:6" x14ac:dyDescent="0.2">
      <c r="A36" t="str">
        <f>$A$9</f>
        <v>Rest of manufacturing</v>
      </c>
      <c r="B36" s="18">
        <f t="shared" si="2"/>
        <v>4.9331860575205981</v>
      </c>
      <c r="C36" s="18">
        <f t="shared" si="2"/>
        <v>5.1253094731355722</v>
      </c>
      <c r="D36" s="18">
        <f t="shared" si="2"/>
        <v>5.1032911585335183</v>
      </c>
      <c r="E36" s="18">
        <f t="shared" si="2"/>
        <v>4.6712503282148035</v>
      </c>
      <c r="F36" s="18">
        <f t="shared" si="2"/>
        <v>4.0733186267445554</v>
      </c>
    </row>
    <row r="37" spans="1:6" x14ac:dyDescent="0.2">
      <c r="A37" t="str">
        <f>$A$10</f>
        <v>Electricity and gas</v>
      </c>
      <c r="B37" s="18">
        <f t="shared" si="2"/>
        <v>0.16402428389904433</v>
      </c>
      <c r="C37" s="18">
        <f t="shared" si="2"/>
        <v>0.10858706510880449</v>
      </c>
      <c r="D37" s="18">
        <f t="shared" si="2"/>
        <v>9.4056020487767608E-2</v>
      </c>
      <c r="E37" s="18">
        <f t="shared" si="2"/>
        <v>8.3633994301218401E-2</v>
      </c>
      <c r="F37" s="18">
        <f t="shared" si="2"/>
        <v>7.6119529832573904E-2</v>
      </c>
    </row>
    <row r="38" spans="1:6" x14ac:dyDescent="0.2">
      <c r="A38" t="str">
        <f>$A$11</f>
        <v>Water and sewerage</v>
      </c>
      <c r="B38" s="18">
        <f t="shared" si="2"/>
        <v>0.94407394796070276</v>
      </c>
      <c r="C38" s="18">
        <f t="shared" si="2"/>
        <v>1.0655352552585753</v>
      </c>
      <c r="D38" s="18">
        <f t="shared" si="2"/>
        <v>0.89804447706657575</v>
      </c>
      <c r="E38" s="18">
        <f t="shared" si="2"/>
        <v>0.92989331803285091</v>
      </c>
      <c r="F38" s="18">
        <f t="shared" si="2"/>
        <v>0.97569717729568839</v>
      </c>
    </row>
    <row r="39" spans="1:6" x14ac:dyDescent="0.2">
      <c r="A39" t="str">
        <f>$A$12</f>
        <v>Construction</v>
      </c>
      <c r="B39" s="18">
        <f t="shared" si="2"/>
        <v>5.6185584134076318</v>
      </c>
      <c r="C39" s="18">
        <f t="shared" si="2"/>
        <v>5.2548242271562362</v>
      </c>
      <c r="D39" s="18">
        <f t="shared" si="2"/>
        <v>5.8384923762481442</v>
      </c>
      <c r="E39" s="18">
        <f t="shared" si="2"/>
        <v>5.9743846580244711</v>
      </c>
      <c r="F39" s="18">
        <f t="shared" si="2"/>
        <v>6.0295166409855536</v>
      </c>
    </row>
    <row r="40" spans="1:6" x14ac:dyDescent="0.2">
      <c r="A40" t="str">
        <f>$A$13</f>
        <v>Wholesale and retail trade</v>
      </c>
      <c r="B40" s="18">
        <f t="shared" si="2"/>
        <v>14.882193191538859</v>
      </c>
      <c r="C40" s="18">
        <f t="shared" si="2"/>
        <v>13.221955909702956</v>
      </c>
      <c r="D40" s="18">
        <f t="shared" si="2"/>
        <v>13.084816871524291</v>
      </c>
      <c r="E40" s="18">
        <f t="shared" si="2"/>
        <v>12.922230110182944</v>
      </c>
      <c r="F40" s="18">
        <f t="shared" si="2"/>
        <v>12.509838264474702</v>
      </c>
    </row>
    <row r="41" spans="1:6" x14ac:dyDescent="0.2">
      <c r="A41" t="str">
        <f>$A$14</f>
        <v>Transport and storage</v>
      </c>
      <c r="B41" s="18">
        <f t="shared" si="2"/>
        <v>3.6369789633665208</v>
      </c>
      <c r="C41" s="18">
        <f t="shared" si="2"/>
        <v>4.7572980379304592</v>
      </c>
      <c r="D41" s="18">
        <f t="shared" si="2"/>
        <v>4.6318077807792859</v>
      </c>
      <c r="E41" s="18">
        <f t="shared" si="2"/>
        <v>4.8190685507006812</v>
      </c>
      <c r="F41" s="18">
        <f t="shared" si="2"/>
        <v>4.685969988212551</v>
      </c>
    </row>
    <row r="42" spans="1:6" x14ac:dyDescent="0.2">
      <c r="A42" t="str">
        <f>$A$15</f>
        <v>Accommodation and food</v>
      </c>
      <c r="B42" s="18">
        <f t="shared" si="2"/>
        <v>5.3027597604830152</v>
      </c>
      <c r="C42" s="18">
        <f t="shared" si="2"/>
        <v>5.8054593627716038</v>
      </c>
      <c r="D42" s="18">
        <f t="shared" si="2"/>
        <v>6.0422469963239918</v>
      </c>
      <c r="E42" s="18">
        <f t="shared" si="2"/>
        <v>5.9393750790146767</v>
      </c>
      <c r="F42" s="18">
        <f t="shared" si="2"/>
        <v>6.6717289849127992</v>
      </c>
    </row>
    <row r="43" spans="1:6" x14ac:dyDescent="0.2">
      <c r="A43" t="str">
        <f>$A$16</f>
        <v>Media</v>
      </c>
      <c r="B43" s="18">
        <f t="shared" si="2"/>
        <v>1.4693669077892848</v>
      </c>
      <c r="C43" s="18">
        <f t="shared" si="2"/>
        <v>1.2175571464109003</v>
      </c>
      <c r="D43" s="18">
        <f t="shared" si="2"/>
        <v>1.35368472983461</v>
      </c>
      <c r="E43" s="18">
        <f t="shared" si="2"/>
        <v>1.2537319238736133</v>
      </c>
      <c r="F43" s="18">
        <f t="shared" si="2"/>
        <v>1.1654417334560139</v>
      </c>
    </row>
    <row r="44" spans="1:6" x14ac:dyDescent="0.2">
      <c r="A44" t="str">
        <f>$A$17</f>
        <v>Information technology</v>
      </c>
      <c r="B44" s="18">
        <f t="shared" si="2"/>
        <v>3.6558728998662833</v>
      </c>
      <c r="C44" s="18">
        <f t="shared" si="2"/>
        <v>3.9632304454438918</v>
      </c>
      <c r="D44" s="18">
        <f t="shared" si="2"/>
        <v>3.9669981690160707</v>
      </c>
      <c r="E44" s="18">
        <f t="shared" si="2"/>
        <v>4.0270740744342532</v>
      </c>
      <c r="F44" s="18">
        <f t="shared" si="2"/>
        <v>4.034704593407163</v>
      </c>
    </row>
    <row r="45" spans="1:6" x14ac:dyDescent="0.2">
      <c r="A45" t="str">
        <f>$A$18</f>
        <v>Finance and insurance</v>
      </c>
      <c r="B45" s="18">
        <f t="shared" si="2"/>
        <v>2.0395070135953306</v>
      </c>
      <c r="C45" s="18">
        <f t="shared" si="2"/>
        <v>2.0205091351336439</v>
      </c>
      <c r="D45" s="18">
        <f t="shared" si="2"/>
        <v>2.13220385890394</v>
      </c>
      <c r="E45" s="18">
        <f t="shared" si="2"/>
        <v>1.9673438426902934</v>
      </c>
      <c r="F45" s="18">
        <f t="shared" si="2"/>
        <v>1.6386022089444161</v>
      </c>
    </row>
    <row r="46" spans="1:6" x14ac:dyDescent="0.2">
      <c r="A46" t="str">
        <f>$A$19</f>
        <v>Real estate</v>
      </c>
      <c r="B46" s="18">
        <f t="shared" si="2"/>
        <v>1.4093630874768519</v>
      </c>
      <c r="C46" s="18">
        <f t="shared" si="2"/>
        <v>1.3516128140634061</v>
      </c>
      <c r="D46" s="18">
        <f t="shared" si="2"/>
        <v>1.4032195636522595</v>
      </c>
      <c r="E46" s="18">
        <f t="shared" si="2"/>
        <v>1.3926032539458701</v>
      </c>
      <c r="F46" s="18">
        <f t="shared" si="2"/>
        <v>1.5066863247200029</v>
      </c>
    </row>
    <row r="47" spans="1:6" x14ac:dyDescent="0.2">
      <c r="A47" s="10" t="str">
        <f>$A$20</f>
        <v>Professional services</v>
      </c>
      <c r="B47" s="18">
        <f t="shared" si="2"/>
        <v>10.734247439975425</v>
      </c>
      <c r="C47" s="18">
        <f t="shared" si="2"/>
        <v>12.977931159749327</v>
      </c>
      <c r="D47" s="18">
        <f t="shared" si="2"/>
        <v>12.212041176081298</v>
      </c>
      <c r="E47" s="18">
        <f t="shared" si="2"/>
        <v>12.482859893609792</v>
      </c>
      <c r="F47" s="18">
        <f t="shared" si="2"/>
        <v>12.98429203294573</v>
      </c>
    </row>
    <row r="48" spans="1:6" x14ac:dyDescent="0.2">
      <c r="A48" s="10" t="str">
        <f>$A$21</f>
        <v>Support services</v>
      </c>
      <c r="B48" s="18">
        <f t="shared" si="2"/>
        <v>10.251725369366076</v>
      </c>
      <c r="C48" s="18">
        <f t="shared" si="2"/>
        <v>8.3803548230425537</v>
      </c>
      <c r="D48" s="18">
        <f t="shared" si="2"/>
        <v>7.8794478570669293</v>
      </c>
      <c r="E48" s="18">
        <f t="shared" si="2"/>
        <v>8.2395044199593475</v>
      </c>
      <c r="F48" s="18">
        <f t="shared" si="2"/>
        <v>8.5763800359904927</v>
      </c>
    </row>
    <row r="49" spans="1:9" x14ac:dyDescent="0.2">
      <c r="A49" s="10" t="str">
        <f>$A$22</f>
        <v>Public admin. and defence</v>
      </c>
      <c r="B49" s="18">
        <f t="shared" si="2"/>
        <v>3.6116486309162963</v>
      </c>
      <c r="C49" s="18">
        <f t="shared" si="2"/>
        <v>2.8807161218228474</v>
      </c>
      <c r="D49" s="18">
        <f t="shared" si="2"/>
        <v>3.0113970226957827</v>
      </c>
      <c r="E49" s="18">
        <f t="shared" si="2"/>
        <v>3.1559190500734169</v>
      </c>
      <c r="F49" s="18">
        <f t="shared" si="2"/>
        <v>3.1057507196251675</v>
      </c>
    </row>
    <row r="50" spans="1:9" x14ac:dyDescent="0.2">
      <c r="A50" s="10" t="str">
        <f>$A$23</f>
        <v>Education</v>
      </c>
      <c r="B50" s="18">
        <f t="shared" si="2"/>
        <v>10.097459492230641</v>
      </c>
      <c r="C50" s="18">
        <f t="shared" si="2"/>
        <v>10.578551882899699</v>
      </c>
      <c r="D50" s="18">
        <f t="shared" si="2"/>
        <v>10.808420520657238</v>
      </c>
      <c r="E50" s="18">
        <f t="shared" si="2"/>
        <v>10.347275574011228</v>
      </c>
      <c r="F50" s="18">
        <f t="shared" si="2"/>
        <v>9.9738754817516462</v>
      </c>
    </row>
    <row r="51" spans="1:9" x14ac:dyDescent="0.2">
      <c r="A51" s="10" t="str">
        <f>$A$24</f>
        <v>Health and social work</v>
      </c>
      <c r="B51" s="18">
        <f t="shared" si="2"/>
        <v>11.020563246933371</v>
      </c>
      <c r="C51" s="18">
        <f t="shared" si="2"/>
        <v>11.530366866335248</v>
      </c>
      <c r="D51" s="18">
        <f t="shared" si="2"/>
        <v>11.376165923644152</v>
      </c>
      <c r="E51" s="18">
        <f t="shared" si="2"/>
        <v>12.047768625582274</v>
      </c>
      <c r="F51" s="18">
        <f t="shared" si="2"/>
        <v>12.838888950474272</v>
      </c>
    </row>
    <row r="52" spans="1:9" x14ac:dyDescent="0.2">
      <c r="A52" s="10" t="str">
        <f>$A$25</f>
        <v>Arts and entertainment</v>
      </c>
      <c r="B52" s="18">
        <f t="shared" si="2"/>
        <v>2.0557018163094134</v>
      </c>
      <c r="C52" s="18">
        <f t="shared" si="2"/>
        <v>2.2647313161147182</v>
      </c>
      <c r="D52" s="18">
        <f t="shared" si="2"/>
        <v>2.8256915323510565</v>
      </c>
      <c r="E52" s="18">
        <f t="shared" si="2"/>
        <v>2.5360550039385719</v>
      </c>
      <c r="F52" s="18">
        <f t="shared" si="2"/>
        <v>2.4862633809634662</v>
      </c>
    </row>
    <row r="53" spans="1:9" x14ac:dyDescent="0.2">
      <c r="A53" s="10" t="str">
        <f>$A$26</f>
        <v>Other services</v>
      </c>
      <c r="B53" s="18">
        <f t="shared" si="2"/>
        <v>3.2206894833442745</v>
      </c>
      <c r="C53" s="18">
        <f t="shared" si="2"/>
        <v>2.6890105941489417</v>
      </c>
      <c r="D53" s="18">
        <f t="shared" si="2"/>
        <v>3.125708177659591</v>
      </c>
      <c r="E53" s="18">
        <f t="shared" si="2"/>
        <v>3.0285230820099356</v>
      </c>
      <c r="F53" s="18">
        <f t="shared" si="2"/>
        <v>2.8980848178489178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Cambridge and Greater Peterborough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1.1352890859678055</v>
      </c>
      <c r="C63" s="18">
        <f>IF(AND(D$3-C$3 &lt;&gt; 0,C5&lt;&gt;0,D5&lt;&gt;0),(EXP(LN(D5/C5)/(D$3-C$3))-1)*100,0)</f>
        <v>-39.750573394495269</v>
      </c>
      <c r="D63" s="18">
        <f t="shared" ref="B63:E78" si="3">IF(AND(E$3-D$3 &lt;&gt; 0,D5&lt;&gt;0,E5&lt;&gt;0),(EXP(LN(E5/D5)/(E$3-D$3))-1)*100,0)</f>
        <v>0.85602499753252292</v>
      </c>
      <c r="E63" s="18">
        <f t="shared" si="3"/>
        <v>-0.19783033029857622</v>
      </c>
      <c r="F63" s="18">
        <f>IF(AND(F$3-D$3 &lt;&gt; 0,D5&lt;&gt;0,F5&lt;&gt;0),(EXP(LN(F5/D5)/(F$3-D$3))-1)*100,0)</f>
        <v>0.15222552344549278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-11.923992999587696</v>
      </c>
      <c r="C64" s="18">
        <f t="shared" ref="C64:C78" si="4">IF(AND(D$3-C$3 &lt;&gt; 0,C6&lt;&gt;0,D6&lt;&gt;0),(EXP(LN(D6/C6)/(D$3-C$3))-1)*100,0)</f>
        <v>24.264705882353297</v>
      </c>
      <c r="D64" s="18">
        <f t="shared" si="3"/>
        <v>-3.150996284465335</v>
      </c>
      <c r="E64" s="18">
        <f t="shared" si="3"/>
        <v>-2.5692493258025584</v>
      </c>
      <c r="F64" s="18">
        <f t="shared" ref="F64:F84" si="5">IF(AND(F$3-D$3 &lt;&gt; 0,D6&lt;&gt;0,F6&lt;&gt;0),(EXP(LN(F6/D6)/(F$3-D$3))-1)*100,0)</f>
        <v>-2.7635522128511614</v>
      </c>
    </row>
    <row r="65" spans="1:6" x14ac:dyDescent="0.2">
      <c r="A65" t="str">
        <f>$A$7</f>
        <v>Food drink and tobacco</v>
      </c>
      <c r="B65" s="18">
        <f t="shared" si="3"/>
        <v>2.7690405289440223</v>
      </c>
      <c r="C65" s="18">
        <f t="shared" si="4"/>
        <v>-2.8962069979415528</v>
      </c>
      <c r="D65" s="18">
        <f t="shared" si="3"/>
        <v>1.1973265083304652</v>
      </c>
      <c r="E65" s="18">
        <f t="shared" si="3"/>
        <v>0.49932848934437501</v>
      </c>
      <c r="F65" s="18">
        <f t="shared" si="5"/>
        <v>0.73145791936419791</v>
      </c>
    </row>
    <row r="66" spans="1:6" x14ac:dyDescent="0.2">
      <c r="A66" t="str">
        <f>$A$8</f>
        <v>Engineering</v>
      </c>
      <c r="B66" s="18">
        <f t="shared" si="3"/>
        <v>-1.000265916784171</v>
      </c>
      <c r="C66" s="18">
        <f t="shared" si="4"/>
        <v>-3.8730706547792204</v>
      </c>
      <c r="D66" s="18">
        <f t="shared" si="3"/>
        <v>-0.13600322352155247</v>
      </c>
      <c r="E66" s="18">
        <f t="shared" si="3"/>
        <v>-1.433541331413446</v>
      </c>
      <c r="F66" s="18">
        <f t="shared" si="5"/>
        <v>-1.0029127487703127</v>
      </c>
    </row>
    <row r="67" spans="1:6" x14ac:dyDescent="0.2">
      <c r="A67" t="str">
        <f>$A$9</f>
        <v>Rest of manufacturing</v>
      </c>
      <c r="B67" s="18">
        <f t="shared" si="3"/>
        <v>2.2385221002197753</v>
      </c>
      <c r="C67" s="18">
        <f t="shared" si="4"/>
        <v>-1.9761171032361191</v>
      </c>
      <c r="D67" s="18">
        <f t="shared" si="3"/>
        <v>-1.1500546258167543</v>
      </c>
      <c r="E67" s="18">
        <f t="shared" si="3"/>
        <v>-0.85220174501065005</v>
      </c>
      <c r="F67" s="18">
        <f t="shared" si="5"/>
        <v>-0.95158562585234696</v>
      </c>
    </row>
    <row r="68" spans="1:6" x14ac:dyDescent="0.2">
      <c r="A68" t="str">
        <f>$A$10</f>
        <v>Electricity and gas</v>
      </c>
      <c r="B68" s="18">
        <f t="shared" si="3"/>
        <v>-8.6551852117635839</v>
      </c>
      <c r="C68" s="18">
        <f t="shared" si="4"/>
        <v>-14.727272727272943</v>
      </c>
      <c r="D68" s="18">
        <f t="shared" si="3"/>
        <v>-1.7213634895832497</v>
      </c>
      <c r="E68" s="18">
        <f t="shared" si="3"/>
        <v>-0.42670560690404313</v>
      </c>
      <c r="F68" s="18">
        <f t="shared" si="5"/>
        <v>-0.86014222060204482</v>
      </c>
    </row>
    <row r="69" spans="1:6" x14ac:dyDescent="0.2">
      <c r="A69" t="str">
        <f>$A$11</f>
        <v>Water and sewerage</v>
      </c>
      <c r="B69" s="18">
        <f t="shared" si="3"/>
        <v>4.3774940720384459</v>
      </c>
      <c r="C69" s="18">
        <f t="shared" si="4"/>
        <v>-17.027978506577625</v>
      </c>
      <c r="D69" s="18">
        <f t="shared" si="3"/>
        <v>1.318075257247342</v>
      </c>
      <c r="E69" s="18">
        <f t="shared" si="3"/>
        <v>0.99962059975899908</v>
      </c>
      <c r="F69" s="18">
        <f t="shared" si="5"/>
        <v>1.1056607809925234</v>
      </c>
    </row>
    <row r="70" spans="1:6" x14ac:dyDescent="0.2">
      <c r="A70" t="str">
        <f>$A$12</f>
        <v>Construction</v>
      </c>
      <c r="B70" s="18">
        <f t="shared" si="3"/>
        <v>-0.41366798353970058</v>
      </c>
      <c r="C70" s="18">
        <f t="shared" si="4"/>
        <v>9.3815749924858629</v>
      </c>
      <c r="D70" s="18">
        <f t="shared" si="3"/>
        <v>1.0784020345685708</v>
      </c>
      <c r="E70" s="18">
        <f t="shared" si="3"/>
        <v>0.60752886430679442</v>
      </c>
      <c r="F70" s="18">
        <f t="shared" si="5"/>
        <v>0.76424235283321096</v>
      </c>
    </row>
    <row r="71" spans="1:6" x14ac:dyDescent="0.2">
      <c r="A71" t="str">
        <f>$A$13</f>
        <v>Wholesale and retail trade</v>
      </c>
      <c r="B71" s="18">
        <f t="shared" si="3"/>
        <v>-1.6841348994898309</v>
      </c>
      <c r="C71" s="18">
        <f t="shared" si="4"/>
        <v>-2.5742869941765001</v>
      </c>
      <c r="D71" s="18">
        <f t="shared" si="3"/>
        <v>0.36304726219784644</v>
      </c>
      <c r="E71" s="18">
        <f t="shared" si="3"/>
        <v>0.18967611840363663</v>
      </c>
      <c r="F71" s="18">
        <f t="shared" si="5"/>
        <v>0.24743319762219329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8.298216897756161</v>
      </c>
      <c r="C72" s="18">
        <f t="shared" si="4"/>
        <v>-4.1500664010624577</v>
      </c>
      <c r="D72" s="18">
        <f t="shared" si="3"/>
        <v>1.4150455358068248</v>
      </c>
      <c r="E72" s="18">
        <f t="shared" si="3"/>
        <v>0.23402957876663688</v>
      </c>
      <c r="F72" s="18">
        <f t="shared" si="5"/>
        <v>0.62616544873477231</v>
      </c>
    </row>
    <row r="73" spans="1:6" x14ac:dyDescent="0.2">
      <c r="A73" t="str">
        <f>$A$15</f>
        <v>Accommodation and food</v>
      </c>
      <c r="B73" s="18">
        <f t="shared" si="6"/>
        <v>3.5857637989453739</v>
      </c>
      <c r="C73" s="18">
        <f>IF(AND(D$3-C$3 &lt;&gt; 0,C15&lt;&gt;0,D15&lt;&gt;0),(EXP(LN(D15/C15)/(D$3-C$3))-1)*100,0)</f>
        <v>2.4621662982488246</v>
      </c>
      <c r="D73" s="18">
        <f t="shared" si="3"/>
        <v>0.26938017930679958</v>
      </c>
      <c r="E73" s="18">
        <f t="shared" si="3"/>
        <v>1.6907182062401382</v>
      </c>
      <c r="F73" s="18">
        <f t="shared" si="5"/>
        <v>1.2147142138094758</v>
      </c>
    </row>
    <row r="74" spans="1:6" x14ac:dyDescent="0.2">
      <c r="A74" t="str">
        <f>$A$16</f>
        <v>Media</v>
      </c>
      <c r="B74" s="18">
        <f t="shared" si="6"/>
        <v>-3.382412707436544</v>
      </c>
      <c r="C74" s="18">
        <f>IF(AND(D$3-C$3 &lt;&gt; 0,C16&lt;&gt;0,D16&lt;&gt;0),(EXP(LN(D16/C16)/(D$3-C$3))-1)*100,0)</f>
        <v>9.4535430517270989</v>
      </c>
      <c r="D74" s="18">
        <f t="shared" si="3"/>
        <v>-0.9174202136489229</v>
      </c>
      <c r="E74" s="18">
        <f t="shared" si="3"/>
        <v>-0.21617714284178913</v>
      </c>
      <c r="F74" s="18">
        <f t="shared" si="5"/>
        <v>-0.45047454452949998</v>
      </c>
    </row>
    <row r="75" spans="1:6" x14ac:dyDescent="0.2">
      <c r="A75" t="str">
        <f>$A$17</f>
        <v>Information technology</v>
      </c>
      <c r="B75" s="18">
        <f t="shared" si="6"/>
        <v>3.3310809463317437</v>
      </c>
      <c r="C75" s="18">
        <f t="shared" si="4"/>
        <v>-1.4595994819168179</v>
      </c>
      <c r="D75" s="18">
        <f t="shared" si="3"/>
        <v>0.917247889376549</v>
      </c>
      <c r="E75" s="18">
        <f t="shared" si="3"/>
        <v>0.53418525458333033</v>
      </c>
      <c r="F75" s="18">
        <f t="shared" si="5"/>
        <v>0.66171096716174382</v>
      </c>
    </row>
    <row r="76" spans="1:6" x14ac:dyDescent="0.2">
      <c r="A76" t="str">
        <f>$A$18</f>
        <v>Finance and insurance</v>
      </c>
      <c r="B76" s="18">
        <f t="shared" si="6"/>
        <v>1.0299916620946981</v>
      </c>
      <c r="C76" s="18">
        <f t="shared" si="4"/>
        <v>3.8889974594489951</v>
      </c>
      <c r="D76" s="18">
        <f t="shared" si="3"/>
        <v>-0.99202367486505016</v>
      </c>
      <c r="E76" s="18">
        <f t="shared" si="3"/>
        <v>-1.3059714135278733</v>
      </c>
      <c r="F76" s="18">
        <f t="shared" si="5"/>
        <v>-1.2014329354257502</v>
      </c>
    </row>
    <row r="77" spans="1:6" x14ac:dyDescent="0.2">
      <c r="A77" t="str">
        <f>$A$19</f>
        <v>Real estate</v>
      </c>
      <c r="B77" s="18">
        <f t="shared" si="6"/>
        <v>0.21293119557572737</v>
      </c>
      <c r="C77" s="18">
        <f t="shared" si="4"/>
        <v>2.2056675430908612</v>
      </c>
      <c r="D77" s="18">
        <f t="shared" si="3"/>
        <v>0.46163215753938225</v>
      </c>
      <c r="E77" s="18">
        <f t="shared" si="3"/>
        <v>1.3097151605018453</v>
      </c>
      <c r="F77" s="18">
        <f t="shared" si="5"/>
        <v>1.0262283075542333</v>
      </c>
    </row>
    <row r="78" spans="1:6" x14ac:dyDescent="0.2">
      <c r="A78" t="str">
        <f>$A$20</f>
        <v>Professional services</v>
      </c>
      <c r="B78" s="18">
        <f t="shared" si="6"/>
        <v>6.1878626348129018</v>
      </c>
      <c r="C78" s="18">
        <f t="shared" si="4"/>
        <v>-7.3630084887575169</v>
      </c>
      <c r="D78" s="18">
        <f t="shared" si="3"/>
        <v>1.0566836413330005</v>
      </c>
      <c r="E78" s="18">
        <f t="shared" si="3"/>
        <v>0.91180352757522787</v>
      </c>
      <c r="F78" s="18">
        <f t="shared" si="5"/>
        <v>0.96007380548133181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-3.7096480198130277</v>
      </c>
      <c r="C79" s="18">
        <f t="shared" ref="C79:C84" si="8">IF(AND(D$3-C$3 &lt;&gt; 0,C21&lt;&gt;0,D21&lt;&gt;0),(EXP(LN(D21/C21)/(D$3-C$3))-1)*100,0)</f>
        <v>-7.437510306970907</v>
      </c>
      <c r="D79" s="18">
        <f t="shared" ref="D79:D84" si="9">IF(AND(E$3-D$3 &lt;&gt; 0,D21&lt;&gt;0,E21&lt;&gt;0),(EXP(LN(E21/D21)/(E$3-D$3))-1)*100,0)</f>
        <v>1.5175050567560522</v>
      </c>
      <c r="E79" s="18">
        <f t="shared" ref="E79:E84" si="10">IF(AND(F$3-E$3 &lt;&gt; 0,E21&lt;&gt;0,F21&lt;&gt;0),(EXP(LN(F21/E21)/(F$3-E$3))-1)*100,0)</f>
        <v>0.91874540309087038</v>
      </c>
      <c r="F79" s="18">
        <f t="shared" si="5"/>
        <v>1.1179385288240473</v>
      </c>
    </row>
    <row r="80" spans="1:6" x14ac:dyDescent="0.2">
      <c r="A80" s="10" t="str">
        <f>$A$22</f>
        <v>Public admin. and defence</v>
      </c>
      <c r="B80" s="18">
        <f t="shared" si="7"/>
        <v>-4.2992908174338424</v>
      </c>
      <c r="C80" s="18">
        <f t="shared" si="8"/>
        <v>2.9127544376670755</v>
      </c>
      <c r="D80" s="18">
        <f t="shared" si="9"/>
        <v>1.5620462605680618</v>
      </c>
      <c r="E80" s="18">
        <f t="shared" si="10"/>
        <v>0.35421640326038784</v>
      </c>
      <c r="F80" s="18">
        <f t="shared" si="5"/>
        <v>0.75522184363512324</v>
      </c>
    </row>
    <row r="81" spans="1:6" x14ac:dyDescent="0.2">
      <c r="A81" s="10" t="str">
        <f>$A$23</f>
        <v>Education</v>
      </c>
      <c r="B81" s="18">
        <f t="shared" si="7"/>
        <v>2.4518815117307913</v>
      </c>
      <c r="C81" s="18">
        <f t="shared" si="8"/>
        <v>0.58602862955177137</v>
      </c>
      <c r="D81" s="18">
        <f t="shared" si="9"/>
        <v>-0.25924962394189288</v>
      </c>
      <c r="E81" s="18">
        <f t="shared" si="10"/>
        <v>0.14640016071640893</v>
      </c>
      <c r="F81" s="18">
        <f t="shared" si="5"/>
        <v>1.1000585886522529E-2</v>
      </c>
    </row>
    <row r="82" spans="1:6" x14ac:dyDescent="0.2">
      <c r="A82" s="10" t="str">
        <f>$A$24</f>
        <v>Health and social work</v>
      </c>
      <c r="B82" s="18">
        <f t="shared" si="7"/>
        <v>2.4179896646349563</v>
      </c>
      <c r="C82" s="18">
        <f t="shared" si="8"/>
        <v>-2.869764734084479</v>
      </c>
      <c r="D82" s="18">
        <f t="shared" si="9"/>
        <v>1.7752118125965888</v>
      </c>
      <c r="E82" s="18">
        <f t="shared" si="10"/>
        <v>1.156462317659579</v>
      </c>
      <c r="F82" s="18">
        <f t="shared" si="5"/>
        <v>1.3622930458392579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3.7481962355033538</v>
      </c>
      <c r="C83" s="18">
        <f t="shared" si="8"/>
        <v>22.831488100426967</v>
      </c>
      <c r="D83" s="18">
        <f t="shared" si="9"/>
        <v>-1.5384522198529149</v>
      </c>
      <c r="E83" s="18">
        <f t="shared" si="10"/>
        <v>0.31604387205925732</v>
      </c>
      <c r="F83" s="18">
        <f t="shared" si="5"/>
        <v>-0.30597034806570944</v>
      </c>
    </row>
    <row r="84" spans="1:6" x14ac:dyDescent="0.2">
      <c r="A84" s="10" t="str">
        <f>$A$26</f>
        <v>Other services</v>
      </c>
      <c r="B84" s="18">
        <f t="shared" si="7"/>
        <v>-3.1995607786047486</v>
      </c>
      <c r="C84" s="18">
        <f t="shared" si="8"/>
        <v>14.434654919236213</v>
      </c>
      <c r="D84" s="18">
        <f t="shared" si="9"/>
        <v>-1.9255457140499033E-2</v>
      </c>
      <c r="E84" s="18">
        <f t="shared" si="10"/>
        <v>7.3610928867928749E-2</v>
      </c>
      <c r="F84" s="18">
        <f t="shared" si="5"/>
        <v>4.2645886567771463E-2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1.2666430099454784</v>
      </c>
      <c r="C86" s="18">
        <f>IF(AND(D$3-C$3 &lt;&gt; 0,C28&lt;&gt;0,D28&lt;&gt;0),(EXP(LN(D28/C28)/(D$3-C$3))-1)*100,0)</f>
        <v>-1.5531898931107735</v>
      </c>
      <c r="D86" s="18">
        <f>IF(AND(E$3-D$3 &lt;&gt; 0,D28&lt;&gt;0,E28&lt;&gt;0),(EXP(LN(E28/D28)/(E$3-D$3))-1)*100,0)</f>
        <v>0.61433815961415839</v>
      </c>
      <c r="E86" s="18">
        <f>IF(AND(F$3-E$3 &lt;&gt; 0,E28&lt;&gt;0,F28&lt;&gt;0),(EXP(LN(F28/E28)/(F$3-E$3))-1)*100,0)</f>
        <v>0.51515581544496758</v>
      </c>
      <c r="F86" s="18">
        <f>IF(AND(F$3-D$3 &lt;&gt; 0,D28&lt;&gt;0,F28&lt;&gt;0),(EXP(LN(F28/D28)/(F$3-D$3))-1)*100,0)</f>
        <v>0.5482057286579245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0.30799999999996253</v>
      </c>
      <c r="C90" s="27">
        <f>D5-C5</f>
        <v>-2.7729999999999801</v>
      </c>
      <c r="D90" s="27">
        <f t="shared" si="11"/>
        <v>0.18300000000000605</v>
      </c>
      <c r="E90" s="27">
        <f t="shared" si="11"/>
        <v>-8.6000000000014509E-2</v>
      </c>
      <c r="F90" s="27">
        <f>F5-D5</f>
        <v>9.6999999999991537E-2</v>
      </c>
    </row>
    <row r="91" spans="1:6" x14ac:dyDescent="0.2">
      <c r="A91" t="str">
        <f>$A$6</f>
        <v>Mining and quarrying</v>
      </c>
      <c r="B91" s="27">
        <f t="shared" si="11"/>
        <v>-9.0000000000000274E-2</v>
      </c>
      <c r="C91" s="27">
        <f t="shared" ref="C91:C105" si="12">D6-C6</f>
        <v>3.3000000000000501E-2</v>
      </c>
      <c r="D91" s="27">
        <f t="shared" si="11"/>
        <v>-2.5000000000000244E-2</v>
      </c>
      <c r="E91" s="27">
        <f t="shared" si="11"/>
        <v>-3.3000000000000154E-2</v>
      </c>
      <c r="F91" s="27">
        <f t="shared" ref="F91:F111" si="13">F6-D6</f>
        <v>-5.8000000000000398E-2</v>
      </c>
    </row>
    <row r="92" spans="1:6" x14ac:dyDescent="0.2">
      <c r="A92" t="str">
        <f>$A$7</f>
        <v>Food drink and tobacco</v>
      </c>
      <c r="B92" s="27">
        <f t="shared" si="11"/>
        <v>0.70399999999999352</v>
      </c>
      <c r="C92" s="27">
        <f t="shared" si="12"/>
        <v>-0.19699999999998408</v>
      </c>
      <c r="D92" s="27">
        <f t="shared" si="11"/>
        <v>0.40499999999999936</v>
      </c>
      <c r="E92" s="27">
        <f t="shared" si="11"/>
        <v>0.35799999999998544</v>
      </c>
      <c r="F92" s="27">
        <f t="shared" si="13"/>
        <v>0.7629999999999848</v>
      </c>
    </row>
    <row r="93" spans="1:6" x14ac:dyDescent="0.2">
      <c r="A93" t="str">
        <f>$A$8</f>
        <v>Engineering</v>
      </c>
      <c r="B93" s="27">
        <f t="shared" si="11"/>
        <v>-0.42799999999997596</v>
      </c>
      <c r="C93" s="27">
        <f t="shared" si="12"/>
        <v>-0.40400000000002123</v>
      </c>
      <c r="D93" s="27">
        <f t="shared" si="11"/>
        <v>-6.7999999999999616E-2</v>
      </c>
      <c r="E93" s="27">
        <f t="shared" si="11"/>
        <v>-1.3389999999999755</v>
      </c>
      <c r="F93" s="27">
        <f t="shared" si="13"/>
        <v>-1.4069999999999752</v>
      </c>
    </row>
    <row r="94" spans="1:6" x14ac:dyDescent="0.2">
      <c r="A94" t="str">
        <f>$A$9</f>
        <v>Rest of manufacturing</v>
      </c>
      <c r="B94" s="27">
        <f t="shared" si="11"/>
        <v>2.2000000000001343</v>
      </c>
      <c r="C94" s="27">
        <f t="shared" si="12"/>
        <v>-0.5130000000000976</v>
      </c>
      <c r="D94" s="27">
        <f t="shared" si="11"/>
        <v>-1.4299999999999358</v>
      </c>
      <c r="E94" s="27">
        <f t="shared" si="11"/>
        <v>-1.9700000000000344</v>
      </c>
      <c r="F94" s="27">
        <f t="shared" si="13"/>
        <v>-3.3999999999999702</v>
      </c>
    </row>
    <row r="95" spans="1:6" x14ac:dyDescent="0.2">
      <c r="A95" t="str">
        <f>$A$10</f>
        <v>Electricity and gas</v>
      </c>
      <c r="B95" s="27">
        <f t="shared" si="11"/>
        <v>-0.24000000000000032</v>
      </c>
      <c r="C95" s="27">
        <f t="shared" si="12"/>
        <v>-8.1000000000001349E-2</v>
      </c>
      <c r="D95" s="27">
        <f t="shared" si="11"/>
        <v>-3.9000000000000035E-2</v>
      </c>
      <c r="E95" s="27">
        <f t="shared" si="11"/>
        <v>-1.7999999999999905E-2</v>
      </c>
      <c r="F95" s="27">
        <f t="shared" si="13"/>
        <v>-5.699999999999994E-2</v>
      </c>
    </row>
    <row r="96" spans="1:6" x14ac:dyDescent="0.2">
      <c r="A96" t="str">
        <f>$A$11</f>
        <v>Water and sewerage</v>
      </c>
      <c r="B96" s="27">
        <f t="shared" si="11"/>
        <v>0.84999999999998455</v>
      </c>
      <c r="C96" s="27">
        <f t="shared" si="12"/>
        <v>-0.91899999999999338</v>
      </c>
      <c r="D96" s="27">
        <f t="shared" si="11"/>
        <v>0.30300000000000082</v>
      </c>
      <c r="E96" s="27">
        <f t="shared" si="11"/>
        <v>0.50000000000000355</v>
      </c>
      <c r="F96" s="27">
        <f t="shared" si="13"/>
        <v>0.80300000000000438</v>
      </c>
    </row>
    <row r="97" spans="1:6" x14ac:dyDescent="0.2">
      <c r="A97" t="str">
        <f>$A$12</f>
        <v>Construction</v>
      </c>
      <c r="B97" s="27">
        <f t="shared" si="11"/>
        <v>-0.44500000000003581</v>
      </c>
      <c r="C97" s="27">
        <f t="shared" si="12"/>
        <v>2.4970000000000354</v>
      </c>
      <c r="D97" s="27">
        <f t="shared" si="11"/>
        <v>1.6039999999999424</v>
      </c>
      <c r="E97" s="27">
        <f t="shared" si="11"/>
        <v>1.9180000000000277</v>
      </c>
      <c r="F97" s="27">
        <f t="shared" si="13"/>
        <v>3.52199999999997</v>
      </c>
    </row>
    <row r="98" spans="1:6" x14ac:dyDescent="0.2">
      <c r="A98" t="str">
        <f>$A$13</f>
        <v>Wholesale and retail trade</v>
      </c>
      <c r="B98" s="27">
        <f t="shared" si="11"/>
        <v>-4.7080000000000979</v>
      </c>
      <c r="C98" s="27">
        <f t="shared" si="12"/>
        <v>-1.7240000000000038</v>
      </c>
      <c r="D98" s="27">
        <f t="shared" si="11"/>
        <v>1.1930000000001115</v>
      </c>
      <c r="E98" s="27">
        <f t="shared" si="11"/>
        <v>1.2709999999998018</v>
      </c>
      <c r="F98" s="27">
        <f t="shared" si="13"/>
        <v>2.4639999999999134</v>
      </c>
    </row>
    <row r="99" spans="1:6" x14ac:dyDescent="0.2">
      <c r="A99" t="str">
        <f>$A$14</f>
        <v>Transport and storage</v>
      </c>
      <c r="B99" s="27">
        <f t="shared" si="11"/>
        <v>6.5790000000000539</v>
      </c>
      <c r="C99" s="27">
        <f t="shared" si="12"/>
        <v>-1.0000000000000107</v>
      </c>
      <c r="D99" s="27">
        <f t="shared" si="11"/>
        <v>1.6810000000000009</v>
      </c>
      <c r="E99" s="27">
        <f t="shared" si="11"/>
        <v>0.58599999999994168</v>
      </c>
      <c r="F99" s="27">
        <f t="shared" si="13"/>
        <v>2.2669999999999426</v>
      </c>
    </row>
    <row r="100" spans="1:6" x14ac:dyDescent="0.2">
      <c r="A100" t="str">
        <f>$A$15</f>
        <v>Accommodation and food</v>
      </c>
      <c r="B100" s="27">
        <f t="shared" si="11"/>
        <v>3.8649999999999416</v>
      </c>
      <c r="C100" s="27">
        <f t="shared" si="12"/>
        <v>0.7240000000000677</v>
      </c>
      <c r="D100" s="27">
        <f t="shared" si="11"/>
        <v>0.40800000000002967</v>
      </c>
      <c r="E100" s="27">
        <f t="shared" si="11"/>
        <v>5.5739999999999128</v>
      </c>
      <c r="F100" s="27">
        <f t="shared" si="13"/>
        <v>5.9819999999999425</v>
      </c>
    </row>
    <row r="101" spans="1:6" x14ac:dyDescent="0.2">
      <c r="A101" t="str">
        <f>$A$16</f>
        <v>Media</v>
      </c>
      <c r="B101" s="27">
        <f t="shared" si="11"/>
        <v>-0.91000000000000991</v>
      </c>
      <c r="C101" s="27">
        <f t="shared" si="12"/>
        <v>0.58300000000000995</v>
      </c>
      <c r="D101" s="27">
        <f t="shared" si="11"/>
        <v>-0.30400000000000915</v>
      </c>
      <c r="E101" s="27">
        <f t="shared" si="11"/>
        <v>-0.13799999999997681</v>
      </c>
      <c r="F101" s="27">
        <f t="shared" si="13"/>
        <v>-0.44199999999998596</v>
      </c>
    </row>
    <row r="102" spans="1:6" x14ac:dyDescent="0.2">
      <c r="A102" t="str">
        <f>$A$17</f>
        <v>Information technology</v>
      </c>
      <c r="B102" s="27">
        <f t="shared" si="11"/>
        <v>2.4660000000000508</v>
      </c>
      <c r="C102" s="27">
        <f t="shared" si="12"/>
        <v>-0.2929999999999815</v>
      </c>
      <c r="D102" s="27">
        <f t="shared" si="11"/>
        <v>0.9239999999999533</v>
      </c>
      <c r="E102" s="27">
        <f t="shared" si="11"/>
        <v>1.1330000000000133</v>
      </c>
      <c r="F102" s="27">
        <f t="shared" si="13"/>
        <v>2.0569999999999666</v>
      </c>
    </row>
    <row r="103" spans="1:6" x14ac:dyDescent="0.2">
      <c r="A103" t="str">
        <f>$A$18</f>
        <v>Finance and insurance</v>
      </c>
      <c r="B103" s="27">
        <f t="shared" si="11"/>
        <v>0.41100000000000136</v>
      </c>
      <c r="C103" s="27">
        <f t="shared" si="12"/>
        <v>0.39800000000001035</v>
      </c>
      <c r="D103" s="27">
        <f t="shared" si="11"/>
        <v>-0.51700000000000657</v>
      </c>
      <c r="E103" s="27">
        <f t="shared" si="11"/>
        <v>-1.2460000000000004</v>
      </c>
      <c r="F103" s="27">
        <f t="shared" si="13"/>
        <v>-1.763000000000007</v>
      </c>
    </row>
    <row r="104" spans="1:6" x14ac:dyDescent="0.2">
      <c r="A104" t="str">
        <f>$A$19</f>
        <v>Real estate</v>
      </c>
      <c r="B104" s="27">
        <f t="shared" si="11"/>
        <v>5.7999999999979401E-2</v>
      </c>
      <c r="C104" s="27">
        <f t="shared" si="12"/>
        <v>0.1509999999999998</v>
      </c>
      <c r="D104" s="27">
        <f t="shared" si="11"/>
        <v>0.16300000000000558</v>
      </c>
      <c r="E104" s="27">
        <f t="shared" si="11"/>
        <v>0.99500000000000988</v>
      </c>
      <c r="F104" s="27">
        <f t="shared" si="13"/>
        <v>1.1580000000000155</v>
      </c>
    </row>
    <row r="105" spans="1:6" x14ac:dyDescent="0.2">
      <c r="A105" t="str">
        <f>$A$20</f>
        <v>Professional services</v>
      </c>
      <c r="B105" s="27">
        <f t="shared" si="11"/>
        <v>14.033999999999835</v>
      </c>
      <c r="C105" s="27">
        <f t="shared" si="12"/>
        <v>-4.8399999999998542</v>
      </c>
      <c r="D105" s="27">
        <f t="shared" si="11"/>
        <v>3.2860000000000653</v>
      </c>
      <c r="E105" s="27">
        <f t="shared" si="11"/>
        <v>6.097999999999999</v>
      </c>
      <c r="F105" s="27">
        <f t="shared" si="13"/>
        <v>9.3840000000000643</v>
      </c>
    </row>
    <row r="106" spans="1:6" x14ac:dyDescent="0.2">
      <c r="A106" s="10" t="str">
        <f>$A$21</f>
        <v>Support services</v>
      </c>
      <c r="B106" s="27">
        <f t="shared" ref="B106:B111" si="14">C21-B21</f>
        <v>-6.9290000000001015</v>
      </c>
      <c r="C106" s="27">
        <f t="shared" ref="C106:C111" si="15">D21-C21</f>
        <v>-3.1569999999999325</v>
      </c>
      <c r="D106" s="27">
        <f t="shared" ref="D106:D111" si="16">E21-D21</f>
        <v>3.073000000000043</v>
      </c>
      <c r="E106" s="27">
        <f t="shared" ref="E106:E111" si="17">F21-E21</f>
        <v>4.0569999999999879</v>
      </c>
      <c r="F106" s="27">
        <f t="shared" si="13"/>
        <v>7.130000000000031</v>
      </c>
    </row>
    <row r="107" spans="1:6" x14ac:dyDescent="0.2">
      <c r="A107" s="10" t="str">
        <f>$A$22</f>
        <v>Public admin. and defence</v>
      </c>
      <c r="B107" s="27">
        <f t="shared" si="14"/>
        <v>-2.8039999999999914</v>
      </c>
      <c r="C107" s="27">
        <f t="shared" si="15"/>
        <v>0.42500000000000249</v>
      </c>
      <c r="D107" s="27">
        <f t="shared" si="16"/>
        <v>1.2099999999999529</v>
      </c>
      <c r="E107" s="27">
        <f t="shared" si="17"/>
        <v>0.5840000000000316</v>
      </c>
      <c r="F107" s="27">
        <f t="shared" si="13"/>
        <v>1.7939999999999845</v>
      </c>
    </row>
    <row r="108" spans="1:6" x14ac:dyDescent="0.2">
      <c r="A108" s="10" t="str">
        <f>$A$23</f>
        <v>Education</v>
      </c>
      <c r="B108" s="27">
        <f t="shared" si="14"/>
        <v>4.9479999999999364</v>
      </c>
      <c r="C108" s="27">
        <f t="shared" si="15"/>
        <v>0.31400000000013506</v>
      </c>
      <c r="D108" s="27">
        <f t="shared" si="16"/>
        <v>-0.69500000000000739</v>
      </c>
      <c r="E108" s="27">
        <f t="shared" si="17"/>
        <v>0.78400000000002024</v>
      </c>
      <c r="F108" s="27">
        <f t="shared" si="13"/>
        <v>8.9000000000012847E-2</v>
      </c>
    </row>
    <row r="109" spans="1:6" x14ac:dyDescent="0.2">
      <c r="A109" s="10" t="str">
        <f>$A$24</f>
        <v>Health and social work</v>
      </c>
      <c r="B109" s="27">
        <f t="shared" si="14"/>
        <v>5.3229999999999578</v>
      </c>
      <c r="C109" s="27">
        <f t="shared" si="15"/>
        <v>-1.6760000000000161</v>
      </c>
      <c r="D109" s="27">
        <f t="shared" si="16"/>
        <v>5.2170000000000414</v>
      </c>
      <c r="E109" s="27">
        <f t="shared" si="17"/>
        <v>7.5480000000000373</v>
      </c>
      <c r="F109" s="27">
        <f t="shared" si="13"/>
        <v>12.765000000000079</v>
      </c>
    </row>
    <row r="110" spans="1:6" x14ac:dyDescent="0.2">
      <c r="A110" s="10" t="str">
        <f>$A$25</f>
        <v>Arts and entertainment</v>
      </c>
      <c r="B110" s="27">
        <f t="shared" si="14"/>
        <v>1.5699999999999985</v>
      </c>
      <c r="C110" s="27">
        <f t="shared" si="15"/>
        <v>2.6189999999999785</v>
      </c>
      <c r="D110" s="27">
        <f t="shared" si="16"/>
        <v>-1.051000000000009</v>
      </c>
      <c r="E110" s="27">
        <f t="shared" si="17"/>
        <v>0.41800000000002591</v>
      </c>
      <c r="F110" s="27">
        <f t="shared" si="13"/>
        <v>-0.63299999999998313</v>
      </c>
    </row>
    <row r="111" spans="1:6" x14ac:dyDescent="0.2">
      <c r="A111" s="10" t="str">
        <f>$A$26</f>
        <v>Other services</v>
      </c>
      <c r="B111" s="27">
        <f t="shared" si="14"/>
        <v>-1.892000000000003</v>
      </c>
      <c r="C111" s="27">
        <f t="shared" si="15"/>
        <v>1.965999999999978</v>
      </c>
      <c r="D111" s="27">
        <f t="shared" si="16"/>
        <v>-1.5000000000020108E-2</v>
      </c>
      <c r="E111" s="27">
        <f t="shared" si="17"/>
        <v>0.11499999999999666</v>
      </c>
      <c r="F111" s="27">
        <f t="shared" si="13"/>
        <v>9.9999999999976552E-2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24.869999999999607</v>
      </c>
      <c r="C113" s="29">
        <f>D28-C28</f>
        <v>-7.8669999999996776</v>
      </c>
      <c r="D113" s="29">
        <f>E28-D28</f>
        <v>15.506000000000199</v>
      </c>
      <c r="E113" s="29">
        <f>F28-E28</f>
        <v>27.108999999999924</v>
      </c>
      <c r="F113" s="29">
        <f>F28-D28</f>
        <v>42.615000000000123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Cambridge and Greater Peterborough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12.231000000000025</v>
      </c>
      <c r="C7" s="31">
        <f>'Ind T1'!C7</f>
        <v>13.058999999999973</v>
      </c>
      <c r="D7" s="31">
        <f>'Ind T1'!D7</f>
        <v>9.3189999999999973</v>
      </c>
      <c r="E7" s="31">
        <f>'Ind T1'!E7</f>
        <v>9.7410000000000032</v>
      </c>
      <c r="F7" s="31">
        <f>'Ind T1'!F7</f>
        <v>10.103999999999992</v>
      </c>
      <c r="H7" s="31">
        <f>C7-B7</f>
        <v>0.82799999999994789</v>
      </c>
      <c r="I7" s="31">
        <f>D7-C7</f>
        <v>-3.7399999999999753</v>
      </c>
      <c r="J7" s="31">
        <f>E7-D7</f>
        <v>0.42200000000000593</v>
      </c>
      <c r="K7" s="31">
        <f>F7-E7</f>
        <v>0.36299999999998889</v>
      </c>
      <c r="L7" s="31">
        <f>F7-D7</f>
        <v>0.78499999999999481</v>
      </c>
    </row>
    <row r="8" spans="1:12" x14ac:dyDescent="0.2">
      <c r="A8" t="str">
        <f>'Ind T2'!A5</f>
        <v>Agriculture</v>
      </c>
      <c r="B8" s="32">
        <f>'Ind T2'!B5</f>
        <v>6.6680000000000126</v>
      </c>
      <c r="C8" s="32">
        <f>'Ind T2'!C5</f>
        <v>6.9759999999999751</v>
      </c>
      <c r="D8" s="32">
        <f>'Ind T2'!D5</f>
        <v>4.202999999999995</v>
      </c>
      <c r="E8" s="32">
        <f>'Ind T2'!E5</f>
        <v>4.386000000000001</v>
      </c>
      <c r="F8" s="32">
        <f>'Ind T2'!F5</f>
        <v>4.2999999999999865</v>
      </c>
      <c r="H8" s="11">
        <f t="shared" ref="H8:H40" si="0">C8-B8</f>
        <v>0.30799999999996253</v>
      </c>
      <c r="I8" s="31">
        <f t="shared" ref="I8:I38" si="1">D8-C8</f>
        <v>-2.7729999999999801</v>
      </c>
      <c r="J8" s="11">
        <f t="shared" ref="J8:J38" si="2">E8-D8</f>
        <v>0.18300000000000605</v>
      </c>
      <c r="K8" s="11">
        <f t="shared" ref="K8:K38" si="3">F8-E8</f>
        <v>-8.6000000000014509E-2</v>
      </c>
      <c r="L8" s="31">
        <f t="shared" ref="L8:L40" si="4">F8-D8</f>
        <v>9.6999999999991537E-2</v>
      </c>
    </row>
    <row r="9" spans="1:12" x14ac:dyDescent="0.2">
      <c r="A9" t="str">
        <f>'Ind T2'!A6</f>
        <v>Mining and quarrying</v>
      </c>
      <c r="B9" s="32">
        <f>'Ind T2'!B6</f>
        <v>0.22600000000000031</v>
      </c>
      <c r="C9" s="32">
        <f>'Ind T2'!C6</f>
        <v>0.13600000000000004</v>
      </c>
      <c r="D9" s="32">
        <f>'Ind T2'!D6</f>
        <v>0.16900000000000054</v>
      </c>
      <c r="E9" s="32">
        <f>'Ind T2'!E6</f>
        <v>0.14400000000000029</v>
      </c>
      <c r="F9" s="32">
        <f>'Ind T2'!F6</f>
        <v>0.11100000000000014</v>
      </c>
      <c r="H9" s="11">
        <f t="shared" si="0"/>
        <v>-9.0000000000000274E-2</v>
      </c>
      <c r="I9" s="31">
        <f t="shared" si="1"/>
        <v>3.3000000000000501E-2</v>
      </c>
      <c r="J9" s="11">
        <f t="shared" si="2"/>
        <v>-2.5000000000000244E-2</v>
      </c>
      <c r="K9" s="11">
        <f t="shared" si="3"/>
        <v>-3.3000000000000154E-2</v>
      </c>
      <c r="L9" s="31">
        <f t="shared" si="4"/>
        <v>-5.8000000000000398E-2</v>
      </c>
    </row>
    <row r="10" spans="1:12" x14ac:dyDescent="0.2">
      <c r="A10" t="str">
        <f>'Ind T2'!A10</f>
        <v>Electricity and gas</v>
      </c>
      <c r="B10" s="32">
        <f>'Ind T2'!B10</f>
        <v>0.79000000000000126</v>
      </c>
      <c r="C10" s="32">
        <f>'Ind T2'!C10</f>
        <v>0.55000000000000093</v>
      </c>
      <c r="D10" s="32">
        <f>'Ind T2'!D10</f>
        <v>0.46899999999999958</v>
      </c>
      <c r="E10" s="32">
        <f>'Ind T2'!E10</f>
        <v>0.42999999999999955</v>
      </c>
      <c r="F10" s="32">
        <f>'Ind T2'!F10</f>
        <v>0.41199999999999964</v>
      </c>
      <c r="H10" s="11">
        <f t="shared" si="0"/>
        <v>-0.24000000000000032</v>
      </c>
      <c r="I10" s="31">
        <f t="shared" si="1"/>
        <v>-8.1000000000001349E-2</v>
      </c>
      <c r="J10" s="11">
        <f t="shared" si="2"/>
        <v>-3.9000000000000035E-2</v>
      </c>
      <c r="K10" s="11">
        <f t="shared" si="3"/>
        <v>-1.7999999999999905E-2</v>
      </c>
      <c r="L10" s="31">
        <f t="shared" si="4"/>
        <v>-5.699999999999994E-2</v>
      </c>
    </row>
    <row r="11" spans="1:12" x14ac:dyDescent="0.2">
      <c r="A11" t="str">
        <f>'Ind T2'!A11</f>
        <v>Water and sewerage</v>
      </c>
      <c r="B11" s="32">
        <f>'Ind T2'!B11</f>
        <v>4.5470000000000113</v>
      </c>
      <c r="C11" s="32">
        <f>'Ind T2'!C11</f>
        <v>5.3969999999999958</v>
      </c>
      <c r="D11" s="32">
        <f>'Ind T2'!D11</f>
        <v>4.4780000000000024</v>
      </c>
      <c r="E11" s="32">
        <f>'Ind T2'!E11</f>
        <v>4.7810000000000032</v>
      </c>
      <c r="F11" s="32">
        <f>'Ind T2'!F11</f>
        <v>5.2810000000000068</v>
      </c>
      <c r="H11" s="11">
        <f t="shared" ref="H11" si="5">C11-B11</f>
        <v>0.84999999999998455</v>
      </c>
      <c r="I11" s="31">
        <f t="shared" ref="I11" si="6">D11-C11</f>
        <v>-0.91899999999999338</v>
      </c>
      <c r="J11" s="11">
        <f t="shared" ref="J11" si="7">E11-D11</f>
        <v>0.30300000000000082</v>
      </c>
      <c r="K11" s="11">
        <f t="shared" ref="K11" si="8">F11-E11</f>
        <v>0.50000000000000355</v>
      </c>
      <c r="L11" s="31">
        <f t="shared" si="4"/>
        <v>0.80300000000000438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40.716999999999899</v>
      </c>
      <c r="C13" s="31">
        <f>'Ind T1'!C8</f>
        <v>43.193000000000055</v>
      </c>
      <c r="D13" s="31">
        <f>'Ind T1'!D8</f>
        <v>42.078999999999951</v>
      </c>
      <c r="E13" s="31">
        <f>'Ind T1'!E8</f>
        <v>40.986000000000018</v>
      </c>
      <c r="F13" s="31">
        <f>'Ind T1'!F8</f>
        <v>38.034999999999989</v>
      </c>
      <c r="H13" s="31">
        <f t="shared" si="0"/>
        <v>2.4760000000001554</v>
      </c>
      <c r="I13" s="31">
        <f t="shared" si="1"/>
        <v>-1.1140000000001038</v>
      </c>
      <c r="J13" s="31">
        <f t="shared" si="2"/>
        <v>-1.0929999999999325</v>
      </c>
      <c r="K13" s="31">
        <f t="shared" si="3"/>
        <v>-2.9510000000000289</v>
      </c>
      <c r="L13" s="31">
        <f t="shared" si="4"/>
        <v>-4.0439999999999614</v>
      </c>
    </row>
    <row r="14" spans="1:12" x14ac:dyDescent="0.2">
      <c r="A14" t="str">
        <f>'Ind T2'!A7</f>
        <v>Food drink and tobacco</v>
      </c>
      <c r="B14" s="32">
        <f>'Ind T2'!B7</f>
        <v>6.0980000000000025</v>
      </c>
      <c r="C14" s="32">
        <f>'Ind T2'!C7</f>
        <v>6.801999999999996</v>
      </c>
      <c r="D14" s="32">
        <f>'Ind T2'!D7</f>
        <v>6.605000000000012</v>
      </c>
      <c r="E14" s="32">
        <f>'Ind T2'!E7</f>
        <v>7.0100000000000113</v>
      </c>
      <c r="F14" s="32">
        <f>'Ind T2'!F7</f>
        <v>7.3679999999999968</v>
      </c>
      <c r="H14" s="11">
        <f t="shared" si="0"/>
        <v>0.70399999999999352</v>
      </c>
      <c r="I14" s="31">
        <f t="shared" si="1"/>
        <v>-0.19699999999998408</v>
      </c>
      <c r="J14" s="11">
        <f t="shared" si="2"/>
        <v>0.40499999999999936</v>
      </c>
      <c r="K14" s="11">
        <f t="shared" si="3"/>
        <v>0.35799999999998544</v>
      </c>
      <c r="L14" s="31">
        <f t="shared" si="4"/>
        <v>0.7629999999999848</v>
      </c>
    </row>
    <row r="15" spans="1:12" x14ac:dyDescent="0.2">
      <c r="A15" t="str">
        <f>'Ind T2'!A8</f>
        <v>Engineering</v>
      </c>
      <c r="B15" s="32">
        <f>'Ind T2'!B8</f>
        <v>10.858999999999988</v>
      </c>
      <c r="C15" s="32">
        <f>'Ind T2'!C8</f>
        <v>10.431000000000012</v>
      </c>
      <c r="D15" s="32">
        <f>'Ind T2'!D8</f>
        <v>10.02699999999999</v>
      </c>
      <c r="E15" s="32">
        <f>'Ind T2'!E8</f>
        <v>9.9589999999999907</v>
      </c>
      <c r="F15" s="32">
        <f>'Ind T2'!F8</f>
        <v>8.6200000000000152</v>
      </c>
      <c r="H15" s="11">
        <f t="shared" si="0"/>
        <v>-0.42799999999997596</v>
      </c>
      <c r="I15" s="31">
        <f t="shared" si="1"/>
        <v>-0.40400000000002123</v>
      </c>
      <c r="J15" s="11">
        <f t="shared" si="2"/>
        <v>-6.7999999999999616E-2</v>
      </c>
      <c r="K15" s="11">
        <f t="shared" si="3"/>
        <v>-1.3389999999999755</v>
      </c>
      <c r="L15" s="31">
        <f t="shared" si="4"/>
        <v>-1.4069999999999752</v>
      </c>
    </row>
    <row r="16" spans="1:12" x14ac:dyDescent="0.2">
      <c r="A16" t="str">
        <f>'Ind T2'!A9</f>
        <v>Rest of manufacturing</v>
      </c>
      <c r="B16" s="32">
        <f>'Ind T2'!B9</f>
        <v>23.759999999999913</v>
      </c>
      <c r="C16" s="32">
        <f>'Ind T2'!C9</f>
        <v>25.960000000000047</v>
      </c>
      <c r="D16" s="32">
        <f>'Ind T2'!D9</f>
        <v>25.446999999999949</v>
      </c>
      <c r="E16" s="32">
        <f>'Ind T2'!E9</f>
        <v>24.017000000000014</v>
      </c>
      <c r="F16" s="32">
        <f>'Ind T2'!F9</f>
        <v>22.046999999999979</v>
      </c>
      <c r="H16" s="11">
        <f t="shared" si="0"/>
        <v>2.2000000000001343</v>
      </c>
      <c r="I16" s="31">
        <f t="shared" si="1"/>
        <v>-0.5130000000000976</v>
      </c>
      <c r="J16" s="11">
        <f t="shared" si="2"/>
        <v>-1.4299999999999358</v>
      </c>
      <c r="K16" s="11">
        <f t="shared" si="3"/>
        <v>-1.9700000000000344</v>
      </c>
      <c r="L16" s="31">
        <f t="shared" si="4"/>
        <v>-3.3999999999999702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27.060999999999986</v>
      </c>
      <c r="C18" s="31">
        <f>'Ind T1'!C9</f>
        <v>26.61599999999995</v>
      </c>
      <c r="D18" s="31">
        <f>'Ind T1'!D9</f>
        <v>29.112999999999985</v>
      </c>
      <c r="E18" s="31">
        <f>'Ind T1'!E9</f>
        <v>30.716999999999928</v>
      </c>
      <c r="F18" s="31">
        <f>'Ind T1'!F9</f>
        <v>32.634999999999955</v>
      </c>
      <c r="H18" s="31">
        <f t="shared" si="0"/>
        <v>-0.44500000000003581</v>
      </c>
      <c r="I18" s="31">
        <f t="shared" si="1"/>
        <v>2.4970000000000354</v>
      </c>
      <c r="J18" s="31">
        <f t="shared" si="2"/>
        <v>1.6039999999999424</v>
      </c>
      <c r="K18" s="31">
        <f t="shared" si="3"/>
        <v>1.9180000000000277</v>
      </c>
      <c r="L18" s="31">
        <f t="shared" si="4"/>
        <v>3.52199999999997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114.73500000000007</v>
      </c>
      <c r="C20" s="31">
        <f>'Ind T1'!C10</f>
        <v>120.47099999999998</v>
      </c>
      <c r="D20" s="31">
        <f>'Ind T1'!D10</f>
        <v>118.47100000000003</v>
      </c>
      <c r="E20" s="31">
        <f>'Ind T1'!E10</f>
        <v>121.75300000000017</v>
      </c>
      <c r="F20" s="31">
        <f>'Ind T1'!F10</f>
        <v>129.18399999999983</v>
      </c>
      <c r="H20" s="31">
        <f t="shared" si="0"/>
        <v>5.7359999999999047</v>
      </c>
      <c r="I20" s="31">
        <f t="shared" si="1"/>
        <v>-1.9999999999999432</v>
      </c>
      <c r="J20" s="31">
        <f t="shared" si="2"/>
        <v>3.2820000000001386</v>
      </c>
      <c r="K20" s="31">
        <f t="shared" si="3"/>
        <v>7.4309999999996563</v>
      </c>
      <c r="L20" s="31">
        <f t="shared" si="4"/>
        <v>10.712999999999795</v>
      </c>
    </row>
    <row r="21" spans="1:12" x14ac:dyDescent="0.2">
      <c r="A21" s="10" t="str">
        <f>'Ind T2'!A13</f>
        <v>Wholesale and retail trade</v>
      </c>
      <c r="B21" s="32">
        <f>'Ind T2'!B13</f>
        <v>71.678000000000111</v>
      </c>
      <c r="C21" s="32">
        <f>'Ind T2'!C13</f>
        <v>66.970000000000013</v>
      </c>
      <c r="D21" s="32">
        <f>'Ind T2'!D13</f>
        <v>65.246000000000009</v>
      </c>
      <c r="E21" s="32">
        <f>'Ind T2'!E13</f>
        <v>66.439000000000121</v>
      </c>
      <c r="F21" s="32">
        <f>'Ind T2'!F13</f>
        <v>67.709999999999923</v>
      </c>
      <c r="H21" s="11">
        <f t="shared" si="0"/>
        <v>-4.7080000000000979</v>
      </c>
      <c r="I21" s="31">
        <f t="shared" si="1"/>
        <v>-1.7240000000000038</v>
      </c>
      <c r="J21" s="11">
        <f t="shared" si="2"/>
        <v>1.1930000000001115</v>
      </c>
      <c r="K21" s="11">
        <f t="shared" si="3"/>
        <v>1.2709999999998018</v>
      </c>
      <c r="L21" s="31">
        <f t="shared" si="4"/>
        <v>2.4639999999999134</v>
      </c>
    </row>
    <row r="22" spans="1:12" x14ac:dyDescent="0.2">
      <c r="A22" s="10" t="str">
        <f>'Ind T2'!A14</f>
        <v>Transport and storage</v>
      </c>
      <c r="B22" s="32">
        <f>'Ind T2'!B14</f>
        <v>17.516999999999982</v>
      </c>
      <c r="C22" s="32">
        <f>'Ind T2'!C14</f>
        <v>24.096000000000036</v>
      </c>
      <c r="D22" s="32">
        <f>'Ind T2'!D14</f>
        <v>23.096000000000025</v>
      </c>
      <c r="E22" s="32">
        <f>'Ind T2'!E14</f>
        <v>24.777000000000026</v>
      </c>
      <c r="F22" s="32">
        <f>'Ind T2'!F14</f>
        <v>25.362999999999968</v>
      </c>
      <c r="H22" s="11">
        <f t="shared" si="0"/>
        <v>6.5790000000000539</v>
      </c>
      <c r="I22" s="31">
        <f t="shared" si="1"/>
        <v>-1.0000000000000107</v>
      </c>
      <c r="J22" s="11">
        <f t="shared" si="2"/>
        <v>1.6810000000000009</v>
      </c>
      <c r="K22" s="11">
        <f t="shared" si="3"/>
        <v>0.58599999999994168</v>
      </c>
      <c r="L22" s="31">
        <f t="shared" si="4"/>
        <v>2.2669999999999426</v>
      </c>
    </row>
    <row r="23" spans="1:12" x14ac:dyDescent="0.2">
      <c r="A23" s="10" t="str">
        <f>'Ind T2'!A15</f>
        <v>Accommodation and food</v>
      </c>
      <c r="B23" s="32">
        <f>'Ind T2'!B15</f>
        <v>25.539999999999981</v>
      </c>
      <c r="C23" s="32">
        <f>'Ind T2'!C15</f>
        <v>29.404999999999923</v>
      </c>
      <c r="D23" s="32">
        <f>'Ind T2'!D15</f>
        <v>30.128999999999991</v>
      </c>
      <c r="E23" s="32">
        <f>'Ind T2'!E15</f>
        <v>30.53700000000002</v>
      </c>
      <c r="F23" s="32">
        <f>'Ind T2'!F15</f>
        <v>36.110999999999933</v>
      </c>
      <c r="H23" s="11">
        <f t="shared" si="0"/>
        <v>3.8649999999999416</v>
      </c>
      <c r="I23" s="31">
        <f t="shared" si="1"/>
        <v>0.7240000000000677</v>
      </c>
      <c r="J23" s="11">
        <f t="shared" si="2"/>
        <v>0.40800000000002967</v>
      </c>
      <c r="K23" s="11">
        <f t="shared" si="3"/>
        <v>5.5739999999999128</v>
      </c>
      <c r="L23" s="31">
        <f t="shared" si="4"/>
        <v>5.9819999999999425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167.78500000000008</v>
      </c>
      <c r="C25" s="31">
        <f>'Ind T1'!C11</f>
        <v>176.59299999999982</v>
      </c>
      <c r="D25" s="31">
        <f>'Ind T1'!D11</f>
        <v>174.02000000000004</v>
      </c>
      <c r="E25" s="31">
        <f>'Ind T1'!E11</f>
        <v>179.57900000000009</v>
      </c>
      <c r="F25" s="31">
        <f>'Ind T1'!F11</f>
        <v>191.01100000000011</v>
      </c>
      <c r="H25" s="31">
        <f t="shared" si="0"/>
        <v>8.8079999999997369</v>
      </c>
      <c r="I25" s="31">
        <f t="shared" si="1"/>
        <v>-2.5729999999997801</v>
      </c>
      <c r="J25" s="31">
        <f t="shared" si="2"/>
        <v>5.5590000000000543</v>
      </c>
      <c r="K25" s="31">
        <f t="shared" si="3"/>
        <v>11.432000000000016</v>
      </c>
      <c r="L25" s="31">
        <f t="shared" si="4"/>
        <v>16.991000000000071</v>
      </c>
    </row>
    <row r="26" spans="1:12" x14ac:dyDescent="0.2">
      <c r="A26" s="10" t="str">
        <f>'Ind T2'!A16</f>
        <v>Media</v>
      </c>
      <c r="B26" s="11">
        <f>'Ind T2'!B16</f>
        <v>7.0770000000000008</v>
      </c>
      <c r="C26" s="11">
        <f>'Ind T2'!C16</f>
        <v>6.1669999999999909</v>
      </c>
      <c r="D26" s="11">
        <f>'Ind T2'!D16</f>
        <v>6.7500000000000009</v>
      </c>
      <c r="E26" s="11">
        <f>'Ind T2'!E16</f>
        <v>6.4459999999999917</v>
      </c>
      <c r="F26" s="11">
        <f>'Ind T2'!F16</f>
        <v>6.3080000000000149</v>
      </c>
      <c r="H26" s="11">
        <f t="shared" si="0"/>
        <v>-0.91000000000000991</v>
      </c>
      <c r="I26" s="31">
        <f t="shared" si="1"/>
        <v>0.58300000000000995</v>
      </c>
      <c r="J26" s="11">
        <f t="shared" si="2"/>
        <v>-0.30400000000000915</v>
      </c>
      <c r="K26" s="11">
        <f t="shared" si="3"/>
        <v>-0.13799999999997681</v>
      </c>
      <c r="L26" s="31">
        <f t="shared" si="4"/>
        <v>-0.44199999999998596</v>
      </c>
    </row>
    <row r="27" spans="1:12" x14ac:dyDescent="0.2">
      <c r="A27" s="10" t="str">
        <f>'Ind T2'!A17</f>
        <v>Information technology</v>
      </c>
      <c r="B27" s="11">
        <f>'Ind T2'!B17</f>
        <v>17.607999999999976</v>
      </c>
      <c r="C27" s="11">
        <f>'Ind T2'!C17</f>
        <v>20.074000000000026</v>
      </c>
      <c r="D27" s="11">
        <f>'Ind T2'!D17</f>
        <v>19.781000000000045</v>
      </c>
      <c r="E27" s="11">
        <f>'Ind T2'!E17</f>
        <v>20.704999999999998</v>
      </c>
      <c r="F27" s="11">
        <f>'Ind T2'!F17</f>
        <v>21.838000000000012</v>
      </c>
      <c r="H27" s="11">
        <f t="shared" si="0"/>
        <v>2.4660000000000508</v>
      </c>
      <c r="I27" s="31">
        <f t="shared" si="1"/>
        <v>-0.2929999999999815</v>
      </c>
      <c r="J27" s="11">
        <f t="shared" si="2"/>
        <v>0.9239999999999533</v>
      </c>
      <c r="K27" s="11">
        <f t="shared" si="3"/>
        <v>1.1330000000000133</v>
      </c>
      <c r="L27" s="31">
        <f t="shared" si="4"/>
        <v>2.0569999999999666</v>
      </c>
    </row>
    <row r="28" spans="1:12" x14ac:dyDescent="0.2">
      <c r="A28" s="10" t="str">
        <f>'Ind T2'!A18</f>
        <v>Finance and insurance</v>
      </c>
      <c r="B28" s="11">
        <f>'Ind T2'!B18</f>
        <v>9.8230000000000075</v>
      </c>
      <c r="C28" s="11">
        <f>'Ind T2'!C18</f>
        <v>10.234000000000009</v>
      </c>
      <c r="D28" s="11">
        <f>'Ind T2'!D18</f>
        <v>10.632000000000019</v>
      </c>
      <c r="E28" s="11">
        <f>'Ind T2'!E18</f>
        <v>10.115000000000013</v>
      </c>
      <c r="F28" s="11">
        <f>'Ind T2'!F18</f>
        <v>8.8690000000000122</v>
      </c>
      <c r="H28" s="11">
        <f t="shared" si="0"/>
        <v>0.41100000000000136</v>
      </c>
      <c r="I28" s="31">
        <f t="shared" si="1"/>
        <v>0.39800000000001035</v>
      </c>
      <c r="J28" s="11">
        <f t="shared" si="2"/>
        <v>-0.51700000000000657</v>
      </c>
      <c r="K28" s="11">
        <f t="shared" si="3"/>
        <v>-1.2460000000000004</v>
      </c>
      <c r="L28" s="31">
        <f t="shared" si="4"/>
        <v>-1.763000000000007</v>
      </c>
    </row>
    <row r="29" spans="1:12" x14ac:dyDescent="0.2">
      <c r="A29" s="10" t="str">
        <f>'Ind T2'!A19</f>
        <v>Real estate</v>
      </c>
      <c r="B29" s="11">
        <f>'Ind T2'!B19</f>
        <v>6.7880000000000118</v>
      </c>
      <c r="C29" s="11">
        <f>'Ind T2'!C19</f>
        <v>6.8459999999999912</v>
      </c>
      <c r="D29" s="11">
        <f>'Ind T2'!D19</f>
        <v>6.996999999999991</v>
      </c>
      <c r="E29" s="11">
        <f>'Ind T2'!E19</f>
        <v>7.1599999999999966</v>
      </c>
      <c r="F29" s="11">
        <f>'Ind T2'!F19</f>
        <v>8.1550000000000065</v>
      </c>
      <c r="H29" s="11">
        <f t="shared" ref="H29:H31" si="9">C29-B29</f>
        <v>5.7999999999979401E-2</v>
      </c>
      <c r="I29" s="31">
        <f t="shared" ref="I29:I31" si="10">D29-C29</f>
        <v>0.1509999999999998</v>
      </c>
      <c r="J29" s="11">
        <f t="shared" ref="J29:J31" si="11">E29-D29</f>
        <v>0.16300000000000558</v>
      </c>
      <c r="K29" s="11">
        <f t="shared" ref="K29:K31" si="12">F29-E29</f>
        <v>0.99500000000000988</v>
      </c>
      <c r="L29" s="31">
        <f t="shared" si="4"/>
        <v>1.1580000000000155</v>
      </c>
    </row>
    <row r="30" spans="1:12" x14ac:dyDescent="0.2">
      <c r="A30" s="10" t="str">
        <f>'Ind T2'!A20</f>
        <v>Professional services</v>
      </c>
      <c r="B30" s="11">
        <f>'Ind T2'!B20</f>
        <v>51.700000000000045</v>
      </c>
      <c r="C30" s="11">
        <f>'Ind T2'!C20</f>
        <v>65.733999999999881</v>
      </c>
      <c r="D30" s="11">
        <f>'Ind T2'!D20</f>
        <v>60.894000000000027</v>
      </c>
      <c r="E30" s="11">
        <f>'Ind T2'!E20</f>
        <v>64.180000000000092</v>
      </c>
      <c r="F30" s="11">
        <f>'Ind T2'!F20</f>
        <v>70.278000000000091</v>
      </c>
      <c r="H30" s="11">
        <f t="shared" si="9"/>
        <v>14.033999999999835</v>
      </c>
      <c r="I30" s="31">
        <f t="shared" si="10"/>
        <v>-4.8399999999998542</v>
      </c>
      <c r="J30" s="11">
        <f t="shared" si="11"/>
        <v>3.2860000000000653</v>
      </c>
      <c r="K30" s="11">
        <f t="shared" si="12"/>
        <v>6.097999999999999</v>
      </c>
      <c r="L30" s="31">
        <f t="shared" si="4"/>
        <v>9.3840000000000643</v>
      </c>
    </row>
    <row r="31" spans="1:12" x14ac:dyDescent="0.2">
      <c r="A31" s="10" t="str">
        <f>'Ind T2'!A21</f>
        <v>Support services</v>
      </c>
      <c r="B31" s="11">
        <f>'Ind T2'!B21</f>
        <v>49.375999999999998</v>
      </c>
      <c r="C31" s="11">
        <f>'Ind T2'!C21</f>
        <v>42.446999999999896</v>
      </c>
      <c r="D31" s="11">
        <f>'Ind T2'!D21</f>
        <v>39.289999999999964</v>
      </c>
      <c r="E31" s="11">
        <f>'Ind T2'!E21</f>
        <v>42.363000000000007</v>
      </c>
      <c r="F31" s="11">
        <f>'Ind T2'!F21</f>
        <v>46.419999999999995</v>
      </c>
      <c r="H31" s="11">
        <f t="shared" si="9"/>
        <v>-6.9290000000001015</v>
      </c>
      <c r="I31" s="31">
        <f t="shared" si="10"/>
        <v>-3.1569999999999325</v>
      </c>
      <c r="J31" s="11">
        <f t="shared" si="11"/>
        <v>3.073000000000043</v>
      </c>
      <c r="K31" s="11">
        <f t="shared" si="12"/>
        <v>4.0569999999999879</v>
      </c>
      <c r="L31" s="31">
        <f t="shared" si="4"/>
        <v>7.130000000000031</v>
      </c>
    </row>
    <row r="32" spans="1:12" x14ac:dyDescent="0.2">
      <c r="A32" s="10" t="str">
        <f>'Ind T2'!A25</f>
        <v>Arts and entertainment</v>
      </c>
      <c r="B32" s="11">
        <f>'Ind T2'!B25</f>
        <v>9.9010000000000087</v>
      </c>
      <c r="C32" s="11">
        <f>'Ind T2'!C25</f>
        <v>11.471000000000007</v>
      </c>
      <c r="D32" s="11">
        <f>'Ind T2'!D25</f>
        <v>14.089999999999986</v>
      </c>
      <c r="E32" s="11">
        <f>'Ind T2'!E25</f>
        <v>13.038999999999977</v>
      </c>
      <c r="F32" s="11">
        <f>'Ind T2'!F25</f>
        <v>13.457000000000003</v>
      </c>
      <c r="H32" s="11">
        <f t="shared" ref="H32" si="13">C32-B32</f>
        <v>1.5699999999999985</v>
      </c>
      <c r="I32" s="31">
        <f t="shared" ref="I32:I33" si="14">D32-C32</f>
        <v>2.6189999999999785</v>
      </c>
      <c r="J32" s="11">
        <f t="shared" ref="J32:J33" si="15">E32-D32</f>
        <v>-1.051000000000009</v>
      </c>
      <c r="K32" s="11">
        <f t="shared" ref="K32:K33" si="16">F32-E32</f>
        <v>0.41800000000002591</v>
      </c>
      <c r="L32" s="31">
        <f t="shared" si="4"/>
        <v>-0.63299999999998313</v>
      </c>
    </row>
    <row r="33" spans="1:12" x14ac:dyDescent="0.2">
      <c r="A33" s="10" t="str">
        <f>'Ind T2'!A26</f>
        <v>Other services</v>
      </c>
      <c r="B33" s="11">
        <f>'Ind T2'!B26</f>
        <v>15.512000000000034</v>
      </c>
      <c r="C33" s="11">
        <f>'Ind T2'!C26</f>
        <v>13.620000000000031</v>
      </c>
      <c r="D33" s="11">
        <f>'Ind T2'!D26</f>
        <v>15.586000000000009</v>
      </c>
      <c r="E33" s="11">
        <f>'Ind T2'!E26</f>
        <v>15.570999999999989</v>
      </c>
      <c r="F33" s="11">
        <f>'Ind T2'!F26</f>
        <v>15.685999999999986</v>
      </c>
      <c r="H33" s="11">
        <f>C33-B33</f>
        <v>-1.892000000000003</v>
      </c>
      <c r="I33" s="31">
        <f t="shared" si="14"/>
        <v>1.965999999999978</v>
      </c>
      <c r="J33" s="11">
        <f t="shared" si="15"/>
        <v>-1.5000000000020108E-2</v>
      </c>
      <c r="K33" s="11">
        <f t="shared" si="16"/>
        <v>0.11499999999999666</v>
      </c>
      <c r="L33" s="31">
        <f t="shared" si="4"/>
        <v>9.9999999999976552E-2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119.10700000000001</v>
      </c>
      <c r="C35" s="31">
        <f>'Ind T1'!C12</f>
        <v>126.57399999999993</v>
      </c>
      <c r="D35" s="31">
        <f>'Ind T1'!D12</f>
        <v>125.63700000000003</v>
      </c>
      <c r="E35" s="31">
        <f>'Ind T1'!E12</f>
        <v>131.36900000000003</v>
      </c>
      <c r="F35" s="31">
        <f>'Ind T1'!F12</f>
        <v>140.28500000000011</v>
      </c>
      <c r="H35" s="31">
        <f t="shared" si="0"/>
        <v>7.4669999999999135</v>
      </c>
      <c r="I35" s="31">
        <f t="shared" si="1"/>
        <v>-0.93699999999989814</v>
      </c>
      <c r="J35" s="31">
        <f t="shared" si="2"/>
        <v>5.7319999999999993</v>
      </c>
      <c r="K35" s="31">
        <f t="shared" si="3"/>
        <v>8.9160000000000821</v>
      </c>
      <c r="L35" s="31">
        <f t="shared" si="4"/>
        <v>14.648000000000081</v>
      </c>
    </row>
    <row r="36" spans="1:12" x14ac:dyDescent="0.2">
      <c r="A36" s="10" t="str">
        <f>'Ind T2'!A22</f>
        <v>Public admin. and defence</v>
      </c>
      <c r="B36" s="32">
        <f>'Ind T2'!B22</f>
        <v>17.395000000000014</v>
      </c>
      <c r="C36" s="32">
        <f>'Ind T2'!C22</f>
        <v>14.591000000000022</v>
      </c>
      <c r="D36" s="32">
        <f>'Ind T2'!D22</f>
        <v>15.016000000000025</v>
      </c>
      <c r="E36" s="32">
        <f>'Ind T2'!E22</f>
        <v>16.225999999999978</v>
      </c>
      <c r="F36" s="32">
        <f>'Ind T2'!F22</f>
        <v>16.810000000000009</v>
      </c>
      <c r="H36" s="11">
        <f t="shared" si="0"/>
        <v>-2.8039999999999914</v>
      </c>
      <c r="I36" s="31">
        <f t="shared" si="1"/>
        <v>0.42500000000000249</v>
      </c>
      <c r="J36" s="11">
        <f t="shared" si="2"/>
        <v>1.2099999999999529</v>
      </c>
      <c r="K36" s="11">
        <f t="shared" si="3"/>
        <v>0.5840000000000316</v>
      </c>
      <c r="L36" s="31">
        <f t="shared" si="4"/>
        <v>1.7939999999999845</v>
      </c>
    </row>
    <row r="37" spans="1:12" x14ac:dyDescent="0.2">
      <c r="A37" s="10" t="str">
        <f>'Ind T2'!A23</f>
        <v>Education</v>
      </c>
      <c r="B37" s="32">
        <f>'Ind T2'!B23</f>
        <v>48.632999999999981</v>
      </c>
      <c r="C37" s="32">
        <f>'Ind T2'!C23</f>
        <v>53.580999999999918</v>
      </c>
      <c r="D37" s="32">
        <f>'Ind T2'!D23</f>
        <v>53.895000000000053</v>
      </c>
      <c r="E37" s="32">
        <f>'Ind T2'!E23</f>
        <v>53.200000000000045</v>
      </c>
      <c r="F37" s="32">
        <f>'Ind T2'!F23</f>
        <v>53.984000000000066</v>
      </c>
      <c r="H37" s="11">
        <f t="shared" si="0"/>
        <v>4.9479999999999364</v>
      </c>
      <c r="I37" s="31">
        <f t="shared" si="1"/>
        <v>0.31400000000013506</v>
      </c>
      <c r="J37" s="11">
        <f t="shared" si="2"/>
        <v>-0.69500000000000739</v>
      </c>
      <c r="K37" s="11">
        <f t="shared" si="3"/>
        <v>0.78400000000002024</v>
      </c>
      <c r="L37" s="31">
        <f t="shared" si="4"/>
        <v>8.9000000000012847E-2</v>
      </c>
    </row>
    <row r="38" spans="1:12" x14ac:dyDescent="0.2">
      <c r="A38" s="10" t="str">
        <f>'Ind T2'!A24</f>
        <v>Health and social work</v>
      </c>
      <c r="B38" s="32">
        <f>'Ind T2'!B24</f>
        <v>53.079000000000022</v>
      </c>
      <c r="C38" s="32">
        <f>'Ind T2'!C24</f>
        <v>58.40199999999998</v>
      </c>
      <c r="D38" s="32">
        <f>'Ind T2'!D24</f>
        <v>56.725999999999964</v>
      </c>
      <c r="E38" s="32">
        <f>'Ind T2'!E24</f>
        <v>61.943000000000005</v>
      </c>
      <c r="F38" s="32">
        <f>'Ind T2'!F24</f>
        <v>69.491000000000042</v>
      </c>
      <c r="H38" s="11">
        <f t="shared" si="0"/>
        <v>5.3229999999999578</v>
      </c>
      <c r="I38" s="31">
        <f t="shared" si="1"/>
        <v>-1.6760000000000161</v>
      </c>
      <c r="J38" s="11">
        <f t="shared" si="2"/>
        <v>5.2170000000000414</v>
      </c>
      <c r="K38" s="11">
        <f t="shared" si="3"/>
        <v>7.5480000000000373</v>
      </c>
      <c r="L38" s="31">
        <f t="shared" si="4"/>
        <v>12.765000000000079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481.63600000000008</v>
      </c>
      <c r="C40" s="33">
        <f>'Ind T1'!C14</f>
        <v>506.50599999999974</v>
      </c>
      <c r="D40" s="33">
        <f>'Ind T1'!D14</f>
        <v>498.63900000000001</v>
      </c>
      <c r="E40" s="33">
        <f>'Ind T1'!E14</f>
        <v>514.14500000000021</v>
      </c>
      <c r="F40" s="33">
        <f>'Ind T1'!F14</f>
        <v>541.25400000000002</v>
      </c>
      <c r="G40" s="24"/>
      <c r="H40" s="34">
        <f t="shared" si="0"/>
        <v>24.869999999999663</v>
      </c>
      <c r="I40" s="34">
        <f>D40-C40</f>
        <v>-7.8669999999997344</v>
      </c>
      <c r="J40" s="34">
        <f>E40-D40</f>
        <v>15.506000000000199</v>
      </c>
      <c r="K40" s="34">
        <f>F40-E40</f>
        <v>27.10899999999981</v>
      </c>
      <c r="L40" s="205">
        <f t="shared" si="4"/>
        <v>42.615000000000009</v>
      </c>
    </row>
    <row r="44" spans="1:12" ht="15.75" x14ac:dyDescent="0.25">
      <c r="A44" s="19" t="str">
        <f>CONCATENATE(A1," (Continued)")</f>
        <v>Industry Table 4  Employment by Industry Group in Sector (SIC 2007), 2015-2035, Greater Cambridge and Greater Peterborough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1.6510780646513679</v>
      </c>
      <c r="C50" s="44">
        <f t="shared" ref="B50:E54" si="17">IF(AND(D$5-C$5 &lt;&gt; 0,C7&lt;&gt;0,D7&lt;&gt;0),(EXP(LN(D7/C7)/(D$5-C$5))-1)*100,0)</f>
        <v>-28.639252622712174</v>
      </c>
      <c r="D50" s="44">
        <f t="shared" si="17"/>
        <v>0.88970364260434476</v>
      </c>
      <c r="E50" s="44">
        <f t="shared" si="17"/>
        <v>0.36654617599862771</v>
      </c>
      <c r="F50" s="44">
        <f>IF(AND(F$5-D$5 &lt;&gt; 0,D7&lt;&gt;0,F7&lt;&gt;0),(EXP(LN(F7/D7)/(F$5-D$5))-1)*100,0)</f>
        <v>0.54062987903802373</v>
      </c>
      <c r="H50" s="44">
        <f>(B7/B$40)*100</f>
        <v>2.5394696409736861</v>
      </c>
      <c r="I50" s="44">
        <f>(C7/C$40)*100</f>
        <v>2.5782517877379498</v>
      </c>
      <c r="J50" s="44">
        <f>(D7/D$40)*100</f>
        <v>1.8688871107153666</v>
      </c>
      <c r="K50" s="44">
        <f>(E7/E$40)*100</f>
        <v>1.8946017174143479</v>
      </c>
      <c r="L50" s="44">
        <f>(F7/F$40)*100</f>
        <v>1.8667760423017643</v>
      </c>
    </row>
    <row r="51" spans="1:12" x14ac:dyDescent="0.2">
      <c r="A51" t="str">
        <f>A8</f>
        <v>Agriculture</v>
      </c>
      <c r="B51" s="40">
        <f t="shared" si="17"/>
        <v>1.1352890859678055</v>
      </c>
      <c r="C51" s="44">
        <f t="shared" si="17"/>
        <v>-39.750573394495269</v>
      </c>
      <c r="D51" s="40">
        <f t="shared" si="17"/>
        <v>0.85602499753252292</v>
      </c>
      <c r="E51" s="40">
        <f t="shared" si="17"/>
        <v>-0.19783033029857622</v>
      </c>
      <c r="F51" s="44">
        <f t="shared" ref="F51:F83" si="18">IF(AND(F$5-D$5 &lt;&gt; 0,D8&lt;&gt;0,F8&lt;&gt;0),(EXP(LN(F8/D8)/(F$5-D$5))-1)*100,0)</f>
        <v>0.15222552344549278</v>
      </c>
      <c r="H51" s="40">
        <f t="shared" ref="H51:L54" si="19">(B8/B$7)*100</f>
        <v>54.517210367099992</v>
      </c>
      <c r="I51" s="40">
        <f t="shared" si="19"/>
        <v>53.419097940117844</v>
      </c>
      <c r="J51" s="40">
        <f t="shared" si="19"/>
        <v>45.101405730228521</v>
      </c>
      <c r="K51" s="40">
        <f t="shared" si="19"/>
        <v>45.026178010471199</v>
      </c>
      <c r="L51" s="40">
        <f t="shared" si="19"/>
        <v>42.557403008709322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-11.923992999587696</v>
      </c>
      <c r="C52" s="44">
        <f t="shared" si="17"/>
        <v>24.264705882353297</v>
      </c>
      <c r="D52" s="40">
        <f t="shared" si="17"/>
        <v>-3.150996284465335</v>
      </c>
      <c r="E52" s="40">
        <f t="shared" si="17"/>
        <v>-2.5692493258025584</v>
      </c>
      <c r="F52" s="44">
        <f t="shared" si="18"/>
        <v>-2.7635522128511614</v>
      </c>
      <c r="H52" s="40">
        <f t="shared" si="19"/>
        <v>1.8477638786689548</v>
      </c>
      <c r="I52" s="40">
        <f t="shared" si="19"/>
        <v>1.0414273680986317</v>
      </c>
      <c r="J52" s="40">
        <f t="shared" si="19"/>
        <v>1.8134993025002746</v>
      </c>
      <c r="K52" s="40">
        <f t="shared" si="19"/>
        <v>1.478287650138592</v>
      </c>
      <c r="L52" s="40">
        <f t="shared" si="19"/>
        <v>1.0985748218527338</v>
      </c>
    </row>
    <row r="53" spans="1:12" x14ac:dyDescent="0.2">
      <c r="A53" t="str">
        <f>A10</f>
        <v>Electricity and gas</v>
      </c>
      <c r="B53" s="40">
        <f t="shared" si="17"/>
        <v>-8.6551852117635839</v>
      </c>
      <c r="C53" s="44">
        <f t="shared" si="17"/>
        <v>-14.727272727272943</v>
      </c>
      <c r="D53" s="40">
        <f t="shared" si="17"/>
        <v>-1.7213634895832497</v>
      </c>
      <c r="E53" s="40">
        <f t="shared" si="17"/>
        <v>-0.42670560690404313</v>
      </c>
      <c r="F53" s="44">
        <f t="shared" si="18"/>
        <v>-0.86014222060204482</v>
      </c>
      <c r="H53" s="40">
        <f t="shared" si="19"/>
        <v>6.4589976289755509</v>
      </c>
      <c r="I53" s="40">
        <f t="shared" si="19"/>
        <v>4.2116547974577081</v>
      </c>
      <c r="J53" s="40">
        <f t="shared" si="19"/>
        <v>5.0327288335658302</v>
      </c>
      <c r="K53" s="40">
        <f t="shared" si="19"/>
        <v>4.4143311774971705</v>
      </c>
      <c r="L53" s="40">
        <f t="shared" si="19"/>
        <v>4.0775930324623904</v>
      </c>
    </row>
    <row r="54" spans="1:12" x14ac:dyDescent="0.2">
      <c r="A54" t="str">
        <f>A11</f>
        <v>Water and sewerage</v>
      </c>
      <c r="B54" s="40">
        <f t="shared" si="17"/>
        <v>4.3774940720384459</v>
      </c>
      <c r="C54" s="44">
        <f t="shared" si="17"/>
        <v>-17.027978506577625</v>
      </c>
      <c r="D54" s="40">
        <f t="shared" si="17"/>
        <v>1.318075257247342</v>
      </c>
      <c r="E54" s="40">
        <f t="shared" si="17"/>
        <v>0.99962059975899908</v>
      </c>
      <c r="F54" s="44">
        <f t="shared" si="18"/>
        <v>1.1056607809925234</v>
      </c>
      <c r="H54" s="40">
        <f t="shared" si="19"/>
        <v>37.17602812525552</v>
      </c>
      <c r="I54" s="40">
        <f t="shared" si="19"/>
        <v>41.327819894325806</v>
      </c>
      <c r="J54" s="40">
        <f t="shared" si="19"/>
        <v>48.05236613370537</v>
      </c>
      <c r="K54" s="40">
        <f t="shared" si="19"/>
        <v>49.081203161893043</v>
      </c>
      <c r="L54" s="40">
        <f t="shared" si="19"/>
        <v>52.266429136975567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1.4867627118185789</v>
      </c>
      <c r="C56" s="44">
        <f t="shared" si="20"/>
        <v>-2.5791216169289033</v>
      </c>
      <c r="D56" s="44">
        <f t="shared" si="20"/>
        <v>-0.52498230409744329</v>
      </c>
      <c r="E56" s="44">
        <f t="shared" si="20"/>
        <v>-0.74445268626146532</v>
      </c>
      <c r="F56" s="44">
        <f t="shared" si="18"/>
        <v>-0.67134974664524449</v>
      </c>
      <c r="H56" s="44">
        <f>(B13/B$40)*100</f>
        <v>8.4538946424270378</v>
      </c>
      <c r="I56" s="44">
        <f>(C13/C$40)*100</f>
        <v>8.5276383695356177</v>
      </c>
      <c r="J56" s="44">
        <f>(D13/D$40)*100</f>
        <v>8.438770332845996</v>
      </c>
      <c r="K56" s="44">
        <f>(E13/E$40)*100</f>
        <v>7.9716811405342858</v>
      </c>
      <c r="L56" s="44">
        <f>(F13/F$40)*100</f>
        <v>7.0271997989853174</v>
      </c>
    </row>
    <row r="57" spans="1:12" x14ac:dyDescent="0.2">
      <c r="A57" t="str">
        <f>A14</f>
        <v>Food drink and tobacco</v>
      </c>
      <c r="B57" s="40">
        <f t="shared" si="20"/>
        <v>2.7690405289440223</v>
      </c>
      <c r="C57" s="44">
        <f t="shared" si="20"/>
        <v>-2.8962069979415528</v>
      </c>
      <c r="D57" s="40">
        <f t="shared" si="20"/>
        <v>1.1973265083304652</v>
      </c>
      <c r="E57" s="40">
        <f t="shared" si="20"/>
        <v>0.49932848934437501</v>
      </c>
      <c r="F57" s="44">
        <f t="shared" si="18"/>
        <v>0.73145791936419791</v>
      </c>
      <c r="H57" s="40">
        <f t="shared" ref="H57:L59" si="21">(B14/B$13)*100</f>
        <v>14.976545423287613</v>
      </c>
      <c r="I57" s="40">
        <f t="shared" si="21"/>
        <v>15.747922117009672</v>
      </c>
      <c r="J57" s="40">
        <f t="shared" si="21"/>
        <v>15.696665795289858</v>
      </c>
      <c r="K57" s="40">
        <f t="shared" si="21"/>
        <v>17.103401161372194</v>
      </c>
      <c r="L57" s="40">
        <f t="shared" si="21"/>
        <v>19.371631392138816</v>
      </c>
    </row>
    <row r="58" spans="1:12" x14ac:dyDescent="0.2">
      <c r="A58" t="str">
        <f>A15</f>
        <v>Engineering</v>
      </c>
      <c r="B58" s="40">
        <f t="shared" si="20"/>
        <v>-1.000265916784171</v>
      </c>
      <c r="C58" s="44">
        <f t="shared" si="20"/>
        <v>-3.8730706547792204</v>
      </c>
      <c r="D58" s="40">
        <f t="shared" si="20"/>
        <v>-0.13600322352155247</v>
      </c>
      <c r="E58" s="40">
        <f t="shared" si="20"/>
        <v>-1.433541331413446</v>
      </c>
      <c r="F58" s="44">
        <f t="shared" si="18"/>
        <v>-1.0029127487703127</v>
      </c>
      <c r="H58" s="40">
        <f t="shared" si="21"/>
        <v>26.669450106835018</v>
      </c>
      <c r="I58" s="40">
        <f t="shared" si="21"/>
        <v>24.149746486699229</v>
      </c>
      <c r="J58" s="40">
        <f t="shared" si="21"/>
        <v>23.828988331471759</v>
      </c>
      <c r="K58" s="40">
        <f t="shared" si="21"/>
        <v>24.2985409652076</v>
      </c>
      <c r="L58" s="40">
        <f t="shared" si="21"/>
        <v>22.66333640068363</v>
      </c>
    </row>
    <row r="59" spans="1:12" x14ac:dyDescent="0.2">
      <c r="A59" t="str">
        <f>A16</f>
        <v>Rest of manufacturing</v>
      </c>
      <c r="B59" s="40">
        <f t="shared" si="20"/>
        <v>2.2385221002197753</v>
      </c>
      <c r="C59" s="44">
        <f t="shared" si="20"/>
        <v>-1.9761171032361191</v>
      </c>
      <c r="D59" s="40">
        <f t="shared" si="20"/>
        <v>-1.1500546258167543</v>
      </c>
      <c r="E59" s="40">
        <f t="shared" si="20"/>
        <v>-0.85220174501065005</v>
      </c>
      <c r="F59" s="44">
        <f t="shared" si="18"/>
        <v>-0.95158562585234696</v>
      </c>
      <c r="H59" s="40">
        <f t="shared" si="21"/>
        <v>58.354004469877374</v>
      </c>
      <c r="I59" s="40">
        <f t="shared" si="21"/>
        <v>60.102331396291099</v>
      </c>
      <c r="J59" s="40">
        <f t="shared" si="21"/>
        <v>60.474345873238377</v>
      </c>
      <c r="K59" s="40">
        <f t="shared" si="21"/>
        <v>58.598057873420196</v>
      </c>
      <c r="L59" s="40">
        <f t="shared" si="21"/>
        <v>57.965032207177558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-0.41366798353970058</v>
      </c>
      <c r="C61" s="44">
        <f>IF(AND(D$5-C$5 &lt;&gt; 0,C18&lt;&gt;0,D18&lt;&gt;0),(EXP(LN(D18/C18)/(D$5-C$5))-1)*100,0)</f>
        <v>9.3815749924858629</v>
      </c>
      <c r="D61" s="44">
        <f>IF(AND(E$5-D$5 &lt;&gt; 0,D18&lt;&gt;0,E18&lt;&gt;0),(EXP(LN(E18/D18)/(E$5-D$5))-1)*100,0)</f>
        <v>1.0784020345685708</v>
      </c>
      <c r="E61" s="44">
        <f>IF(AND(F$5-E$5 &lt;&gt; 0,E18&lt;&gt;0,F18&lt;&gt;0),(EXP(LN(F18/E18)/(F$5-E$5))-1)*100,0)</f>
        <v>0.60752886430679442</v>
      </c>
      <c r="F61" s="44">
        <f t="shared" si="18"/>
        <v>0.76424235283321096</v>
      </c>
      <c r="H61" s="44">
        <f>(B18/B$40)*100</f>
        <v>5.6185584134076318</v>
      </c>
      <c r="I61" s="44">
        <f>(C18/C$40)*100</f>
        <v>5.2548242271562362</v>
      </c>
      <c r="J61" s="44">
        <f>(D18/D$40)*100</f>
        <v>5.8384923762481442</v>
      </c>
      <c r="K61" s="44">
        <f>(E18/E$40)*100</f>
        <v>5.9743846580244711</v>
      </c>
      <c r="L61" s="44">
        <f>(F18/F$40)*100</f>
        <v>6.0295166409855554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1.2270658943607238</v>
      </c>
      <c r="C63" s="44">
        <f t="shared" si="22"/>
        <v>-1.66015057565716</v>
      </c>
      <c r="D63" s="44">
        <f t="shared" si="22"/>
        <v>0.54802011511922988</v>
      </c>
      <c r="E63" s="44">
        <f t="shared" si="22"/>
        <v>0.59419178100066361</v>
      </c>
      <c r="F63" s="44">
        <f t="shared" si="18"/>
        <v>0.57879887040575007</v>
      </c>
      <c r="H63" s="44">
        <f>(B20/B$40)*100</f>
        <v>23.821931915388394</v>
      </c>
      <c r="I63" s="44">
        <f>(C20/C$40)*100</f>
        <v>23.784713310405017</v>
      </c>
      <c r="J63" s="44">
        <f>(D20/D$40)*100</f>
        <v>23.758871648627569</v>
      </c>
      <c r="K63" s="44">
        <f>(E20/E$40)*100</f>
        <v>23.6806737398983</v>
      </c>
      <c r="L63" s="44">
        <f>(F20/F$40)*100</f>
        <v>23.867537237600057</v>
      </c>
    </row>
    <row r="64" spans="1:12" x14ac:dyDescent="0.2">
      <c r="A64" t="str">
        <f>A21</f>
        <v>Wholesale and retail trade</v>
      </c>
      <c r="B64" s="40">
        <f t="shared" si="22"/>
        <v>-1.6841348994898309</v>
      </c>
      <c r="C64" s="44">
        <f t="shared" si="22"/>
        <v>-2.5742869941765001</v>
      </c>
      <c r="D64" s="40">
        <f t="shared" si="22"/>
        <v>0.36304726219784644</v>
      </c>
      <c r="E64" s="40">
        <f t="shared" si="22"/>
        <v>0.18967611840363663</v>
      </c>
      <c r="F64" s="44">
        <f t="shared" si="18"/>
        <v>0.24743319762219329</v>
      </c>
      <c r="H64" s="40">
        <f t="shared" ref="H64:L66" si="23">(B21/B$20)*100</f>
        <v>62.472654377478598</v>
      </c>
      <c r="I64" s="40">
        <f t="shared" si="23"/>
        <v>55.590142025881775</v>
      </c>
      <c r="J64" s="40">
        <f t="shared" si="23"/>
        <v>55.073393488701875</v>
      </c>
      <c r="K64" s="40">
        <f t="shared" si="23"/>
        <v>54.568675925849895</v>
      </c>
      <c r="L64" s="40">
        <f t="shared" si="23"/>
        <v>52.41361159276692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8.298216897756161</v>
      </c>
      <c r="C65" s="44">
        <f t="shared" si="22"/>
        <v>-4.1500664010624577</v>
      </c>
      <c r="D65" s="40">
        <f t="shared" si="22"/>
        <v>1.4150455358068248</v>
      </c>
      <c r="E65" s="40">
        <f t="shared" si="22"/>
        <v>0.23402957876663688</v>
      </c>
      <c r="F65" s="44">
        <f t="shared" si="18"/>
        <v>0.62616544873477231</v>
      </c>
      <c r="H65" s="40">
        <f t="shared" si="23"/>
        <v>15.267355209831326</v>
      </c>
      <c r="I65" s="40">
        <f t="shared" si="23"/>
        <v>20.001494135518126</v>
      </c>
      <c r="J65" s="40">
        <f t="shared" si="23"/>
        <v>19.495066303145933</v>
      </c>
      <c r="K65" s="40">
        <f t="shared" si="23"/>
        <v>20.35021724310694</v>
      </c>
      <c r="L65" s="40">
        <f t="shared" si="23"/>
        <v>19.633236314094628</v>
      </c>
    </row>
    <row r="66" spans="1:12" x14ac:dyDescent="0.2">
      <c r="A66" t="str">
        <f>A23</f>
        <v>Accommodation and food</v>
      </c>
      <c r="B66" s="40">
        <f t="shared" si="22"/>
        <v>3.5857637989453739</v>
      </c>
      <c r="C66" s="44">
        <f t="shared" si="22"/>
        <v>2.4621662982488246</v>
      </c>
      <c r="D66" s="40">
        <f t="shared" si="22"/>
        <v>0.26938017930679958</v>
      </c>
      <c r="E66" s="40">
        <f t="shared" si="22"/>
        <v>1.6907182062401382</v>
      </c>
      <c r="F66" s="44">
        <f t="shared" si="18"/>
        <v>1.2147142138094758</v>
      </c>
      <c r="H66" s="40">
        <f t="shared" si="23"/>
        <v>22.25999041269008</v>
      </c>
      <c r="I66" s="40">
        <f t="shared" si="23"/>
        <v>24.408363838600103</v>
      </c>
      <c r="J66" s="40">
        <f t="shared" si="23"/>
        <v>25.431540208152192</v>
      </c>
      <c r="K66" s="40">
        <f t="shared" si="23"/>
        <v>25.081106831043158</v>
      </c>
      <c r="L66" s="40">
        <f t="shared" si="23"/>
        <v>27.953152093138456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1.287321852821699</v>
      </c>
      <c r="C68" s="44">
        <f t="shared" si="24"/>
        <v>-1.4570226452915946</v>
      </c>
      <c r="D68" s="44">
        <f t="shared" si="24"/>
        <v>0.6308814744526714</v>
      </c>
      <c r="E68" s="44">
        <f t="shared" si="24"/>
        <v>0.61906629834755922</v>
      </c>
      <c r="F68" s="44">
        <f t="shared" si="18"/>
        <v>0.62300453623764795</v>
      </c>
      <c r="H68" s="44">
        <f>(B25/B$40)*100</f>
        <v>34.836474017722942</v>
      </c>
      <c r="I68" s="44">
        <f>(C25/C$40)*100</f>
        <v>34.864937434107375</v>
      </c>
      <c r="J68" s="44">
        <f>(D25/D$40)*100</f>
        <v>34.89899506456576</v>
      </c>
      <c r="K68" s="44">
        <f>(E25/E$40)*100</f>
        <v>34.92769549446168</v>
      </c>
      <c r="L68" s="44">
        <f>(F25/F$40)*100</f>
        <v>35.290455128276207</v>
      </c>
    </row>
    <row r="69" spans="1:12" x14ac:dyDescent="0.2">
      <c r="A69" t="str">
        <f>A26</f>
        <v>Media</v>
      </c>
      <c r="B69" s="40">
        <f t="shared" si="24"/>
        <v>-3.382412707436544</v>
      </c>
      <c r="C69" s="44">
        <f t="shared" si="24"/>
        <v>9.4535430517270989</v>
      </c>
      <c r="D69" s="40">
        <f t="shared" si="24"/>
        <v>-0.9174202136489229</v>
      </c>
      <c r="E69" s="40">
        <f t="shared" si="24"/>
        <v>-0.21617714284178913</v>
      </c>
      <c r="F69" s="44">
        <f t="shared" si="18"/>
        <v>-0.45047454452949998</v>
      </c>
      <c r="H69" s="40">
        <f t="shared" ref="H69:L71" si="25">(B26/B$25)*100</f>
        <v>4.2178979050570655</v>
      </c>
      <c r="I69" s="40">
        <f t="shared" si="25"/>
        <v>3.4922109030369248</v>
      </c>
      <c r="J69" s="40">
        <f t="shared" si="25"/>
        <v>3.8788644983335243</v>
      </c>
      <c r="K69" s="40">
        <f t="shared" si="25"/>
        <v>3.5895065681399205</v>
      </c>
      <c r="L69" s="40">
        <f t="shared" si="25"/>
        <v>3.3024276088811702</v>
      </c>
    </row>
    <row r="70" spans="1:12" x14ac:dyDescent="0.2">
      <c r="A70" t="str">
        <f>A27</f>
        <v>Information technology</v>
      </c>
      <c r="B70" s="40">
        <f t="shared" si="24"/>
        <v>3.3310809463317437</v>
      </c>
      <c r="C70" s="44">
        <f t="shared" si="24"/>
        <v>-1.4595994819168179</v>
      </c>
      <c r="D70" s="40">
        <f t="shared" si="24"/>
        <v>0.917247889376549</v>
      </c>
      <c r="E70" s="40">
        <f t="shared" si="24"/>
        <v>0.53418525458333033</v>
      </c>
      <c r="F70" s="44">
        <f t="shared" si="18"/>
        <v>0.66171096716174382</v>
      </c>
      <c r="H70" s="40">
        <f t="shared" si="25"/>
        <v>10.494382692135749</v>
      </c>
      <c r="I70" s="40">
        <f t="shared" si="25"/>
        <v>11.367381493037691</v>
      </c>
      <c r="J70" s="40">
        <f t="shared" si="25"/>
        <v>11.367084243190462</v>
      </c>
      <c r="K70" s="40">
        <f t="shared" si="25"/>
        <v>11.529744569242499</v>
      </c>
      <c r="L70" s="40">
        <f t="shared" si="25"/>
        <v>11.43284941704928</v>
      </c>
    </row>
    <row r="71" spans="1:12" x14ac:dyDescent="0.2">
      <c r="A71" t="str">
        <f>A28</f>
        <v>Finance and insurance</v>
      </c>
      <c r="B71" s="40">
        <f t="shared" si="24"/>
        <v>1.0299916620946981</v>
      </c>
      <c r="C71" s="44">
        <f t="shared" si="24"/>
        <v>3.8889974594489951</v>
      </c>
      <c r="D71" s="40">
        <f t="shared" si="24"/>
        <v>-0.99202367486505016</v>
      </c>
      <c r="E71" s="40">
        <f t="shared" si="24"/>
        <v>-1.3059714135278733</v>
      </c>
      <c r="F71" s="44">
        <f t="shared" si="18"/>
        <v>-1.2014329354257502</v>
      </c>
      <c r="H71" s="40">
        <f t="shared" si="25"/>
        <v>5.8545161963226766</v>
      </c>
      <c r="I71" s="40">
        <f t="shared" si="25"/>
        <v>5.7952466972077152</v>
      </c>
      <c r="J71" s="40">
        <f t="shared" si="25"/>
        <v>6.1096425698195702</v>
      </c>
      <c r="K71" s="40">
        <f t="shared" si="25"/>
        <v>5.6326185133005575</v>
      </c>
      <c r="L71" s="40">
        <f t="shared" si="25"/>
        <v>4.6431880886441128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0.21293119557572737</v>
      </c>
      <c r="C72" s="44">
        <f t="shared" si="27"/>
        <v>2.2056675430908612</v>
      </c>
      <c r="D72" s="40">
        <f t="shared" si="27"/>
        <v>0.46163215753938225</v>
      </c>
      <c r="E72" s="40">
        <f t="shared" si="27"/>
        <v>1.3097151605018453</v>
      </c>
      <c r="F72" s="44">
        <f t="shared" si="18"/>
        <v>1.0262283075542333</v>
      </c>
      <c r="H72" s="40">
        <f t="shared" ref="H72:L72" si="28">(B29/B$25)*100</f>
        <v>4.0456536639151341</v>
      </c>
      <c r="I72" s="40">
        <f t="shared" si="28"/>
        <v>3.8767108549036475</v>
      </c>
      <c r="J72" s="40">
        <f t="shared" si="28"/>
        <v>4.0208022066429088</v>
      </c>
      <c r="K72" s="40">
        <f t="shared" si="28"/>
        <v>3.9871031690787859</v>
      </c>
      <c r="L72" s="40">
        <f t="shared" si="28"/>
        <v>4.269387626890599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6.1878626348129018</v>
      </c>
      <c r="C73" s="44">
        <f t="shared" si="29"/>
        <v>-7.3630084887575169</v>
      </c>
      <c r="D73" s="40">
        <f t="shared" si="29"/>
        <v>1.0566836413330005</v>
      </c>
      <c r="E73" s="40">
        <f t="shared" si="29"/>
        <v>0.91180352757522787</v>
      </c>
      <c r="F73" s="44">
        <f t="shared" si="18"/>
        <v>0.96007380548133181</v>
      </c>
      <c r="H73" s="40">
        <f t="shared" ref="H73:L73" si="30">(B30/B$25)*100</f>
        <v>30.813243138540408</v>
      </c>
      <c r="I73" s="40">
        <f t="shared" si="30"/>
        <v>37.223446002955917</v>
      </c>
      <c r="J73" s="40">
        <f t="shared" si="30"/>
        <v>34.992529594299512</v>
      </c>
      <c r="K73" s="40">
        <f t="shared" si="30"/>
        <v>35.739145445737009</v>
      </c>
      <c r="L73" s="40">
        <f t="shared" si="30"/>
        <v>36.792645449738529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-3.7096480198130277</v>
      </c>
      <c r="C74" s="44">
        <f t="shared" si="31"/>
        <v>-7.437510306970907</v>
      </c>
      <c r="D74" s="40">
        <f t="shared" si="31"/>
        <v>1.5175050567560522</v>
      </c>
      <c r="E74" s="40">
        <f t="shared" si="31"/>
        <v>0.91874540309087038</v>
      </c>
      <c r="F74" s="44">
        <f t="shared" si="18"/>
        <v>1.1179385288240473</v>
      </c>
      <c r="H74" s="40">
        <f>(B31/B$25)*100</f>
        <v>29.428137199392062</v>
      </c>
      <c r="I74" s="40">
        <f t="shared" ref="I74:L74" si="32">(C31/C$25)*100</f>
        <v>24.036626593353045</v>
      </c>
      <c r="J74" s="40">
        <f t="shared" si="32"/>
        <v>22.577864613262818</v>
      </c>
      <c r="K74" s="40">
        <f t="shared" si="32"/>
        <v>23.590174797721328</v>
      </c>
      <c r="L74" s="40">
        <f t="shared" si="32"/>
        <v>24.302265314563019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3.7481962355033538</v>
      </c>
      <c r="C75" s="44">
        <f t="shared" si="33"/>
        <v>22.831488100426967</v>
      </c>
      <c r="D75" s="40">
        <f t="shared" si="33"/>
        <v>-1.5384522198529149</v>
      </c>
      <c r="E75" s="40">
        <f t="shared" si="33"/>
        <v>0.31604387205925732</v>
      </c>
      <c r="F75" s="44">
        <f t="shared" si="18"/>
        <v>-0.30597034806570944</v>
      </c>
      <c r="H75" s="40">
        <f t="shared" ref="H75:L75" si="34">(B32/B$25)*100</f>
        <v>5.9010042614059683</v>
      </c>
      <c r="I75" s="40">
        <f t="shared" si="34"/>
        <v>6.4957274637160127</v>
      </c>
      <c r="J75" s="40">
        <f t="shared" si="34"/>
        <v>8.0967704861510068</v>
      </c>
      <c r="K75" s="40">
        <f t="shared" si="34"/>
        <v>7.2608712600025456</v>
      </c>
      <c r="L75" s="40">
        <f t="shared" si="34"/>
        <v>7.0451439969425822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-3.1995607786047486</v>
      </c>
      <c r="C76" s="44">
        <f t="shared" si="35"/>
        <v>14.434654919236213</v>
      </c>
      <c r="D76" s="40">
        <f t="shared" si="35"/>
        <v>-1.9255457140499033E-2</v>
      </c>
      <c r="E76" s="40">
        <f t="shared" si="35"/>
        <v>7.3610928867928749E-2</v>
      </c>
      <c r="F76" s="44">
        <f t="shared" si="18"/>
        <v>4.2645886567771463E-2</v>
      </c>
      <c r="H76" s="40">
        <f t="shared" ref="H76:L76" si="36">(B33/B$25)*100</f>
        <v>9.245164943230936</v>
      </c>
      <c r="I76" s="40">
        <f t="shared" si="36"/>
        <v>7.7126499917890543</v>
      </c>
      <c r="J76" s="40">
        <f t="shared" si="36"/>
        <v>8.9564417883001983</v>
      </c>
      <c r="K76" s="40">
        <f t="shared" si="36"/>
        <v>8.670835676777342</v>
      </c>
      <c r="L76" s="40">
        <f t="shared" si="36"/>
        <v>8.212092497290719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1.5317343324244392</v>
      </c>
      <c r="C78" s="44">
        <f t="shared" ref="C78:C83" si="38">IF(AND(D$5-C$5 &lt;&gt; 0,C35&lt;&gt;0,D35&lt;&gt;0),(EXP(LN(D35/C35)/(D$5-C$5))-1)*100,0)</f>
        <v>-0.74027841420820639</v>
      </c>
      <c r="D78" s="44">
        <f t="shared" si="37"/>
        <v>0.89625978437331</v>
      </c>
      <c r="E78" s="44">
        <f t="shared" si="37"/>
        <v>0.65881983556681512</v>
      </c>
      <c r="F78" s="44">
        <f t="shared" si="18"/>
        <v>0.73790433466931482</v>
      </c>
      <c r="H78" s="44">
        <f>(B35/B$40)*100</f>
        <v>24.729671370080307</v>
      </c>
      <c r="I78" s="44">
        <f>(C35/C$40)*100</f>
        <v>24.989634871057795</v>
      </c>
      <c r="J78" s="44">
        <f>(D35/D$40)*100</f>
        <v>25.195983466997173</v>
      </c>
      <c r="K78" s="44">
        <f>(E35/E$40)*100</f>
        <v>25.550963249666918</v>
      </c>
      <c r="L78" s="44">
        <f>(F35/F$40)*100</f>
        <v>25.918515151851089</v>
      </c>
    </row>
    <row r="79" spans="1:12" x14ac:dyDescent="0.2">
      <c r="A79" t="str">
        <f>A36</f>
        <v>Public admin. and defence</v>
      </c>
      <c r="B79" s="40">
        <f t="shared" si="37"/>
        <v>-4.2992908174338424</v>
      </c>
      <c r="C79" s="44">
        <f t="shared" si="38"/>
        <v>2.9127544376670755</v>
      </c>
      <c r="D79" s="40">
        <f t="shared" si="37"/>
        <v>1.5620462605680618</v>
      </c>
      <c r="E79" s="40">
        <f t="shared" si="37"/>
        <v>0.35421640326038784</v>
      </c>
      <c r="F79" s="44">
        <f t="shared" si="18"/>
        <v>0.75522184363512324</v>
      </c>
      <c r="H79" s="40">
        <f>(B36/B$35)*100</f>
        <v>14.604515267784441</v>
      </c>
      <c r="I79" s="40">
        <f t="shared" ref="I79:L81" si="39">(C36/C$35)*100</f>
        <v>11.527643907911601</v>
      </c>
      <c r="J79" s="40">
        <f t="shared" si="39"/>
        <v>11.951893152494904</v>
      </c>
      <c r="K79" s="40">
        <f t="shared" si="39"/>
        <v>12.351468002344522</v>
      </c>
      <c r="L79" s="40">
        <f t="shared" si="39"/>
        <v>11.98274940300103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2.4518815117307913</v>
      </c>
      <c r="C80" s="44">
        <f t="shared" si="38"/>
        <v>0.58602862955177137</v>
      </c>
      <c r="D80" s="40">
        <f t="shared" si="40"/>
        <v>-0.25924962394189288</v>
      </c>
      <c r="E80" s="40">
        <f t="shared" si="40"/>
        <v>0.14640016071640893</v>
      </c>
      <c r="F80" s="44">
        <f t="shared" si="18"/>
        <v>1.1000585886522529E-2</v>
      </c>
      <c r="H80" s="40">
        <f>(B37/B$35)*100</f>
        <v>40.83135332096348</v>
      </c>
      <c r="I80" s="40">
        <f t="shared" si="39"/>
        <v>42.331758497005659</v>
      </c>
      <c r="J80" s="40">
        <f t="shared" si="39"/>
        <v>42.897394875713395</v>
      </c>
      <c r="K80" s="40">
        <f t="shared" si="39"/>
        <v>40.496616401129671</v>
      </c>
      <c r="L80" s="40">
        <f t="shared" si="39"/>
        <v>38.481662330256285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2.4179896646349563</v>
      </c>
      <c r="C81" s="44">
        <f t="shared" si="38"/>
        <v>-2.869764734084479</v>
      </c>
      <c r="D81" s="40">
        <f t="shared" si="40"/>
        <v>1.7752118125965888</v>
      </c>
      <c r="E81" s="40">
        <f t="shared" si="40"/>
        <v>1.156462317659579</v>
      </c>
      <c r="F81" s="44">
        <f t="shared" si="18"/>
        <v>1.3622930458392579</v>
      </c>
      <c r="H81" s="40">
        <f>(B38/B$35)*100</f>
        <v>44.564131411252077</v>
      </c>
      <c r="I81" s="40">
        <f t="shared" si="39"/>
        <v>46.140597595082724</v>
      </c>
      <c r="J81" s="40">
        <f t="shared" si="39"/>
        <v>45.150711971791708</v>
      </c>
      <c r="K81" s="40">
        <f t="shared" si="39"/>
        <v>47.151915596525811</v>
      </c>
      <c r="L81" s="40">
        <f t="shared" si="39"/>
        <v>49.535588266742693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1.2666430099454784</v>
      </c>
      <c r="C83" s="206">
        <f t="shared" si="38"/>
        <v>-1.5531898931107846</v>
      </c>
      <c r="D83" s="43">
        <f>IF(AND(E$5-D$5 &lt;&gt; 0,D40&lt;&gt;0,E40&lt;&gt;0),(EXP(LN(E40/D40)/(E$5-D$5))-1)*100,0)</f>
        <v>0.61433815961415839</v>
      </c>
      <c r="E83" s="43">
        <f>IF(AND(F$5-E$5 &lt;&gt; 0,E40&lt;&gt;0,F40&lt;&gt;0),(EXP(LN(F40/E40)/(F$5-E$5))-1)*100,0)</f>
        <v>0.51515581544496758</v>
      </c>
      <c r="F83" s="206">
        <f t="shared" si="18"/>
        <v>0.5482057286579245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-5.293133181354726</v>
      </c>
      <c r="C89" s="44">
        <f>IF(AND(F$5-D$5 &lt;&gt; 0,D7&lt;&gt;0,F7&lt;&gt;0),(EXP(LN(F7/D7)/(F$5-D$5))-1)*100,0)</f>
        <v>0.54062987903802373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-8.8172345206641189</v>
      </c>
      <c r="C90" s="44">
        <f t="shared" ref="C90:C122" si="43">IF(AND(F$5-D$5 &lt;&gt; 0,D8&lt;&gt;0,F8&lt;&gt;0),(EXP(LN(F8/D8)/(F$5-D$5))-1)*100,0)</f>
        <v>0.15222552344549278</v>
      </c>
    </row>
    <row r="91" spans="1:12" x14ac:dyDescent="0.2">
      <c r="A91" s="30" t="str">
        <f t="shared" si="41"/>
        <v>Mining and quarrying</v>
      </c>
      <c r="B91" s="44">
        <f t="shared" si="42"/>
        <v>-5.6470130861182799</v>
      </c>
      <c r="C91" s="44">
        <f t="shared" si="43"/>
        <v>-2.7635522128511614</v>
      </c>
    </row>
    <row r="92" spans="1:12" x14ac:dyDescent="0.2">
      <c r="A92" s="30" t="str">
        <f t="shared" si="41"/>
        <v>Electricity and gas</v>
      </c>
      <c r="B92" s="44">
        <f t="shared" si="42"/>
        <v>-9.9032448055976108</v>
      </c>
      <c r="C92" s="44">
        <f t="shared" si="43"/>
        <v>-0.86014222060204482</v>
      </c>
    </row>
    <row r="93" spans="1:12" x14ac:dyDescent="0.2">
      <c r="A93" s="30" t="str">
        <f t="shared" si="41"/>
        <v>Water and sewerage</v>
      </c>
      <c r="B93" s="44">
        <f t="shared" si="42"/>
        <v>-0.30535597073363396</v>
      </c>
      <c r="C93" s="44">
        <f t="shared" si="43"/>
        <v>1.1056607809925234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0.66023215101711497</v>
      </c>
      <c r="C95" s="44">
        <f t="shared" si="43"/>
        <v>-0.67134974664524449</v>
      </c>
    </row>
    <row r="96" spans="1:12" x14ac:dyDescent="0.2">
      <c r="A96" s="30" t="str">
        <f t="shared" si="41"/>
        <v>Food drink and tobacco</v>
      </c>
      <c r="B96" s="44">
        <f t="shared" si="42"/>
        <v>1.6101471691800873</v>
      </c>
      <c r="C96" s="44">
        <f t="shared" si="43"/>
        <v>0.73145791936419791</v>
      </c>
    </row>
    <row r="97" spans="1:3" x14ac:dyDescent="0.2">
      <c r="A97" s="30" t="str">
        <f t="shared" si="41"/>
        <v>Engineering</v>
      </c>
      <c r="B97" s="44">
        <f t="shared" si="42"/>
        <v>-1.5816145066574694</v>
      </c>
      <c r="C97" s="44">
        <f t="shared" si="43"/>
        <v>-1.0029127487703127</v>
      </c>
    </row>
    <row r="98" spans="1:3" x14ac:dyDescent="0.2">
      <c r="A98" s="30" t="str">
        <f t="shared" si="41"/>
        <v>Rest of manufacturing</v>
      </c>
      <c r="B98" s="44">
        <f t="shared" si="42"/>
        <v>1.381340821833188</v>
      </c>
      <c r="C98" s="44">
        <f t="shared" si="43"/>
        <v>-0.95158562585234696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1.4725615679375359</v>
      </c>
      <c r="C100" s="44">
        <f t="shared" si="43"/>
        <v>0.76424235283321096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0.64291958106033054</v>
      </c>
      <c r="C102" s="44">
        <f t="shared" si="43"/>
        <v>0.57879887040575007</v>
      </c>
    </row>
    <row r="103" spans="1:3" x14ac:dyDescent="0.2">
      <c r="A103" s="30" t="str">
        <f t="shared" si="41"/>
        <v>Wholesale and retail trade</v>
      </c>
      <c r="B103" s="44">
        <f t="shared" si="42"/>
        <v>-1.8628135984962824</v>
      </c>
      <c r="C103" s="44">
        <f t="shared" si="43"/>
        <v>0.24743319762219329</v>
      </c>
    </row>
    <row r="104" spans="1:3" x14ac:dyDescent="0.2">
      <c r="A104" s="30" t="str">
        <f t="shared" si="41"/>
        <v>Transport and storage</v>
      </c>
      <c r="B104" s="44">
        <f t="shared" si="42"/>
        <v>5.6855004333477455</v>
      </c>
      <c r="C104" s="44">
        <f t="shared" si="43"/>
        <v>0.62616544873477231</v>
      </c>
    </row>
    <row r="105" spans="1:3" x14ac:dyDescent="0.2">
      <c r="A105" s="30" t="str">
        <f t="shared" si="41"/>
        <v>Accommodation and food</v>
      </c>
      <c r="B105" s="44">
        <f t="shared" si="42"/>
        <v>3.3600628892853868</v>
      </c>
      <c r="C105" s="44">
        <f t="shared" si="43"/>
        <v>1.2147142138094758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0.73240581169982111</v>
      </c>
      <c r="C107" s="44">
        <f t="shared" si="43"/>
        <v>0.62300453623764795</v>
      </c>
    </row>
    <row r="108" spans="1:3" x14ac:dyDescent="0.2">
      <c r="A108" s="30" t="str">
        <f t="shared" si="41"/>
        <v>Media</v>
      </c>
      <c r="B108" s="44">
        <f t="shared" si="42"/>
        <v>-0.94168975243924535</v>
      </c>
      <c r="C108" s="44">
        <f t="shared" si="43"/>
        <v>-0.45047454452949998</v>
      </c>
    </row>
    <row r="109" spans="1:3" x14ac:dyDescent="0.2">
      <c r="A109" s="30" t="str">
        <f t="shared" si="41"/>
        <v>Information technology</v>
      </c>
      <c r="B109" s="44">
        <f t="shared" si="42"/>
        <v>2.3546653465207124</v>
      </c>
      <c r="C109" s="44">
        <f t="shared" si="43"/>
        <v>0.66171096716174382</v>
      </c>
    </row>
    <row r="110" spans="1:3" x14ac:dyDescent="0.2">
      <c r="A110" s="30" t="str">
        <f t="shared" si="41"/>
        <v>Finance and insurance</v>
      </c>
      <c r="B110" s="44">
        <f t="shared" si="42"/>
        <v>1.595428121902609</v>
      </c>
      <c r="C110" s="44">
        <f t="shared" si="43"/>
        <v>-1.2014329354257502</v>
      </c>
    </row>
    <row r="111" spans="1:3" x14ac:dyDescent="0.2">
      <c r="A111" s="30" t="str">
        <f t="shared" si="41"/>
        <v>Real estate</v>
      </c>
      <c r="B111" s="44">
        <f t="shared" si="42"/>
        <v>0.6083457198402531</v>
      </c>
      <c r="C111" s="44">
        <f t="shared" si="43"/>
        <v>1.0262283075542333</v>
      </c>
    </row>
    <row r="112" spans="1:3" x14ac:dyDescent="0.2">
      <c r="A112" s="30" t="str">
        <f t="shared" si="41"/>
        <v>Professional services</v>
      </c>
      <c r="B112" s="44">
        <f t="shared" si="42"/>
        <v>3.3277070291945821</v>
      </c>
      <c r="C112" s="44">
        <f t="shared" si="43"/>
        <v>0.96007380548133181</v>
      </c>
    </row>
    <row r="113" spans="1:3" x14ac:dyDescent="0.2">
      <c r="A113" s="30" t="str">
        <f t="shared" si="41"/>
        <v>Support services</v>
      </c>
      <c r="B113" s="44">
        <f t="shared" si="42"/>
        <v>-4.4670420412294636</v>
      </c>
      <c r="C113" s="44">
        <f t="shared" si="43"/>
        <v>1.1179385288240473</v>
      </c>
    </row>
    <row r="114" spans="1:3" x14ac:dyDescent="0.2">
      <c r="A114" s="30" t="str">
        <f t="shared" si="41"/>
        <v>Arts and entertainment</v>
      </c>
      <c r="B114" s="44">
        <f t="shared" si="42"/>
        <v>7.3115299084461238</v>
      </c>
      <c r="C114" s="44">
        <f t="shared" si="43"/>
        <v>-0.30597034806570944</v>
      </c>
    </row>
    <row r="115" spans="1:3" x14ac:dyDescent="0.2">
      <c r="A115" s="30" t="str">
        <f t="shared" si="41"/>
        <v>Other services</v>
      </c>
      <c r="B115" s="44">
        <f t="shared" si="42"/>
        <v>9.5228463156016296E-2</v>
      </c>
      <c r="C115" s="44">
        <f t="shared" si="43"/>
        <v>4.2645886567771463E-2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1.0732089703497705</v>
      </c>
      <c r="C117" s="44">
        <f t="shared" si="43"/>
        <v>0.73790433466931482</v>
      </c>
    </row>
    <row r="118" spans="1:3" x14ac:dyDescent="0.2">
      <c r="A118" s="30" t="str">
        <f t="shared" si="41"/>
        <v>Public admin. and defence</v>
      </c>
      <c r="B118" s="44">
        <f t="shared" si="42"/>
        <v>-2.8984940812331605</v>
      </c>
      <c r="C118" s="44">
        <f t="shared" si="43"/>
        <v>0.75522184363512324</v>
      </c>
    </row>
    <row r="119" spans="1:3" x14ac:dyDescent="0.2">
      <c r="A119" s="30" t="str">
        <f t="shared" si="41"/>
        <v>Education</v>
      </c>
      <c r="B119" s="44">
        <f t="shared" si="42"/>
        <v>2.0759623741348765</v>
      </c>
      <c r="C119" s="44">
        <f t="shared" si="43"/>
        <v>1.1000585886522529E-2</v>
      </c>
    </row>
    <row r="120" spans="1:3" x14ac:dyDescent="0.2">
      <c r="A120" s="30" t="str">
        <f t="shared" si="41"/>
        <v>Health and social work</v>
      </c>
      <c r="B120" s="44">
        <f t="shared" si="42"/>
        <v>1.3378965951002408</v>
      </c>
      <c r="C120" s="44">
        <f t="shared" si="43"/>
        <v>1.3622930458392579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0.69628778971444483</v>
      </c>
      <c r="C122" s="206">
        <f t="shared" si="43"/>
        <v>0.5482057286579245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Cambridge and Greater Peterborough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173.17520436687286</v>
      </c>
      <c r="C9" s="299" t="str">
        <f>CONCATENATE("(",ROUND((B9/$H11)*100,1),")")</f>
        <v>(34.7)</v>
      </c>
      <c r="D9" s="249">
        <f>SUM(D30,D51,D72,D93,D114,D135,D156,D177,D198,D219,D240,D261,D282,D303,D324,D345,D366,D387,D408,D429,D450,D471)</f>
        <v>42.395959902118761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37.394612670640122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252.96577693963178</v>
      </c>
      <c r="I9" s="299" t="str">
        <f>CONCATENATE("(",ROUND((H9/$H11)*100,1),")")</f>
        <v>(50.7)</v>
      </c>
      <c r="K9" s="249">
        <f>B14-B9</f>
        <v>4.5260040692644452</v>
      </c>
      <c r="L9" s="249">
        <f>D14-D9</f>
        <v>1.4666942265264495</v>
      </c>
      <c r="M9" s="249">
        <f>F14-F9</f>
        <v>1.5140251525198067</v>
      </c>
      <c r="N9" s="249">
        <f>SUM(K9:M9)</f>
        <v>7.5067234483107015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108.76955853885843</v>
      </c>
      <c r="C10" s="299" t="str">
        <f>CONCATENATE("(",ROUND((B10/$H11)*100,1),")")</f>
        <v>(21.8)</v>
      </c>
      <c r="D10" s="249">
        <f t="shared" ref="D10" si="1">SUM(D31,D52,D73,D94,D115,D136,D157,D178,D199,D220,D241,D262,D283,D304,D325,D346,D367,D388,D409,D430,D451,D472)</f>
        <v>110.35130429583218</v>
      </c>
      <c r="E10" s="299" t="str">
        <f>CONCATENATE("(",ROUND((D10/$H11)*100,1),")")</f>
        <v>(22.1)</v>
      </c>
      <c r="F10" s="249">
        <f t="shared" ref="F10" si="2">SUM(F31,F52,F73,F94,F115,F136,F157,F178,F199,F220,F241,F262,F283,F304,F325,F346,F367,F388,F409,F430,F451,F472)</f>
        <v>26.552360225677656</v>
      </c>
      <c r="G10" s="299" t="str">
        <f>CONCATENATE("(",ROUND((F10/$H11)*100,1),")")</f>
        <v>(5.3)</v>
      </c>
      <c r="H10" s="249">
        <f t="shared" ref="H10" si="3">SUM(H31,H52,H73,H94,H115,H136,H157,H178,H199,H220,H241,H262,H283,H304,H325,H346,H367,H388,H409,H430,H451,H472)</f>
        <v>245.67322306036829</v>
      </c>
      <c r="I10" s="299" t="str">
        <f>CONCATENATE("(",ROUND((H10/$H11)*100,1),")")</f>
        <v>(49.3)</v>
      </c>
      <c r="K10" s="249">
        <f t="shared" ref="K10:K11" si="4">B15-B10</f>
        <v>5.5785936226134112</v>
      </c>
      <c r="L10" s="249">
        <f t="shared" ref="L10:L11" si="5">D15-D10</f>
        <v>1.590146750167662</v>
      </c>
      <c r="M10" s="249">
        <f t="shared" ref="M10:M11" si="6">F15-F10</f>
        <v>0.83053617890830367</v>
      </c>
      <c r="N10" s="249">
        <f t="shared" ref="N10:N11" si="7">SUM(K10:M10)</f>
        <v>7.9992765516893769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281.94476290573135</v>
      </c>
      <c r="C11" s="299" t="str">
        <f>CONCATENATE("(",ROUND((B11/$H11)*100,1),")")</f>
        <v>(56.5)</v>
      </c>
      <c r="D11" s="249">
        <f t="shared" ref="D11" si="8">SUM(D32,D53,D74,D95,D116,D137,D158,D179,D200,D221,D242,D263,D284,D305,D326,D347,D368,D389,D410,D431,D452,D473)</f>
        <v>152.74726419795093</v>
      </c>
      <c r="E11" s="299" t="str">
        <f>CONCATENATE("(",ROUND((D11/$H11)*100,1),")")</f>
        <v>(30.6)</v>
      </c>
      <c r="F11" s="249">
        <f t="shared" ref="F11" si="9">SUM(F32,F53,F74,F95,F116,F137,F158,F179,F200,F221,F242,F263,F284,F305,F326,F347,F368,F389,F410,F431,F452,F473)</f>
        <v>63.946972896317781</v>
      </c>
      <c r="G11" s="299" t="str">
        <f>CONCATENATE("(",ROUND((F11/$H11)*100,1),")")</f>
        <v>(12.8)</v>
      </c>
      <c r="H11" s="249">
        <f t="shared" ref="H11" si="10">SUM(H32,H53,H74,H95,H116,H137,H158,H179,H200,H221,H242,H263,H284,H305,H326,H347,H368,H389,H410,H431,H452,H473)</f>
        <v>498.63900000000001</v>
      </c>
      <c r="I11" s="299" t="str">
        <f>CONCATENATE("(",ROUND((H11/$H11)*100,1),")")</f>
        <v>(100)</v>
      </c>
      <c r="K11" s="249">
        <f t="shared" si="4"/>
        <v>10.104597691877814</v>
      </c>
      <c r="L11" s="249">
        <f t="shared" si="5"/>
        <v>3.0568409766941613</v>
      </c>
      <c r="M11" s="249">
        <f t="shared" si="6"/>
        <v>2.3445613314281033</v>
      </c>
      <c r="N11" s="249">
        <f t="shared" si="7"/>
        <v>15.506000000000078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177.70120843613731</v>
      </c>
      <c r="C14" s="299" t="str">
        <f>CONCATENATE("(",ROUND((B14/$H16)*100,1),")")</f>
        <v>(34.6)</v>
      </c>
      <c r="D14" s="249">
        <f t="shared" ref="D14" si="11">SUM(D35,D56,D77,D98,D119,D140,D161,D182,D203,D224,D245,D266,D287,D308,D329,D350,D371,D392,D413,D434,D455,D476)</f>
        <v>43.862654128645211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38.908637823159928</v>
      </c>
      <c r="G14" s="299" t="str">
        <f>CONCATENATE("(",ROUND((F14/$H16)*100,1),")")</f>
        <v>(7.6)</v>
      </c>
      <c r="H14" s="249">
        <f t="shared" ref="H14" si="13">SUM(H35,H56,H77,H98,H119,H140,H161,H182,H203,H224,H245,H266,H287,H308,H329,H350,H371,H392,H413,H434,H455,H476)</f>
        <v>260.47250038794243</v>
      </c>
      <c r="I14" s="299" t="str">
        <f>CONCATENATE("(",ROUND((H14/$H16)*100,1),")")</f>
        <v>(50.7)</v>
      </c>
      <c r="K14" s="249">
        <f>B19-B14</f>
        <v>4.9282473160637323</v>
      </c>
      <c r="L14" s="249">
        <f>D19-D14</f>
        <v>3.6140681161591885</v>
      </c>
      <c r="M14" s="249">
        <f>F19-F14</f>
        <v>2.7310077576691398</v>
      </c>
      <c r="N14" s="249">
        <f>SUM(K14:M14)</f>
        <v>11.273323189892061</v>
      </c>
    </row>
    <row r="15" spans="1:17" x14ac:dyDescent="0.2">
      <c r="A15" s="282" t="s">
        <v>365</v>
      </c>
      <c r="B15" s="249">
        <f t="shared" si="0"/>
        <v>114.34815216147184</v>
      </c>
      <c r="C15" s="299" t="str">
        <f>CONCATENATE("(",ROUND((B15/$H16)*100,1),")")</f>
        <v>(22.2)</v>
      </c>
      <c r="D15" s="249">
        <f t="shared" ref="D15" si="14">SUM(D36,D57,D78,D99,D120,D141,D162,D183,D204,D225,D246,D267,D288,D309,D330,D351,D372,D393,D414,D435,D456,D477)</f>
        <v>111.94145104599984</v>
      </c>
      <c r="E15" s="299" t="str">
        <f>CONCATENATE("(",ROUND((D15/$H16)*100,1),")")</f>
        <v>(21.8)</v>
      </c>
      <c r="F15" s="249">
        <f t="shared" ref="F15" si="15">SUM(F36,F57,F78,F99,F120,F141,F162,F183,F204,F225,F246,F267,F288,F309,F330,F351,F372,F393,F414,F435,F456,F477)</f>
        <v>27.38289640458596</v>
      </c>
      <c r="G15" s="299" t="str">
        <f>CONCATENATE("(",ROUND((F15/$H16)*100,1),")")</f>
        <v>(5.3)</v>
      </c>
      <c r="H15" s="249">
        <f t="shared" ref="H15" si="16">SUM(H36,H57,H78,H99,H120,H141,H162,H183,H204,H225,H246,H267,H288,H309,H330,H351,H372,H393,H414,H435,H456,H477)</f>
        <v>253.67249961205766</v>
      </c>
      <c r="I15" s="299" t="str">
        <f>CONCATENATE("(",ROUND((H15/$H16)*100,1),")")</f>
        <v>(49.3)</v>
      </c>
      <c r="K15" s="249">
        <f t="shared" ref="K15:K16" si="17">B20-B15</f>
        <v>10.267743802354232</v>
      </c>
      <c r="L15" s="249">
        <f t="shared" ref="L15:L16" si="18">D20-D15</f>
        <v>3.2575082171891125</v>
      </c>
      <c r="M15" s="249">
        <f t="shared" ref="M15:M16" si="19">F20-F15</f>
        <v>2.3104247905643156</v>
      </c>
      <c r="N15" s="249">
        <f t="shared" ref="N15:N16" si="20">SUM(K15:M15)</f>
        <v>15.83567681010766</v>
      </c>
    </row>
    <row r="16" spans="1:17" x14ac:dyDescent="0.2">
      <c r="A16" s="282" t="s">
        <v>363</v>
      </c>
      <c r="B16" s="249">
        <f t="shared" si="0"/>
        <v>292.04936059760917</v>
      </c>
      <c r="C16" s="299" t="str">
        <f>CONCATENATE("(",ROUND((B16/$H16)*100,1),")")</f>
        <v>(56.8)</v>
      </c>
      <c r="D16" s="249">
        <f t="shared" ref="D16" si="21">SUM(D37,D58,D79,D100,D121,D142,D163,D184,D205,D226,D247,D268,D289,D310,D331,D352,D373,D394,D415,D436,D457,D478)</f>
        <v>155.80410517464509</v>
      </c>
      <c r="E16" s="299" t="str">
        <f>CONCATENATE("(",ROUND((D16/$H16)*100,1),")")</f>
        <v>(30.3)</v>
      </c>
      <c r="F16" s="249">
        <f t="shared" ref="F16" si="22">SUM(F37,F58,F79,F100,F121,F142,F163,F184,F205,F226,F247,F268,F289,F310,F331,F352,F373,F394,F415,F436,F457,F478)</f>
        <v>66.291534227745885</v>
      </c>
      <c r="G16" s="299" t="str">
        <f>CONCATENATE("(",ROUND((F16/$H16)*100,1),")")</f>
        <v>(12.9)</v>
      </c>
      <c r="H16" s="249">
        <f t="shared" ref="H16" si="23">SUM(H37,H58,H79,H100,H121,H142,H163,H184,H205,H226,H247,H268,H289,H310,H331,H352,H373,H394,H415,H436,H457,H478)</f>
        <v>514.1450000000001</v>
      </c>
      <c r="I16" s="299" t="str">
        <f>CONCATENATE("(",ROUND((H16/$H16)*100,1),")")</f>
        <v>(100)</v>
      </c>
      <c r="K16" s="249">
        <f t="shared" si="17"/>
        <v>15.195991118417965</v>
      </c>
      <c r="L16" s="249">
        <f t="shared" si="18"/>
        <v>6.8715763333482585</v>
      </c>
      <c r="M16" s="249">
        <f t="shared" si="19"/>
        <v>5.041432548233459</v>
      </c>
      <c r="N16" s="249">
        <f t="shared" si="20"/>
        <v>27.108999999999682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182.62945575220104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47.4767222448044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41.639645580829068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271.74582357783459</v>
      </c>
      <c r="I19" s="299" t="str">
        <f>CONCATENATE("(",ROUND((H19/$H21)*100,1),")")</f>
        <v>(50.2)</v>
      </c>
      <c r="K19" s="249">
        <f>B19-B9</f>
        <v>9.4542513853281775</v>
      </c>
      <c r="L19" s="249">
        <f>D19-D9</f>
        <v>5.0807623426856381</v>
      </c>
      <c r="M19" s="249">
        <f>F19-F9</f>
        <v>4.2450329101889466</v>
      </c>
      <c r="N19" s="249">
        <f>SUM(K19:M19)</f>
        <v>18.780046638202762</v>
      </c>
    </row>
    <row r="20" spans="1:14" x14ac:dyDescent="0.2">
      <c r="A20" s="282" t="s">
        <v>365</v>
      </c>
      <c r="B20" s="249">
        <f t="shared" si="0"/>
        <v>124.61589596382608</v>
      </c>
      <c r="C20" s="299" t="str">
        <f>CONCATENATE("(",ROUND((B20/$H21)*100,1),")")</f>
        <v>(23)</v>
      </c>
      <c r="D20" s="249">
        <f t="shared" ref="D20" si="27">SUM(D41,D62,D83,D104,D125,D146,D167,D188,D209,D230,D251,D272,D293,D314,D335,D356,D377,D398,D419,D440,D461,D482)</f>
        <v>115.19895926318895</v>
      </c>
      <c r="E20" s="299" t="str">
        <f>CONCATENATE("(",ROUND((D20/$H21)*100,1),")")</f>
        <v>(21.3)</v>
      </c>
      <c r="F20" s="249">
        <f t="shared" ref="F20" si="28">SUM(F41,F62,F83,F104,F125,F146,F167,F188,F209,F230,F251,F272,F293,F314,F335,F356,F377,F398,F419,F440,F461,F482)</f>
        <v>29.693321195150276</v>
      </c>
      <c r="G20" s="299" t="str">
        <f>CONCATENATE("(",ROUND((F20/$H21)*100,1),")")</f>
        <v>(5.5)</v>
      </c>
      <c r="H20" s="249">
        <f t="shared" ref="H20" si="29">SUM(H41,H62,H83,H104,H125,H146,H167,H188,H209,H230,H251,H272,H293,H314,H335,H356,H377,H398,H419,H440,H461,H482)</f>
        <v>269.50817642216526</v>
      </c>
      <c r="I20" s="299" t="str">
        <f>CONCATENATE("(",ROUND((H20/$H21)*100,1),")")</f>
        <v>(49.8)</v>
      </c>
      <c r="K20" s="249">
        <f t="shared" ref="K20:K21" si="30">B20-B10</f>
        <v>15.846337424967643</v>
      </c>
      <c r="L20" s="249">
        <f t="shared" ref="L20:L21" si="31">D20-D10</f>
        <v>4.8476549673567746</v>
      </c>
      <c r="M20" s="249">
        <f t="shared" ref="M20:M21" si="32">F20-F10</f>
        <v>3.1409609694726193</v>
      </c>
      <c r="N20" s="249">
        <f t="shared" ref="N20:N21" si="33">SUM(K20:M20)</f>
        <v>23.834953361797037</v>
      </c>
    </row>
    <row r="21" spans="1:14" x14ac:dyDescent="0.2">
      <c r="A21" s="282" t="s">
        <v>363</v>
      </c>
      <c r="B21" s="249">
        <f t="shared" si="0"/>
        <v>307.24535171602713</v>
      </c>
      <c r="C21" s="299" t="str">
        <f>CONCATENATE("(",ROUND((B21/$H21)*100,1),")")</f>
        <v>(56.8)</v>
      </c>
      <c r="D21" s="249">
        <f t="shared" ref="D21" si="34">SUM(D42,D63,D84,D105,D126,D147,D168,D189,D210,D231,D252,D273,D294,D315,D336,D357,D378,D399,D420,D441,D462,D483)</f>
        <v>162.67568150799335</v>
      </c>
      <c r="E21" s="299" t="str">
        <f>CONCATENATE("(",ROUND((D21/$H21)*100,1),")")</f>
        <v>(30.1)</v>
      </c>
      <c r="F21" s="249">
        <f>SUM(F42,F63,F84,F105,F126,F147,F168,F189,F210,F231,F252,F273,F294,F315,F336,F357,F378,F399,F420,F441,F462,F483)</f>
        <v>71.332966775979344</v>
      </c>
      <c r="G21" s="299" t="str">
        <f>CONCATENATE("(",ROUND((F21/$H21)*100,1),")")</f>
        <v>(13.2)</v>
      </c>
      <c r="H21" s="249">
        <f t="shared" ref="H21" si="35">SUM(H42,H63,H84,H105,H126,H147,H168,H189,H210,H231,H252,H273,H294,H315,H336,H357,H378,H399,H420,H441,H462,H483)</f>
        <v>541.25399999999991</v>
      </c>
      <c r="I21" s="299" t="str">
        <f>CONCATENATE("(",ROUND((H21/$H21)*100,1),")")</f>
        <v>(100)</v>
      </c>
      <c r="K21" s="249">
        <f t="shared" si="30"/>
        <v>25.300588810295778</v>
      </c>
      <c r="L21" s="249">
        <f t="shared" si="31"/>
        <v>9.9284173100424198</v>
      </c>
      <c r="M21" s="249">
        <f t="shared" si="32"/>
        <v>7.3859938796615623</v>
      </c>
      <c r="N21" s="249">
        <f t="shared" si="33"/>
        <v>42.61499999999976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2.4359327909594133</v>
      </c>
      <c r="C30" s="299" t="str">
        <f>CONCATENATE("(",ROUND((B30/$H32)*100,1),")")</f>
        <v>(58)</v>
      </c>
      <c r="D30" s="302">
        <f>'Ind T6'!M9</f>
        <v>0.183198797312949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2.6191315882723623</v>
      </c>
      <c r="I30" s="299" t="str">
        <f>CONCATENATE("(",ROUND((H30/$H32)*100,1),")")</f>
        <v>(62.3)</v>
      </c>
      <c r="K30" s="302">
        <f>B35-B30</f>
        <v>0.1506910484570394</v>
      </c>
      <c r="L30" s="302">
        <f>D35-D30</f>
        <v>6.4001201022519105E-3</v>
      </c>
      <c r="M30" s="302">
        <f>F35-F30</f>
        <v>0</v>
      </c>
      <c r="N30" s="302">
        <f>SUM(K30:M30)</f>
        <v>0.15709116855929131</v>
      </c>
    </row>
    <row r="31" spans="1:14" x14ac:dyDescent="0.2">
      <c r="A31" s="282" t="s">
        <v>365</v>
      </c>
      <c r="B31" s="302">
        <f>'Ind T6'!L8</f>
        <v>0.61418677042169612</v>
      </c>
      <c r="C31" s="299" t="str">
        <f>CONCATENATE("(",ROUND((B31/$H32)*100,1),")")</f>
        <v>(14.6)</v>
      </c>
      <c r="D31" s="302">
        <f>'Ind T6'!M8</f>
        <v>0.68753236646664984</v>
      </c>
      <c r="E31" s="299" t="str">
        <f>CONCATENATE("(",ROUND((D31/$H32)*100,1),")")</f>
        <v>(16.4)</v>
      </c>
      <c r="F31" s="302">
        <f>'Ind T6'!N8</f>
        <v>0.28214927483928687</v>
      </c>
      <c r="G31" s="299" t="str">
        <f>CONCATENATE("(",ROUND((F31/$H32)*100,1),")")</f>
        <v>(6.7)</v>
      </c>
      <c r="H31" s="302">
        <f t="shared" ref="H31" si="36">SUM(B31,D31,F31)</f>
        <v>1.5838684117276327</v>
      </c>
      <c r="I31" s="299" t="str">
        <f>CONCATENATE("(",ROUND((H31/$H32)*100,1),")")</f>
        <v>(37.7)</v>
      </c>
      <c r="K31" s="302">
        <f t="shared" ref="K31:K32" si="37">B36-B31</f>
        <v>1.6765453014414899E-2</v>
      </c>
      <c r="L31" s="302">
        <f t="shared" ref="L31:L32" si="38">D36-D31</f>
        <v>-2.668103034660807E-3</v>
      </c>
      <c r="M31" s="302">
        <f t="shared" ref="M31:M32" si="39">F36-F31</f>
        <v>1.1811481460961504E-2</v>
      </c>
      <c r="N31" s="302">
        <f t="shared" ref="N31:N32" si="40">SUM(K31:M31)</f>
        <v>2.5908831440715596E-2</v>
      </c>
    </row>
    <row r="32" spans="1:14" x14ac:dyDescent="0.2">
      <c r="A32" s="282" t="s">
        <v>363</v>
      </c>
      <c r="B32" s="302">
        <f>SUM(B30:B31)</f>
        <v>3.0501195613811092</v>
      </c>
      <c r="C32" s="299" t="str">
        <f>CONCATENATE("(",ROUND((B32/$H32)*100,1),")")</f>
        <v>(72.6)</v>
      </c>
      <c r="D32" s="302">
        <f>SUM(D30:D31)</f>
        <v>0.8707311637795988</v>
      </c>
      <c r="E32" s="299" t="str">
        <f>CONCATENATE("(",ROUND((D32/$H32)*100,1),")")</f>
        <v>(20.7)</v>
      </c>
      <c r="F32" s="302">
        <f>SUM(F30:F31)</f>
        <v>0.28214927483928687</v>
      </c>
      <c r="G32" s="299" t="str">
        <f>CONCATENATE("(",ROUND((F32/$H32)*100,1),")")</f>
        <v>(6.7)</v>
      </c>
      <c r="H32" s="302">
        <f>SUM(H30:H31)</f>
        <v>4.202999999999995</v>
      </c>
      <c r="I32" s="299" t="str">
        <f>CONCATENATE("(",ROUND((H32/$H32)*100,1),")")</f>
        <v>(100)</v>
      </c>
      <c r="K32" s="302">
        <f t="shared" si="37"/>
        <v>0.16745650147145463</v>
      </c>
      <c r="L32" s="302">
        <f t="shared" si="38"/>
        <v>3.7320170675910758E-3</v>
      </c>
      <c r="M32" s="302">
        <f t="shared" si="39"/>
        <v>1.1811481460961504E-2</v>
      </c>
      <c r="N32" s="302">
        <f t="shared" si="40"/>
        <v>0.18300000000000721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2.5866238394164527</v>
      </c>
      <c r="C35" s="299" t="str">
        <f>CONCATENATE("(",ROUND((B35/$H37)*100,1),")")</f>
        <v>(59)</v>
      </c>
      <c r="D35" s="302">
        <f>'Ind T6'!R9</f>
        <v>0.18959891741520091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2.7762227568316535</v>
      </c>
      <c r="I35" s="299" t="str">
        <f>CONCATENATE("(",ROUND((H35/$H37)*100,1),")")</f>
        <v>(63.3)</v>
      </c>
      <c r="K35" s="302">
        <f>B40-B35</f>
        <v>5.5125335512594908E-2</v>
      </c>
      <c r="L35" s="302">
        <f>D40-D35</f>
        <v>-1.0060963618468033E-2</v>
      </c>
      <c r="M35" s="302">
        <f>F40-F35</f>
        <v>0</v>
      </c>
      <c r="N35" s="302">
        <f>SUM(K35:M35)</f>
        <v>4.5064371894126876E-2</v>
      </c>
    </row>
    <row r="36" spans="1:14" x14ac:dyDescent="0.2">
      <c r="A36" s="282" t="s">
        <v>365</v>
      </c>
      <c r="B36" s="302">
        <f>'Ind T6'!Q8</f>
        <v>0.63095222343611101</v>
      </c>
      <c r="C36" s="299" t="str">
        <f>CONCATENATE("(",ROUND((B36/$H37)*100,1),")")</f>
        <v>(14.4)</v>
      </c>
      <c r="D36" s="302">
        <f>'Ind T6'!R8</f>
        <v>0.68486426343198903</v>
      </c>
      <c r="E36" s="299" t="str">
        <f>CONCATENATE("(",ROUND((D36/$H37)*100,1),")")</f>
        <v>(15.6)</v>
      </c>
      <c r="F36" s="302">
        <f>'Ind T6'!S8</f>
        <v>0.29396075630024837</v>
      </c>
      <c r="G36" s="299" t="str">
        <f>CONCATENATE("(",ROUND((F36/$H37)*100,1),")")</f>
        <v>(6.7)</v>
      </c>
      <c r="H36" s="302">
        <f t="shared" ref="H36" si="41">SUM(B36,D36,F36)</f>
        <v>1.6097772431683484</v>
      </c>
      <c r="I36" s="299" t="str">
        <f>CONCATENATE("(",ROUND((H36/$H37)*100,1),")")</f>
        <v>(36.7)</v>
      </c>
      <c r="K36" s="302">
        <f t="shared" ref="K36:K37" si="42">B41-B36</f>
        <v>-3.7057833999191714E-2</v>
      </c>
      <c r="L36" s="302">
        <f t="shared" ref="L36:L37" si="43">D41-D36</f>
        <v>-8.5359312943390719E-2</v>
      </c>
      <c r="M36" s="302">
        <f t="shared" ref="M36:M37" si="44">F41-F36</f>
        <v>-8.6472249515546218E-3</v>
      </c>
      <c r="N36" s="302">
        <f t="shared" ref="N36:N37" si="45">SUM(K36:M36)</f>
        <v>-0.13106437189413706</v>
      </c>
    </row>
    <row r="37" spans="1:14" x14ac:dyDescent="0.2">
      <c r="A37" s="282" t="s">
        <v>363</v>
      </c>
      <c r="B37" s="302">
        <f>SUM(B35:B36)</f>
        <v>3.2175760628525638</v>
      </c>
      <c r="C37" s="299" t="str">
        <f>CONCATENATE("(",ROUND((B37/$H37)*100,1),")")</f>
        <v>(73.4)</v>
      </c>
      <c r="D37" s="302">
        <f>SUM(D35:D36)</f>
        <v>0.87446318084718988</v>
      </c>
      <c r="E37" s="299" t="str">
        <f>CONCATENATE("(",ROUND((D37/$H37)*100,1),")")</f>
        <v>(19.9)</v>
      </c>
      <c r="F37" s="302">
        <f>SUM(F35:F36)</f>
        <v>0.29396075630024837</v>
      </c>
      <c r="G37" s="299" t="str">
        <f>CONCATENATE("(",ROUND((F37/$H37)*100,1),")")</f>
        <v>(6.7)</v>
      </c>
      <c r="H37" s="302">
        <f>SUM(H35:H36)</f>
        <v>4.3860000000000019</v>
      </c>
      <c r="I37" s="299" t="str">
        <f>CONCATENATE("(",ROUND((H37/$H37)*100,1),")")</f>
        <v>(100)</v>
      </c>
      <c r="K37" s="302">
        <f t="shared" si="42"/>
        <v>1.8067501513403084E-2</v>
      </c>
      <c r="L37" s="302">
        <f t="shared" si="43"/>
        <v>-9.5420276561858697E-2</v>
      </c>
      <c r="M37" s="302">
        <f t="shared" si="44"/>
        <v>-8.6472249515546218E-3</v>
      </c>
      <c r="N37" s="302">
        <f t="shared" si="45"/>
        <v>-8.6000000000010235E-2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2.6417491749290476</v>
      </c>
      <c r="C40" s="299" t="str">
        <f>CONCATENATE("(",ROUND((B40/$H42)*100,1),")")</f>
        <v>(61.4)</v>
      </c>
      <c r="D40" s="302">
        <f>'Ind T6'!W9</f>
        <v>0.17953795379673287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2.8212871287257806</v>
      </c>
      <c r="I40" s="299" t="str">
        <f>CONCATENATE("(",ROUND((H40/$H42)*100,1),")")</f>
        <v>(65.6)</v>
      </c>
      <c r="K40" s="302">
        <f>B40-B30</f>
        <v>0.20581638396963431</v>
      </c>
      <c r="L40" s="302">
        <f>D40-D30</f>
        <v>-3.6608435162161224E-3</v>
      </c>
      <c r="M40" s="302">
        <f>F40-F30</f>
        <v>0</v>
      </c>
      <c r="N40" s="302">
        <f>SUM(K40:M40)</f>
        <v>0.20215554045341819</v>
      </c>
    </row>
    <row r="41" spans="1:14" x14ac:dyDescent="0.2">
      <c r="A41" s="282" t="s">
        <v>365</v>
      </c>
      <c r="B41" s="302">
        <f>'Ind T6'!V8</f>
        <v>0.5938943894369193</v>
      </c>
      <c r="C41" s="299" t="str">
        <f>CONCATENATE("(",ROUND((B41/$H42)*100,1),")")</f>
        <v>(13.8)</v>
      </c>
      <c r="D41" s="302">
        <f>'Ind T6'!W8</f>
        <v>0.59950495048859831</v>
      </c>
      <c r="E41" s="299" t="str">
        <f>CONCATENATE("(",ROUND((D41/$H42)*100,1),")")</f>
        <v>(13.9)</v>
      </c>
      <c r="F41" s="302">
        <f>'Ind T6'!X8</f>
        <v>0.28531353134869375</v>
      </c>
      <c r="G41" s="299" t="str">
        <f>CONCATENATE("(",ROUND((F41/$H42)*100,1),")")</f>
        <v>(6.6)</v>
      </c>
      <c r="H41" s="302">
        <f t="shared" ref="H41" si="46">SUM(B41,D41,F41)</f>
        <v>1.4787128712742112</v>
      </c>
      <c r="I41" s="299" t="str">
        <f>CONCATENATE("(",ROUND((H41/$H42)*100,1),")")</f>
        <v>(34.4)</v>
      </c>
      <c r="K41" s="302">
        <f t="shared" ref="K41:K42" si="47">B41-B31</f>
        <v>-2.0292380984776814E-2</v>
      </c>
      <c r="L41" s="302">
        <f t="shared" ref="L41:L42" si="48">D41-D31</f>
        <v>-8.8027415978051526E-2</v>
      </c>
      <c r="M41" s="302">
        <f t="shared" ref="M41:M42" si="49">F41-F31</f>
        <v>3.164256509406882E-3</v>
      </c>
      <c r="N41" s="302">
        <f t="shared" ref="N41:N42" si="50">SUM(K41:M41)</f>
        <v>-0.10515554045342146</v>
      </c>
    </row>
    <row r="42" spans="1:14" x14ac:dyDescent="0.2">
      <c r="A42" s="282" t="s">
        <v>363</v>
      </c>
      <c r="B42" s="302">
        <f>SUM(B40:B41)</f>
        <v>3.2356435643659669</v>
      </c>
      <c r="C42" s="299" t="str">
        <f>CONCATENATE("(",ROUND((B42/$H42)*100,1),")")</f>
        <v>(75.2)</v>
      </c>
      <c r="D42" s="302">
        <f>SUM(D40:D41)</f>
        <v>0.77904290428533118</v>
      </c>
      <c r="E42" s="299" t="str">
        <f>CONCATENATE("(",ROUND((D42/$H42)*100,1),")")</f>
        <v>(18.1)</v>
      </c>
      <c r="F42" s="302">
        <f>SUM(F40:F41)</f>
        <v>0.28531353134869375</v>
      </c>
      <c r="G42" s="299" t="str">
        <f>CONCATENATE("(",ROUND((F42/$H42)*100,1),")")</f>
        <v>(6.6)</v>
      </c>
      <c r="H42" s="302">
        <f>SUM(H40:H41)</f>
        <v>4.2999999999999918</v>
      </c>
      <c r="I42" s="299" t="str">
        <f>CONCATENATE("(",ROUND((H42/$H42)*100,1),")")</f>
        <v>(100)</v>
      </c>
      <c r="K42" s="302">
        <f t="shared" si="47"/>
        <v>0.18552400298485772</v>
      </c>
      <c r="L42" s="302">
        <f t="shared" si="48"/>
        <v>-9.1688259494267621E-2</v>
      </c>
      <c r="M42" s="302">
        <f t="shared" si="49"/>
        <v>3.164256509406882E-3</v>
      </c>
      <c r="N42" s="302">
        <f t="shared" si="50"/>
        <v>9.6999999999996978E-2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9.9905400507750181E-2</v>
      </c>
      <c r="C51" s="299" t="str">
        <f>CONCATENATE("(",ROUND((B51/$H53)*100,1),")")</f>
        <v>(59.1)</v>
      </c>
      <c r="D51" s="302">
        <f>'Ind T6'!M18</f>
        <v>3.0627038782085766E-4</v>
      </c>
      <c r="E51" s="299" t="str">
        <f>CONCATENATE("(",ROUND((D51/$H53)*100,1),")")</f>
        <v>(0.2)</v>
      </c>
      <c r="F51" s="302">
        <f>'Ind T6'!N18</f>
        <v>5.2862268937663111E-2</v>
      </c>
      <c r="G51" s="299" t="str">
        <f>CONCATENATE("(",ROUND((F51/$H53)*100,1),")")</f>
        <v>(31.3)</v>
      </c>
      <c r="H51" s="302">
        <f>SUM(B51,D51,F51)</f>
        <v>0.15307393983323414</v>
      </c>
      <c r="I51" s="299" t="str">
        <f>CONCATENATE("(",ROUND((H51/$H53)*100,1),")")</f>
        <v>(90.6)</v>
      </c>
      <c r="K51" s="302">
        <f>B56-B51</f>
        <v>-1.4792704358413955E-2</v>
      </c>
      <c r="L51" s="302">
        <f>D56-D51</f>
        <v>-3.2375951300319186E-5</v>
      </c>
      <c r="M51" s="302">
        <f>F56-F51</f>
        <v>-7.8066341314164539E-3</v>
      </c>
      <c r="N51" s="302">
        <f>SUM(K51:M51)</f>
        <v>-2.2631714441130726E-2</v>
      </c>
    </row>
    <row r="52" spans="1:14" x14ac:dyDescent="0.2">
      <c r="A52" s="282" t="s">
        <v>365</v>
      </c>
      <c r="B52" s="302">
        <f>'Ind T6'!L17</f>
        <v>1.3047118521213456E-2</v>
      </c>
      <c r="C52" s="299" t="str">
        <f>CONCATENATE("(",ROUND((B52/$H53)*100,1),")")</f>
        <v>(7.7)</v>
      </c>
      <c r="D52" s="302">
        <f>'Ind T6'!M17</f>
        <v>2.8789416455527448E-3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1.59260601667662E-2</v>
      </c>
      <c r="I52" s="299" t="str">
        <f>CONCATENATE("(",ROUND((H52/$H53)*100,1),")")</f>
        <v>(9.4)</v>
      </c>
      <c r="K52" s="302">
        <f t="shared" ref="K52:K53" si="52">B57-B52</f>
        <v>-1.954393842030451E-3</v>
      </c>
      <c r="L52" s="302">
        <f t="shared" ref="L52:L53" si="53">D57-D52</f>
        <v>-4.1389171683913015E-4</v>
      </c>
      <c r="M52" s="302">
        <f t="shared" ref="M52:M53" si="54">F57-F52</f>
        <v>0</v>
      </c>
      <c r="N52" s="302">
        <f t="shared" ref="N52:N53" si="55">SUM(K52:M52)</f>
        <v>-2.3682855588695812E-3</v>
      </c>
    </row>
    <row r="53" spans="1:14" x14ac:dyDescent="0.2">
      <c r="A53" s="282" t="s">
        <v>363</v>
      </c>
      <c r="B53" s="302">
        <f>SUM(B51:B52)</f>
        <v>0.11295251902896364</v>
      </c>
      <c r="C53" s="299" t="str">
        <f>CONCATENATE("(",ROUND((B53/$H53)*100,1),")")</f>
        <v>(66.8)</v>
      </c>
      <c r="D53" s="302">
        <f>SUM(D51:D52)</f>
        <v>3.1852120333736023E-3</v>
      </c>
      <c r="E53" s="299" t="str">
        <f>CONCATENATE("(",ROUND((D53/$H53)*100,1),")")</f>
        <v>(1.9)</v>
      </c>
      <c r="F53" s="302">
        <f>SUM(F51:F52)</f>
        <v>5.2862268937663111E-2</v>
      </c>
      <c r="G53" s="299" t="str">
        <f>CONCATENATE("(",ROUND((F53/$H53)*100,1),")")</f>
        <v>(31.3)</v>
      </c>
      <c r="H53" s="302">
        <f>SUM(H51:H52)</f>
        <v>0.16900000000000034</v>
      </c>
      <c r="I53" s="299" t="str">
        <f>CONCATENATE("(",ROUND((H53/$H53)*100,1),")")</f>
        <v>(100)</v>
      </c>
      <c r="K53" s="302">
        <f t="shared" si="52"/>
        <v>-1.6747098200444413E-2</v>
      </c>
      <c r="L53" s="302">
        <f t="shared" si="53"/>
        <v>-4.4626766813944934E-4</v>
      </c>
      <c r="M53" s="302">
        <f t="shared" si="54"/>
        <v>-7.8066341314164539E-3</v>
      </c>
      <c r="N53" s="302">
        <f t="shared" si="55"/>
        <v>-2.5000000000000317E-2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8.5112696149336226E-2</v>
      </c>
      <c r="C56" s="299" t="str">
        <f>CONCATENATE("(",ROUND((B56/$H58)*100,1),")")</f>
        <v>(59.1)</v>
      </c>
      <c r="D56" s="302">
        <f>'Ind T6'!R18</f>
        <v>2.7389443652053847E-4</v>
      </c>
      <c r="E56" s="299" t="str">
        <f>CONCATENATE("(",ROUND((D56/$H58)*100,1),")")</f>
        <v>(0.2)</v>
      </c>
      <c r="F56" s="302">
        <f>'Ind T6'!S18</f>
        <v>4.5055634806246657E-2</v>
      </c>
      <c r="G56" s="299" t="str">
        <f>CONCATENATE("(",ROUND((F56/$H58)*100,1),")")</f>
        <v>(31.3)</v>
      </c>
      <c r="H56" s="302">
        <f>SUM(B56,D56,F56)</f>
        <v>0.13044222539210343</v>
      </c>
      <c r="I56" s="299" t="str">
        <f>CONCATENATE("(",ROUND((H56/$H58)*100,1),")")</f>
        <v>(90.6)</v>
      </c>
      <c r="K56" s="302">
        <f>B61-B56</f>
        <v>-1.8147721166473868E-2</v>
      </c>
      <c r="L56" s="302">
        <f>D61-D56</f>
        <v>-3.5867274261131954E-5</v>
      </c>
      <c r="M56" s="302">
        <f>F61-F56</f>
        <v>-1.1731832090841832E-2</v>
      </c>
      <c r="N56" s="302">
        <f>SUM(K56:M56)</f>
        <v>-2.9915420531576833E-2</v>
      </c>
    </row>
    <row r="57" spans="1:14" x14ac:dyDescent="0.2">
      <c r="A57" s="282" t="s">
        <v>365</v>
      </c>
      <c r="B57" s="302">
        <f>'Ind T6'!Q17</f>
        <v>1.1092724679183005E-2</v>
      </c>
      <c r="C57" s="299" t="str">
        <f>CONCATENATE("(",ROUND((B57/$H58)*100,1),")")</f>
        <v>(7.7)</v>
      </c>
      <c r="D57" s="302">
        <f>'Ind T6'!R17</f>
        <v>2.4650499287136147E-3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1.355777460789662E-2</v>
      </c>
      <c r="I57" s="299" t="str">
        <f>CONCATENATE("(",ROUND((H57/$H58)*100,1),")")</f>
        <v>(9.4)</v>
      </c>
      <c r="K57" s="302">
        <f t="shared" ref="K57:K58" si="57">B62-B57</f>
        <v>-2.6824316126407479E-3</v>
      </c>
      <c r="L57" s="302">
        <f t="shared" ref="L57:L58" si="58">D62-D57</f>
        <v>-4.0214785578242609E-4</v>
      </c>
      <c r="M57" s="302">
        <f t="shared" ref="M57:M58" si="59">F62-F57</f>
        <v>0</v>
      </c>
      <c r="N57" s="302">
        <f t="shared" ref="N57:N58" si="60">SUM(K57:M57)</f>
        <v>-3.084579468423174E-3</v>
      </c>
    </row>
    <row r="58" spans="1:14" x14ac:dyDescent="0.2">
      <c r="A58" s="282" t="s">
        <v>363</v>
      </c>
      <c r="B58" s="302">
        <f>SUM(B56:B57)</f>
        <v>9.6205420828519225E-2</v>
      </c>
      <c r="C58" s="299" t="str">
        <f>CONCATENATE("(",ROUND((B58/$H58)*100,1),")")</f>
        <v>(66.8)</v>
      </c>
      <c r="D58" s="302">
        <f>SUM(D56:D57)</f>
        <v>2.7389443652341529E-3</v>
      </c>
      <c r="E58" s="299" t="str">
        <f>CONCATENATE("(",ROUND((D58/$H58)*100,1),")")</f>
        <v>(1.9)</v>
      </c>
      <c r="F58" s="302">
        <f>SUM(F56:F57)</f>
        <v>4.5055634806246657E-2</v>
      </c>
      <c r="G58" s="299" t="str">
        <f>CONCATENATE("(",ROUND((F58/$H58)*100,1),")")</f>
        <v>(31.3)</v>
      </c>
      <c r="H58" s="302">
        <f>SUM(H56:H57)</f>
        <v>0.14400000000000004</v>
      </c>
      <c r="I58" s="299" t="str">
        <f>CONCATENATE("(",ROUND((H58/$H58)*100,1),")")</f>
        <v>(100)</v>
      </c>
      <c r="K58" s="302">
        <f t="shared" si="57"/>
        <v>-2.0830152779114611E-2</v>
      </c>
      <c r="L58" s="302">
        <f t="shared" si="58"/>
        <v>-4.3801513004355789E-4</v>
      </c>
      <c r="M58" s="302">
        <f t="shared" si="59"/>
        <v>-1.1731832090841832E-2</v>
      </c>
      <c r="N58" s="302">
        <f t="shared" si="60"/>
        <v>-3.3000000000000002E-2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6.6964974982862357E-2</v>
      </c>
      <c r="C61" s="299" t="str">
        <f>CONCATENATE("(",ROUND((B61/$H63)*100,1),")")</f>
        <v>(60.3)</v>
      </c>
      <c r="D61" s="302">
        <f>'Ind T6'!W18</f>
        <v>2.3802716225940652E-4</v>
      </c>
      <c r="E61" s="299" t="str">
        <f>CONCATENATE("(",ROUND((D61/$H63)*100,1),")")</f>
        <v>(0.2)</v>
      </c>
      <c r="F61" s="302">
        <f>'Ind T6'!X18</f>
        <v>3.3323802715404825E-2</v>
      </c>
      <c r="G61" s="299" t="str">
        <f>CONCATENATE("(",ROUND((F61/$H63)*100,1),")")</f>
        <v>(30)</v>
      </c>
      <c r="H61" s="302">
        <f>SUM(B61,D61,F61)</f>
        <v>0.10052680486052659</v>
      </c>
      <c r="I61" s="299" t="str">
        <f>CONCATENATE("(",ROUND((H61/$H63)*100,1),")")</f>
        <v>(90.6)</v>
      </c>
      <c r="K61" s="302">
        <f>B61-B51</f>
        <v>-3.2940425524887823E-2</v>
      </c>
      <c r="L61" s="302">
        <f>D61-D51</f>
        <v>-6.824322556145114E-5</v>
      </c>
      <c r="M61" s="302">
        <f>F61-F51</f>
        <v>-1.9538466222258286E-2</v>
      </c>
      <c r="N61" s="302">
        <f>SUM(K61:M61)</f>
        <v>-5.2547134972707563E-2</v>
      </c>
    </row>
    <row r="62" spans="1:14" x14ac:dyDescent="0.2">
      <c r="A62" s="282" t="s">
        <v>365</v>
      </c>
      <c r="B62" s="302">
        <f>'Ind T6'!V17</f>
        <v>8.4102930665422571E-3</v>
      </c>
      <c r="C62" s="299" t="str">
        <f>CONCATENATE("(",ROUND((B62/$H63)*100,1),")")</f>
        <v>(7.6)</v>
      </c>
      <c r="D62" s="302">
        <f>'Ind T6'!W17</f>
        <v>2.0629020729311886E-3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1.0473195139473446E-2</v>
      </c>
      <c r="I62" s="299" t="str">
        <f>CONCATENATE("(",ROUND((H62/$H63)*100,1),")")</f>
        <v>(9.4)</v>
      </c>
      <c r="K62" s="302">
        <f t="shared" ref="K62:K63" si="62">B62-B52</f>
        <v>-4.6368254546711989E-3</v>
      </c>
      <c r="L62" s="302">
        <f t="shared" ref="L62:L63" si="63">D62-D52</f>
        <v>-8.1603957262155625E-4</v>
      </c>
      <c r="M62" s="302">
        <f t="shared" ref="M62:M63" si="64">F62-F52</f>
        <v>0</v>
      </c>
      <c r="N62" s="302">
        <f t="shared" ref="N62:N63" si="65">SUM(K62:M62)</f>
        <v>-5.4528650272927552E-3</v>
      </c>
    </row>
    <row r="63" spans="1:14" x14ac:dyDescent="0.2">
      <c r="A63" s="282" t="s">
        <v>363</v>
      </c>
      <c r="B63" s="302">
        <f>SUM(B61:B62)</f>
        <v>7.5375268049404615E-2</v>
      </c>
      <c r="C63" s="299" t="str">
        <f>CONCATENATE("(",ROUND((B63/$H63)*100,1),")")</f>
        <v>(67.9)</v>
      </c>
      <c r="D63" s="302">
        <f>SUM(D61:D62)</f>
        <v>2.300929235190595E-3</v>
      </c>
      <c r="E63" s="299" t="str">
        <f>CONCATENATE("(",ROUND((D63/$H63)*100,1),")")</f>
        <v>(2.1)</v>
      </c>
      <c r="F63" s="302">
        <f>SUM(F61:F62)</f>
        <v>3.3323802715404825E-2</v>
      </c>
      <c r="G63" s="299" t="str">
        <f>CONCATENATE("(",ROUND((F63/$H63)*100,1),")")</f>
        <v>(30)</v>
      </c>
      <c r="H63" s="302">
        <f>SUM(H61:H62)</f>
        <v>0.11100000000000004</v>
      </c>
      <c r="I63" s="299" t="str">
        <f>CONCATENATE("(",ROUND((H63/$H63)*100,1),")")</f>
        <v>(100)</v>
      </c>
      <c r="K63" s="302">
        <f t="shared" si="62"/>
        <v>-3.7577250979559024E-2</v>
      </c>
      <c r="L63" s="302">
        <f t="shared" si="63"/>
        <v>-8.8428279818300723E-4</v>
      </c>
      <c r="M63" s="302">
        <f t="shared" si="64"/>
        <v>-1.9538466222258286E-2</v>
      </c>
      <c r="N63" s="302">
        <f t="shared" si="65"/>
        <v>-5.8000000000000315E-2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4.0852513339716721</v>
      </c>
      <c r="C72" s="299" t="str">
        <f>CONCATENATE("(",ROUND((B72/$H74)*100,1),")")</f>
        <v>(61.9)</v>
      </c>
      <c r="D72" s="302">
        <f>'Ind T6'!M27</f>
        <v>0.36725471615666649</v>
      </c>
      <c r="E72" s="299" t="str">
        <f>CONCATENATE("(",ROUND((D72/$H74)*100,1),")")</f>
        <v>(5.6)</v>
      </c>
      <c r="F72" s="302">
        <f>'Ind T6'!N27</f>
        <v>8.3388197217656362E-2</v>
      </c>
      <c r="G72" s="299" t="str">
        <f>CONCATENATE("(",ROUND((F72/$H74)*100,1),")")</f>
        <v>(1.3)</v>
      </c>
      <c r="H72" s="302">
        <f>SUM(B72,D72,F72)</f>
        <v>4.5358942473459951</v>
      </c>
      <c r="I72" s="299" t="str">
        <f>CONCATENATE("(",ROUND((H72/$H74)*100,1),")")</f>
        <v>(68.7)</v>
      </c>
      <c r="K72" s="302">
        <f>B77-B72</f>
        <v>0.19423830437563705</v>
      </c>
      <c r="L72" s="302">
        <f>D77-D72</f>
        <v>2.1651690448766303E-2</v>
      </c>
      <c r="M72" s="302">
        <f>F77-F72</f>
        <v>5.6728890587844916E-3</v>
      </c>
      <c r="N72" s="302">
        <f>SUM(K72:M72)</f>
        <v>0.22156288388318784</v>
      </c>
    </row>
    <row r="73" spans="1:14" x14ac:dyDescent="0.2">
      <c r="A73" s="282" t="s">
        <v>365</v>
      </c>
      <c r="B73" s="302">
        <f>'Ind T6'!L26</f>
        <v>1.5441260168183755</v>
      </c>
      <c r="C73" s="299" t="str">
        <f>CONCATENATE("(",ROUND((B73/$H74)*100,1),")")</f>
        <v>(23.4)</v>
      </c>
      <c r="D73" s="302">
        <f>'Ind T6'!M26</f>
        <v>0.47664154299180855</v>
      </c>
      <c r="E73" s="299" t="str">
        <f>CONCATENATE("(",ROUND((D73/$H74)*100,1),")")</f>
        <v>(7.2)</v>
      </c>
      <c r="F73" s="302">
        <f>'Ind T6'!N26</f>
        <v>4.8338192843839958E-2</v>
      </c>
      <c r="G73" s="299" t="str">
        <f>CONCATENATE("(",ROUND((F73/$H74)*100,1),")")</f>
        <v>(0.7)</v>
      </c>
      <c r="H73" s="302">
        <f t="shared" ref="H73" si="66">SUM(B73,D73,F73)</f>
        <v>2.069105752654024</v>
      </c>
      <c r="I73" s="299" t="str">
        <f>CONCATENATE("(",ROUND((H73/$H74)*100,1),")")</f>
        <v>(31.3)</v>
      </c>
      <c r="K73" s="302">
        <f t="shared" ref="K73:K74" si="67">B78-B73</f>
        <v>0.1522123280453227</v>
      </c>
      <c r="L73" s="302">
        <f t="shared" ref="L73:L74" si="68">D78-D73</f>
        <v>2.6961870256839326E-2</v>
      </c>
      <c r="M73" s="302">
        <f t="shared" ref="M73:M74" si="69">F78-F73</f>
        <v>4.2629178146314575E-3</v>
      </c>
      <c r="N73" s="302">
        <f t="shared" ref="N73:N74" si="70">SUM(K73:M73)</f>
        <v>0.18343711611679347</v>
      </c>
    </row>
    <row r="74" spans="1:14" x14ac:dyDescent="0.2">
      <c r="A74" s="282" t="s">
        <v>363</v>
      </c>
      <c r="B74" s="302">
        <f>SUM(B72:B73)</f>
        <v>5.6293773507900475</v>
      </c>
      <c r="C74" s="299" t="str">
        <f>CONCATENATE("(",ROUND((B74/$H74)*100,1),")")</f>
        <v>(85.2)</v>
      </c>
      <c r="D74" s="302">
        <f>SUM(D72:D73)</f>
        <v>0.8438962591484751</v>
      </c>
      <c r="E74" s="299" t="str">
        <f>CONCATENATE("(",ROUND((D74/$H74)*100,1),")")</f>
        <v>(12.8)</v>
      </c>
      <c r="F74" s="302">
        <f>SUM(F72:F73)</f>
        <v>0.13172639006149633</v>
      </c>
      <c r="G74" s="299" t="str">
        <f>CONCATENATE("(",ROUND((F74/$H74)*100,1),")")</f>
        <v>(2)</v>
      </c>
      <c r="H74" s="302">
        <f>SUM(H72:H73)</f>
        <v>6.6050000000000191</v>
      </c>
      <c r="I74" s="299" t="str">
        <f>CONCATENATE("(",ROUND((H74/$H74)*100,1),")")</f>
        <v>(100)</v>
      </c>
      <c r="K74" s="302">
        <f t="shared" si="67"/>
        <v>0.34645063242095997</v>
      </c>
      <c r="L74" s="302">
        <f t="shared" si="68"/>
        <v>4.8613560705605519E-2</v>
      </c>
      <c r="M74" s="302">
        <f t="shared" si="69"/>
        <v>9.9358068734159422E-3</v>
      </c>
      <c r="N74" s="302">
        <f t="shared" si="70"/>
        <v>0.40499999999998143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4.2794896383473091</v>
      </c>
      <c r="C77" s="299" t="str">
        <f>CONCATENATE("(",ROUND((B77/$H79)*100,1),")")</f>
        <v>(61)</v>
      </c>
      <c r="D77" s="302">
        <f>'Ind T6'!R27</f>
        <v>0.3889064066054328</v>
      </c>
      <c r="E77" s="299" t="str">
        <f>CONCATENATE("(",ROUND((D77/$H79)*100,1),")")</f>
        <v>(5.5)</v>
      </c>
      <c r="F77" s="302">
        <f>'Ind T6'!S27</f>
        <v>8.9061086276440854E-2</v>
      </c>
      <c r="G77" s="299" t="str">
        <f>CONCATENATE("(",ROUND((F77/$H79)*100,1),")")</f>
        <v>(1.3)</v>
      </c>
      <c r="H77" s="302">
        <f>SUM(B77,D77,F77)</f>
        <v>4.7574571312291827</v>
      </c>
      <c r="I77" s="299" t="str">
        <f>CONCATENATE("(",ROUND((H77/$H79)*100,1),")")</f>
        <v>(67.9)</v>
      </c>
      <c r="K77" s="302">
        <f>B82-B77</f>
        <v>0.10546045721820008</v>
      </c>
      <c r="L77" s="302">
        <f>D82-D77</f>
        <v>1.8581251015523825E-2</v>
      </c>
      <c r="M77" s="302">
        <f>F82-F77</f>
        <v>7.6022687081084145E-3</v>
      </c>
      <c r="N77" s="302">
        <f>SUM(K77:M77)</f>
        <v>0.13164397694183233</v>
      </c>
    </row>
    <row r="78" spans="1:14" x14ac:dyDescent="0.2">
      <c r="A78" s="282" t="s">
        <v>365</v>
      </c>
      <c r="B78" s="302">
        <f>'Ind T6'!Q26</f>
        <v>1.6963383448636982</v>
      </c>
      <c r="C78" s="299" t="str">
        <f>CONCATENATE("(",ROUND((B78/$H79)*100,1),")")</f>
        <v>(24.2)</v>
      </c>
      <c r="D78" s="302">
        <f>'Ind T6'!R26</f>
        <v>0.50360341324864788</v>
      </c>
      <c r="E78" s="299" t="str">
        <f>CONCATENATE("(",ROUND((D78/$H79)*100,1),")")</f>
        <v>(7.2)</v>
      </c>
      <c r="F78" s="302">
        <f>'Ind T6'!S26</f>
        <v>5.2601110658471416E-2</v>
      </c>
      <c r="G78" s="299" t="str">
        <f>CONCATENATE("(",ROUND((F78/$H79)*100,1),")")</f>
        <v>(0.8)</v>
      </c>
      <c r="H78" s="302">
        <f t="shared" ref="H78" si="71">SUM(B78,D78,F78)</f>
        <v>2.2525428687708176</v>
      </c>
      <c r="I78" s="299" t="str">
        <f>CONCATENATE("(",ROUND((H78/$H79)*100,1),")")</f>
        <v>(32.1)</v>
      </c>
      <c r="K78" s="302">
        <f t="shared" ref="K78:K79" si="72">B83-B78</f>
        <v>0.20145424204601303</v>
      </c>
      <c r="L78" s="302">
        <f t="shared" ref="L78:L79" si="73">D83-D78</f>
        <v>2.0067966183316965E-2</v>
      </c>
      <c r="M78" s="302">
        <f t="shared" ref="M78:M79" si="74">F83-F78</f>
        <v>4.8338148288291499E-3</v>
      </c>
      <c r="N78" s="302">
        <f t="shared" ref="N78:N79" si="75">SUM(K78:M78)</f>
        <v>0.22635602305815916</v>
      </c>
    </row>
    <row r="79" spans="1:14" x14ac:dyDescent="0.2">
      <c r="A79" s="282" t="s">
        <v>363</v>
      </c>
      <c r="B79" s="302">
        <f>SUM(B77:B78)</f>
        <v>5.9758279832110075</v>
      </c>
      <c r="C79" s="299" t="str">
        <f>CONCATENATE("(",ROUND((B79/$H79)*100,1),")")</f>
        <v>(85.2)</v>
      </c>
      <c r="D79" s="302">
        <f>SUM(D77:D78)</f>
        <v>0.89250981985408062</v>
      </c>
      <c r="E79" s="299" t="str">
        <f>CONCATENATE("(",ROUND((D79/$H79)*100,1),")")</f>
        <v>(12.7)</v>
      </c>
      <c r="F79" s="302">
        <f>SUM(F77:F78)</f>
        <v>0.14166219693491228</v>
      </c>
      <c r="G79" s="299" t="str">
        <f>CONCATENATE("(",ROUND((F79/$H79)*100,1),")")</f>
        <v>(2)</v>
      </c>
      <c r="H79" s="302">
        <f>SUM(H77:H78)</f>
        <v>7.01</v>
      </c>
      <c r="I79" s="299" t="str">
        <f>CONCATENATE("(",ROUND((H79/$H79)*100,1),")")</f>
        <v>(100)</v>
      </c>
      <c r="K79" s="302">
        <f t="shared" si="72"/>
        <v>0.30691469926421266</v>
      </c>
      <c r="L79" s="302">
        <f t="shared" si="73"/>
        <v>3.8649217198840846E-2</v>
      </c>
      <c r="M79" s="302">
        <f t="shared" si="74"/>
        <v>1.2436083536937564E-2</v>
      </c>
      <c r="N79" s="302">
        <f t="shared" si="75"/>
        <v>0.3579999999999911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4.3849500955655092</v>
      </c>
      <c r="C82" s="299" t="str">
        <f>CONCATENATE("(",ROUND((B82/$H84)*100,1),")")</f>
        <v>(59.5)</v>
      </c>
      <c r="D82" s="302">
        <f>'Ind T6'!W27</f>
        <v>0.40748765762095662</v>
      </c>
      <c r="E82" s="299" t="str">
        <f>CONCATENATE("(",ROUND((D82/$H84)*100,1),")")</f>
        <v>(5.5)</v>
      </c>
      <c r="F82" s="302">
        <f>'Ind T6'!X27</f>
        <v>9.6663354984549268E-2</v>
      </c>
      <c r="G82" s="299" t="str">
        <f>CONCATENATE("(",ROUND((F82/$H84)*100,1),")")</f>
        <v>(1.3)</v>
      </c>
      <c r="H82" s="302">
        <f>SUM(B82,D82,F82)</f>
        <v>4.8891011081710154</v>
      </c>
      <c r="I82" s="299" t="str">
        <f>CONCATENATE("(",ROUND((H82/$H84)*100,1),")")</f>
        <v>(66.4)</v>
      </c>
      <c r="K82" s="302">
        <f>B82-B72</f>
        <v>0.29969876159383713</v>
      </c>
      <c r="L82" s="302">
        <f>D82-D72</f>
        <v>4.0232941464290128E-2</v>
      </c>
      <c r="M82" s="302">
        <f>F82-F72</f>
        <v>1.3275157766892906E-2</v>
      </c>
      <c r="N82" s="302">
        <f>SUM(K82:M82)</f>
        <v>0.35320686082502017</v>
      </c>
    </row>
    <row r="83" spans="1:14" x14ac:dyDescent="0.2">
      <c r="A83" s="282" t="s">
        <v>365</v>
      </c>
      <c r="B83" s="302">
        <f>'Ind T6'!V26</f>
        <v>1.8977925869097112</v>
      </c>
      <c r="C83" s="299" t="str">
        <f>CONCATENATE("(",ROUND((B83/$H84)*100,1),")")</f>
        <v>(25.8)</v>
      </c>
      <c r="D83" s="302">
        <f>'Ind T6'!W26</f>
        <v>0.52367137943196485</v>
      </c>
      <c r="E83" s="299" t="str">
        <f>CONCATENATE("(",ROUND((D83/$H84)*100,1),")")</f>
        <v>(7.1)</v>
      </c>
      <c r="F83" s="302">
        <f>'Ind T6'!X26</f>
        <v>5.7434925487300566E-2</v>
      </c>
      <c r="G83" s="299" t="str">
        <f>CONCATENATE("(",ROUND((F83/$H84)*100,1),")")</f>
        <v>(0.8)</v>
      </c>
      <c r="H83" s="302">
        <f t="shared" ref="H83" si="76">SUM(B83,D83,F83)</f>
        <v>2.4788988918289769</v>
      </c>
      <c r="I83" s="299" t="str">
        <f>CONCATENATE("(",ROUND((H83/$H84)*100,1),")")</f>
        <v>(33.6)</v>
      </c>
      <c r="K83" s="302">
        <f t="shared" ref="K83:K84" si="77">B83-B73</f>
        <v>0.35366657009133573</v>
      </c>
      <c r="L83" s="302">
        <f t="shared" ref="L83:L84" si="78">D83-D73</f>
        <v>4.7029836440156292E-2</v>
      </c>
      <c r="M83" s="302">
        <f t="shared" ref="M83:M84" si="79">F83-F73</f>
        <v>9.0967326434606074E-3</v>
      </c>
      <c r="N83" s="302">
        <f t="shared" ref="N83:N84" si="80">SUM(K83:M83)</f>
        <v>0.40979313917495264</v>
      </c>
    </row>
    <row r="84" spans="1:14" x14ac:dyDescent="0.2">
      <c r="A84" s="282" t="s">
        <v>363</v>
      </c>
      <c r="B84" s="302">
        <f>SUM(B82:B83)</f>
        <v>6.2827426824752202</v>
      </c>
      <c r="C84" s="299" t="str">
        <f>CONCATENATE("(",ROUND((B84/$H84)*100,1),")")</f>
        <v>(85.3)</v>
      </c>
      <c r="D84" s="302">
        <f>SUM(D82:D83)</f>
        <v>0.93115903705292147</v>
      </c>
      <c r="E84" s="299" t="str">
        <f>CONCATENATE("(",ROUND((D84/$H84)*100,1),")")</f>
        <v>(12.6)</v>
      </c>
      <c r="F84" s="302">
        <f>SUM(F82:F83)</f>
        <v>0.15409828047184984</v>
      </c>
      <c r="G84" s="299" t="str">
        <f>CONCATENATE("(",ROUND((F84/$H84)*100,1),")")</f>
        <v>(2.1)</v>
      </c>
      <c r="H84" s="302">
        <f>SUM(H82:H83)</f>
        <v>7.3679999999999923</v>
      </c>
      <c r="I84" s="299" t="str">
        <f>CONCATENATE("(",ROUND((H84/$H84)*100,1),")")</f>
        <v>(100)</v>
      </c>
      <c r="K84" s="302">
        <f t="shared" si="77"/>
        <v>0.65336533168517263</v>
      </c>
      <c r="L84" s="302">
        <f t="shared" si="78"/>
        <v>8.7262777904446365E-2</v>
      </c>
      <c r="M84" s="302">
        <f t="shared" si="79"/>
        <v>2.2371890410353507E-2</v>
      </c>
      <c r="N84" s="302">
        <f t="shared" si="80"/>
        <v>0.76299999999997248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7.0041069666626399</v>
      </c>
      <c r="C93" s="299" t="str">
        <f>CONCATENATE("(",ROUND((B93/$H95)*100,1),")")</f>
        <v>(69.9)</v>
      </c>
      <c r="D93" s="302">
        <f>'Ind T6'!M36</f>
        <v>0.60032471339499971</v>
      </c>
      <c r="E93" s="299" t="str">
        <f>CONCATENATE("(",ROUND((D93/$H95)*100,1),")")</f>
        <v>(6)</v>
      </c>
      <c r="F93" s="302">
        <f>'Ind T6'!N36</f>
        <v>0.33983349620017167</v>
      </c>
      <c r="G93" s="299" t="str">
        <f>CONCATENATE("(",ROUND((F93/$H95)*100,1),")")</f>
        <v>(3.4)</v>
      </c>
      <c r="H93" s="302">
        <f>SUM(B93,D93,F93)</f>
        <v>7.9442651762578116</v>
      </c>
      <c r="I93" s="299" t="str">
        <f>CONCATENATE("(",ROUND((H93/$H95)*100,1),")")</f>
        <v>(79.2)</v>
      </c>
      <c r="K93" s="302">
        <f>B98-B93</f>
        <v>-3.3164903663839951E-2</v>
      </c>
      <c r="L93" s="302">
        <f>D98-D93</f>
        <v>1.5565522610197946E-2</v>
      </c>
      <c r="M93" s="302">
        <f>F98-F93</f>
        <v>6.410879022403615E-3</v>
      </c>
      <c r="N93" s="302">
        <f>SUM(K93:M93)</f>
        <v>-1.118850203123839E-2</v>
      </c>
    </row>
    <row r="94" spans="1:14" x14ac:dyDescent="0.2">
      <c r="A94" s="282" t="s">
        <v>365</v>
      </c>
      <c r="B94" s="302">
        <f>'Ind T6'!L35</f>
        <v>1.5639032342603956</v>
      </c>
      <c r="C94" s="299" t="str">
        <f>CONCATENATE("(",ROUND((B94/$H95)*100,1),")")</f>
        <v>(15.6)</v>
      </c>
      <c r="D94" s="302">
        <f>'Ind T6'!M35</f>
        <v>0.45311132826145606</v>
      </c>
      <c r="E94" s="299" t="str">
        <f>CONCATENATE("(",ROUND((D94/$H95)*100,1),")")</f>
        <v>(4.5)</v>
      </c>
      <c r="F94" s="302">
        <f>'Ind T6'!N35</f>
        <v>6.5720261220334697E-2</v>
      </c>
      <c r="G94" s="299" t="str">
        <f>CONCATENATE("(",ROUND((F94/$H95)*100,1),")")</f>
        <v>(0.7)</v>
      </c>
      <c r="H94" s="302">
        <f t="shared" ref="H94" si="81">SUM(B94,D94,F94)</f>
        <v>2.0827348237421868</v>
      </c>
      <c r="I94" s="299" t="str">
        <f>CONCATENATE("(",ROUND((H94/$H95)*100,1),")")</f>
        <v>(20.8)</v>
      </c>
      <c r="K94" s="302">
        <f t="shared" ref="K94:K95" si="82">B99-B94</f>
        <v>-5.6988534340678187E-2</v>
      </c>
      <c r="L94" s="302">
        <f t="shared" ref="L94:L95" si="83">D99-D94</f>
        <v>-2.0173199913503526E-4</v>
      </c>
      <c r="M94" s="302">
        <f t="shared" ref="M94:M95" si="84">F99-F94</f>
        <v>3.7876837105302319E-4</v>
      </c>
      <c r="N94" s="302">
        <f t="shared" ref="N94:N95" si="85">SUM(K94:M94)</f>
        <v>-5.68114979687602E-2</v>
      </c>
    </row>
    <row r="95" spans="1:14" x14ac:dyDescent="0.2">
      <c r="A95" s="282" t="s">
        <v>363</v>
      </c>
      <c r="B95" s="302">
        <f>SUM(B93:B94)</f>
        <v>8.5680102009230357</v>
      </c>
      <c r="C95" s="299" t="str">
        <f>CONCATENATE("(",ROUND((B95/$H95)*100,1),")")</f>
        <v>(85.4)</v>
      </c>
      <c r="D95" s="302">
        <f>SUM(D93:D94)</f>
        <v>1.0534360416564557</v>
      </c>
      <c r="E95" s="299" t="str">
        <f>CONCATENATE("(",ROUND((D95/$H95)*100,1),")")</f>
        <v>(10.5)</v>
      </c>
      <c r="F95" s="302">
        <f>SUM(F93:F94)</f>
        <v>0.40555375742050637</v>
      </c>
      <c r="G95" s="299" t="str">
        <f>CONCATENATE("(",ROUND((F95/$H95)*100,1),")")</f>
        <v>(4)</v>
      </c>
      <c r="H95" s="302">
        <f>SUM(H93:H94)</f>
        <v>10.026999999999997</v>
      </c>
      <c r="I95" s="299" t="str">
        <f>CONCATENATE("(",ROUND((H95/$H95)*100,1),")")</f>
        <v>(100)</v>
      </c>
      <c r="K95" s="302">
        <f t="shared" si="82"/>
        <v>-9.0153438004518804E-2</v>
      </c>
      <c r="L95" s="302">
        <f t="shared" si="83"/>
        <v>1.5363790611063077E-2</v>
      </c>
      <c r="M95" s="302">
        <f t="shared" si="84"/>
        <v>6.7896473934566659E-3</v>
      </c>
      <c r="N95" s="302">
        <f t="shared" si="85"/>
        <v>-6.7999999999999061E-2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6.9709420629987999</v>
      </c>
      <c r="C98" s="299" t="str">
        <f>CONCATENATE("(",ROUND((B98/$H100)*100,1),")")</f>
        <v>(70)</v>
      </c>
      <c r="D98" s="302">
        <f>'Ind T6'!R36</f>
        <v>0.61589023600519766</v>
      </c>
      <c r="E98" s="299" t="str">
        <f>CONCATENATE("(",ROUND((D98/$H100)*100,1),")")</f>
        <v>(6.2)</v>
      </c>
      <c r="F98" s="302">
        <f>'Ind T6'!S36</f>
        <v>0.34624437522257528</v>
      </c>
      <c r="G98" s="299" t="str">
        <f>CONCATENATE("(",ROUND((F98/$H100)*100,1),")")</f>
        <v>(3.5)</v>
      </c>
      <c r="H98" s="302">
        <f>SUM(B98,D98,F98)</f>
        <v>7.933076674226573</v>
      </c>
      <c r="I98" s="299" t="str">
        <f>CONCATENATE("(",ROUND((H98/$H100)*100,1),")")</f>
        <v>(79.7)</v>
      </c>
      <c r="K98" s="302">
        <f>B103-B98</f>
        <v>-0.93275310440683068</v>
      </c>
      <c r="L98" s="302">
        <f>D103-D98</f>
        <v>-4.9650195328484581E-2</v>
      </c>
      <c r="M98" s="302">
        <f>F103-F98</f>
        <v>-3.0854761163629063E-2</v>
      </c>
      <c r="N98" s="302">
        <f>SUM(K98:M98)</f>
        <v>-1.0132580608989443</v>
      </c>
    </row>
    <row r="99" spans="1:14" x14ac:dyDescent="0.2">
      <c r="A99" s="282" t="s">
        <v>365</v>
      </c>
      <c r="B99" s="302">
        <f>'Ind T6'!Q35</f>
        <v>1.5069146999197174</v>
      </c>
      <c r="C99" s="299" t="str">
        <f>CONCATENATE("(",ROUND((B99/$H100)*100,1),")")</f>
        <v>(15.1)</v>
      </c>
      <c r="D99" s="302">
        <f>'Ind T6'!R35</f>
        <v>0.45290959626232102</v>
      </c>
      <c r="E99" s="299" t="str">
        <f>CONCATENATE("(",ROUND((D99/$H100)*100,1),")")</f>
        <v>(4.5)</v>
      </c>
      <c r="F99" s="302">
        <f>'Ind T6'!S35</f>
        <v>6.609902959138772E-2</v>
      </c>
      <c r="G99" s="299" t="str">
        <f>CONCATENATE("(",ROUND((F99/$H100)*100,1),")")</f>
        <v>(0.7)</v>
      </c>
      <c r="H99" s="302">
        <f t="shared" ref="H99" si="86">SUM(B99,D99,F99)</f>
        <v>2.0259233257734262</v>
      </c>
      <c r="I99" s="299" t="str">
        <f>CONCATENATE("(",ROUND((H99/$H100)*100,1),")")</f>
        <v>(20.3)</v>
      </c>
      <c r="K99" s="302">
        <f t="shared" ref="K99:K100" si="87">B104-B99</f>
        <v>-0.26751875710367301</v>
      </c>
      <c r="L99" s="302">
        <f t="shared" ref="L99:L100" si="88">D104-D99</f>
        <v>-5.2523090078831769E-2</v>
      </c>
      <c r="M99" s="302">
        <f t="shared" ref="M99:M100" si="89">F104-F99</f>
        <v>-5.7000919185303256E-3</v>
      </c>
      <c r="N99" s="302">
        <f t="shared" ref="N99:N100" si="90">SUM(K99:M99)</f>
        <v>-0.32574193910103511</v>
      </c>
    </row>
    <row r="100" spans="1:14" x14ac:dyDescent="0.2">
      <c r="A100" s="282" t="s">
        <v>363</v>
      </c>
      <c r="B100" s="302">
        <f>SUM(B98:B99)</f>
        <v>8.4778567629185169</v>
      </c>
      <c r="C100" s="299" t="str">
        <f>CONCATENATE("(",ROUND((B100/$H100)*100,1),")")</f>
        <v>(85.1)</v>
      </c>
      <c r="D100" s="302">
        <f>SUM(D98:D99)</f>
        <v>1.0687998322675187</v>
      </c>
      <c r="E100" s="299" t="str">
        <f>CONCATENATE("(",ROUND((D100/$H100)*100,1),")")</f>
        <v>(10.7)</v>
      </c>
      <c r="F100" s="302">
        <f>SUM(F98:F99)</f>
        <v>0.41234340481396303</v>
      </c>
      <c r="G100" s="299" t="str">
        <f>CONCATENATE("(",ROUND((F100/$H100)*100,1),")")</f>
        <v>(4.1)</v>
      </c>
      <c r="H100" s="302">
        <f>SUM(H98:H99)</f>
        <v>9.9589999999999996</v>
      </c>
      <c r="I100" s="299" t="str">
        <f>CONCATENATE("(",ROUND((H100/$H100)*100,1),")")</f>
        <v>(100)</v>
      </c>
      <c r="K100" s="302">
        <f t="shared" si="87"/>
        <v>-1.2002718615105028</v>
      </c>
      <c r="L100" s="302">
        <f t="shared" si="88"/>
        <v>-0.10217328540731641</v>
      </c>
      <c r="M100" s="302">
        <f t="shared" si="89"/>
        <v>-3.6554853082159444E-2</v>
      </c>
      <c r="N100" s="302">
        <f t="shared" si="90"/>
        <v>-1.3389999999999787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6.0381889585919692</v>
      </c>
      <c r="C103" s="299" t="str">
        <f>CONCATENATE("(",ROUND((B103/$H105)*100,1),")")</f>
        <v>(70)</v>
      </c>
      <c r="D103" s="302">
        <f>'Ind T6'!W36</f>
        <v>0.56624004067671307</v>
      </c>
      <c r="E103" s="299" t="str">
        <f>CONCATENATE("(",ROUND((D103/$H105)*100,1),")")</f>
        <v>(6.6)</v>
      </c>
      <c r="F103" s="302">
        <f>'Ind T6'!X36</f>
        <v>0.31538961405894622</v>
      </c>
      <c r="G103" s="299" t="str">
        <f>CONCATENATE("(",ROUND((F103/$H105)*100,1),")")</f>
        <v>(3.7)</v>
      </c>
      <c r="H103" s="302">
        <f>SUM(B103,D103,F103)</f>
        <v>6.9198186133276289</v>
      </c>
      <c r="I103" s="299" t="str">
        <f>CONCATENATE("(",ROUND((H103/$H105)*100,1),")")</f>
        <v>(80.3)</v>
      </c>
      <c r="K103" s="302">
        <f>B103-B93</f>
        <v>-0.96591800807067063</v>
      </c>
      <c r="L103" s="302">
        <f>D103-D93</f>
        <v>-3.4084672718286635E-2</v>
      </c>
      <c r="M103" s="302">
        <f>F103-F93</f>
        <v>-2.4443882141225448E-2</v>
      </c>
      <c r="N103" s="302">
        <f>SUM(K103:M103)</f>
        <v>-1.0244465629301827</v>
      </c>
    </row>
    <row r="104" spans="1:14" x14ac:dyDescent="0.2">
      <c r="A104" s="282" t="s">
        <v>365</v>
      </c>
      <c r="B104" s="302">
        <f>'Ind T6'!V35</f>
        <v>1.2393959428160444</v>
      </c>
      <c r="C104" s="299" t="str">
        <f>CONCATENATE("(",ROUND((B104/$H105)*100,1),")")</f>
        <v>(14.4)</v>
      </c>
      <c r="D104" s="302">
        <f>'Ind T6'!W35</f>
        <v>0.40038650618348925</v>
      </c>
      <c r="E104" s="299" t="str">
        <f>CONCATENATE("(",ROUND((D104/$H105)*100,1),")")</f>
        <v>(4.6)</v>
      </c>
      <c r="F104" s="302">
        <f>'Ind T6'!X35</f>
        <v>6.0398937672857395E-2</v>
      </c>
      <c r="G104" s="299" t="str">
        <f>CONCATENATE("(",ROUND((F104/$H105)*100,1),")")</f>
        <v>(0.7)</v>
      </c>
      <c r="H104" s="302">
        <f t="shared" ref="H104" si="91">SUM(B104,D104,F104)</f>
        <v>1.7001813866723909</v>
      </c>
      <c r="I104" s="299" t="str">
        <f>CONCATENATE("(",ROUND((H104/$H105)*100,1),")")</f>
        <v>(19.7)</v>
      </c>
      <c r="K104" s="302">
        <f t="shared" ref="K104:K105" si="92">B104-B94</f>
        <v>-0.3245072914443512</v>
      </c>
      <c r="L104" s="302">
        <f t="shared" ref="L104:L105" si="93">D104-D94</f>
        <v>-5.2724822077966804E-2</v>
      </c>
      <c r="M104" s="302">
        <f t="shared" ref="M104:M105" si="94">F104-F94</f>
        <v>-5.3213235474773024E-3</v>
      </c>
      <c r="N104" s="302">
        <f t="shared" ref="N104:N105" si="95">SUM(K104:M104)</f>
        <v>-0.38255343706979528</v>
      </c>
    </row>
    <row r="105" spans="1:14" x14ac:dyDescent="0.2">
      <c r="A105" s="282" t="s">
        <v>363</v>
      </c>
      <c r="B105" s="302">
        <f>SUM(B103:B104)</f>
        <v>7.2775849014080141</v>
      </c>
      <c r="C105" s="299" t="str">
        <f>CONCATENATE("(",ROUND((B105/$H105)*100,1),")")</f>
        <v>(84.4)</v>
      </c>
      <c r="D105" s="302">
        <f>SUM(D103:D104)</f>
        <v>0.96662654686020233</v>
      </c>
      <c r="E105" s="299" t="str">
        <f>CONCATENATE("(",ROUND((D105/$H105)*100,1),")")</f>
        <v>(11.2)</v>
      </c>
      <c r="F105" s="302">
        <f>SUM(F103:F104)</f>
        <v>0.37578855173180359</v>
      </c>
      <c r="G105" s="299" t="str">
        <f>CONCATENATE("(",ROUND((F105/$H105)*100,1),")")</f>
        <v>(4.4)</v>
      </c>
      <c r="H105" s="302">
        <f>SUM(H103:H104)</f>
        <v>8.6200000000000205</v>
      </c>
      <c r="I105" s="299" t="str">
        <f>CONCATENATE("(",ROUND((H105/$H105)*100,1),")")</f>
        <v>(100)</v>
      </c>
      <c r="K105" s="302">
        <f t="shared" si="92"/>
        <v>-1.2904252995150216</v>
      </c>
      <c r="L105" s="302">
        <f t="shared" si="93"/>
        <v>-8.6809494796253328E-2</v>
      </c>
      <c r="M105" s="302">
        <f t="shared" si="94"/>
        <v>-2.9765205688702778E-2</v>
      </c>
      <c r="N105" s="302">
        <f t="shared" si="95"/>
        <v>-1.4069999999999778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16.488928469538592</v>
      </c>
      <c r="C114" s="299" t="str">
        <f>CONCATENATE("(",ROUND((B114/$H116)*100,1),")")</f>
        <v>(64.8)</v>
      </c>
      <c r="D114" s="302">
        <f>'Ind T6'!M45</f>
        <v>1.3320434529743062</v>
      </c>
      <c r="E114" s="299" t="str">
        <f>CONCATENATE("(",ROUND((D114/$H116)*100,1),")")</f>
        <v>(5.2)</v>
      </c>
      <c r="F114" s="302">
        <f>'Ind T6'!N45</f>
        <v>1.7661295901251421</v>
      </c>
      <c r="G114" s="299" t="str">
        <f>CONCATENATE("(",ROUND((F114/$H116)*100,1),")")</f>
        <v>(6.9)</v>
      </c>
      <c r="H114" s="302">
        <f>SUM(B114,D114,F114)</f>
        <v>19.587101512638043</v>
      </c>
      <c r="I114" s="299" t="str">
        <f>CONCATENATE("(",ROUND((H114/$H116)*100,1),")")</f>
        <v>(77)</v>
      </c>
      <c r="K114" s="302">
        <f>B119-B114</f>
        <v>-0.97458941326825155</v>
      </c>
      <c r="L114" s="302">
        <f>D119-D114</f>
        <v>-6.0882711183282145E-2</v>
      </c>
      <c r="M114" s="302">
        <f>F119-F114</f>
        <v>-0.11872107299848644</v>
      </c>
      <c r="N114" s="302">
        <f>SUM(K114:M114)</f>
        <v>-1.1541931974500201</v>
      </c>
    </row>
    <row r="115" spans="1:14" x14ac:dyDescent="0.2">
      <c r="A115" s="282" t="s">
        <v>365</v>
      </c>
      <c r="B115" s="302">
        <f>'Ind T6'!L44</f>
        <v>4.0757921266483343</v>
      </c>
      <c r="C115" s="299" t="str">
        <f>CONCATENATE("(",ROUND((B115/$H116)*100,1),")")</f>
        <v>(16)</v>
      </c>
      <c r="D115" s="302">
        <f>'Ind T6'!M44</f>
        <v>1.4920719598744689</v>
      </c>
      <c r="E115" s="299" t="str">
        <f>CONCATENATE("(",ROUND((D115/$H116)*100,1),")")</f>
        <v>(5.9)</v>
      </c>
      <c r="F115" s="302">
        <f>'Ind T6'!N44</f>
        <v>0.29203440083914134</v>
      </c>
      <c r="G115" s="299" t="str">
        <f>CONCATENATE("(",ROUND((F115/$H116)*100,1),")")</f>
        <v>(1.1)</v>
      </c>
      <c r="H115" s="302">
        <f t="shared" ref="H115" si="96">SUM(B115,D115,F115)</f>
        <v>5.8598984873619449</v>
      </c>
      <c r="I115" s="299" t="str">
        <f>CONCATENATE("(",ROUND((H115/$H116)*100,1),")")</f>
        <v>(23)</v>
      </c>
      <c r="K115" s="302">
        <f t="shared" ref="K115:K116" si="97">B120-B115</f>
        <v>-0.17305207572826298</v>
      </c>
      <c r="L115" s="302">
        <f t="shared" ref="L115:L116" si="98">D120-D115</f>
        <v>-7.5081531394982193E-2</v>
      </c>
      <c r="M115" s="302">
        <f t="shared" ref="M115:M116" si="99">F120-F115</f>
        <v>-2.7673195426682728E-2</v>
      </c>
      <c r="N115" s="302">
        <f t="shared" ref="N115:N116" si="100">SUM(K115:M115)</f>
        <v>-0.2758068025499279</v>
      </c>
    </row>
    <row r="116" spans="1:14" x14ac:dyDescent="0.2">
      <c r="A116" s="282" t="s">
        <v>363</v>
      </c>
      <c r="B116" s="302">
        <f>SUM(B114:B115)</f>
        <v>20.564720596186927</v>
      </c>
      <c r="C116" s="299" t="str">
        <f>CONCATENATE("(",ROUND((B116/$H116)*100,1),")")</f>
        <v>(80.8)</v>
      </c>
      <c r="D116" s="302">
        <f>SUM(D114:D115)</f>
        <v>2.8241154128487751</v>
      </c>
      <c r="E116" s="299" t="str">
        <f>CONCATENATE("(",ROUND((D116/$H116)*100,1),")")</f>
        <v>(11.1)</v>
      </c>
      <c r="F116" s="302">
        <f>SUM(F114:F115)</f>
        <v>2.0581639909642835</v>
      </c>
      <c r="G116" s="299" t="str">
        <f>CONCATENATE("(",ROUND((F116/$H116)*100,1),")")</f>
        <v>(8.1)</v>
      </c>
      <c r="H116" s="302">
        <f>SUM(H114:H115)</f>
        <v>25.446999999999989</v>
      </c>
      <c r="I116" s="299" t="str">
        <f>CONCATENATE("(",ROUND((H116/$H116)*100,1),")")</f>
        <v>(100)</v>
      </c>
      <c r="K116" s="302">
        <f t="shared" si="97"/>
        <v>-1.1476414889965163</v>
      </c>
      <c r="L116" s="302">
        <f t="shared" si="98"/>
        <v>-0.13596424257826412</v>
      </c>
      <c r="M116" s="302">
        <f t="shared" si="99"/>
        <v>-0.14639426842516912</v>
      </c>
      <c r="N116" s="302">
        <f t="shared" si="100"/>
        <v>-1.4299999999999495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15.514339056270341</v>
      </c>
      <c r="C119" s="299" t="str">
        <f>CONCATENATE("(",ROUND((B119/$H121)*100,1),")")</f>
        <v>(64.6)</v>
      </c>
      <c r="D119" s="302">
        <f>'Ind T6'!R45</f>
        <v>1.271160741791024</v>
      </c>
      <c r="E119" s="299" t="str">
        <f>CONCATENATE("(",ROUND((D119/$H121)*100,1),")")</f>
        <v>(5.3)</v>
      </c>
      <c r="F119" s="302">
        <f>'Ind T6'!S45</f>
        <v>1.6474085171266557</v>
      </c>
      <c r="G119" s="299" t="str">
        <f>CONCATENATE("(",ROUND((F119/$H121)*100,1),")")</f>
        <v>(6.9)</v>
      </c>
      <c r="H119" s="302">
        <f>SUM(B119,D119,F119)</f>
        <v>18.432908315188023</v>
      </c>
      <c r="I119" s="299" t="str">
        <f>CONCATENATE("(",ROUND((H119/$H121)*100,1),")")</f>
        <v>(76.7)</v>
      </c>
      <c r="K119" s="302">
        <f>B124-B119</f>
        <v>-1.4017579536524813</v>
      </c>
      <c r="L119" s="302">
        <f>D124-D119</f>
        <v>-8.4782470315315051E-2</v>
      </c>
      <c r="M119" s="302">
        <f>F124-F119</f>
        <v>-0.10506191549301214</v>
      </c>
      <c r="N119" s="302">
        <f>SUM(K119:M119)</f>
        <v>-1.5916023394608085</v>
      </c>
    </row>
    <row r="120" spans="1:14" x14ac:dyDescent="0.2">
      <c r="A120" s="282" t="s">
        <v>365</v>
      </c>
      <c r="B120" s="302">
        <f>'Ind T6'!Q44</f>
        <v>3.9027400509200714</v>
      </c>
      <c r="C120" s="299" t="str">
        <f>CONCATENATE("(",ROUND((B120/$H121)*100,1),")")</f>
        <v>(16.2)</v>
      </c>
      <c r="D120" s="302">
        <f>'Ind T6'!R44</f>
        <v>1.4169904284794868</v>
      </c>
      <c r="E120" s="299" t="str">
        <f>CONCATENATE("(",ROUND((D120/$H121)*100,1),")")</f>
        <v>(5.9)</v>
      </c>
      <c r="F120" s="302">
        <f>'Ind T6'!S44</f>
        <v>0.26436120541245861</v>
      </c>
      <c r="G120" s="299" t="str">
        <f>CONCATENATE("(",ROUND((F120/$H121)*100,1),")")</f>
        <v>(1.1)</v>
      </c>
      <c r="H120" s="302">
        <f t="shared" ref="H120" si="101">SUM(B120,D120,F120)</f>
        <v>5.5840916848120168</v>
      </c>
      <c r="I120" s="299" t="str">
        <f>CONCATENATE("(",ROUND((H120/$H121)*100,1),")")</f>
        <v>(23.3)</v>
      </c>
      <c r="K120" s="302">
        <f t="shared" ref="K120:K121" si="102">B125-B120</f>
        <v>-0.26188061216433223</v>
      </c>
      <c r="L120" s="302">
        <f t="shared" ref="L120:L121" si="103">D125-D120</f>
        <v>-8.8553917398660698E-2</v>
      </c>
      <c r="M120" s="302">
        <f t="shared" ref="M120:M121" si="104">F125-F120</f>
        <v>-2.7963130976244671E-2</v>
      </c>
      <c r="N120" s="302">
        <f t="shared" ref="N120:N121" si="105">SUM(K120:M120)</f>
        <v>-0.37839766053923762</v>
      </c>
    </row>
    <row r="121" spans="1:14" x14ac:dyDescent="0.2">
      <c r="A121" s="282" t="s">
        <v>363</v>
      </c>
      <c r="B121" s="302">
        <f>SUM(B119:B120)</f>
        <v>19.417079107190411</v>
      </c>
      <c r="C121" s="299" t="str">
        <f>CONCATENATE("(",ROUND((B121/$H121)*100,1),")")</f>
        <v>(80.8)</v>
      </c>
      <c r="D121" s="302">
        <f>SUM(D119:D120)</f>
        <v>2.688151170270511</v>
      </c>
      <c r="E121" s="299" t="str">
        <f>CONCATENATE("(",ROUND((D121/$H121)*100,1),")")</f>
        <v>(11.2)</v>
      </c>
      <c r="F121" s="302">
        <f>SUM(F119:F120)</f>
        <v>1.9117697225391144</v>
      </c>
      <c r="G121" s="299" t="str">
        <f>CONCATENATE("(",ROUND((F121/$H121)*100,1),")")</f>
        <v>(8)</v>
      </c>
      <c r="H121" s="302">
        <f>SUM(H119:H120)</f>
        <v>24.017000000000039</v>
      </c>
      <c r="I121" s="299" t="str">
        <f>CONCATENATE("(",ROUND((H121/$H121)*100,1),")")</f>
        <v>(100)</v>
      </c>
      <c r="K121" s="302">
        <f t="shared" si="102"/>
        <v>-1.6636385658168109</v>
      </c>
      <c r="L121" s="302">
        <f t="shared" si="103"/>
        <v>-0.17333638771397597</v>
      </c>
      <c r="M121" s="302">
        <f t="shared" si="104"/>
        <v>-0.13302504646925684</v>
      </c>
      <c r="N121" s="302">
        <f t="shared" si="105"/>
        <v>-1.9700000000000437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14.11258110261786</v>
      </c>
      <c r="C124" s="299" t="str">
        <f>CONCATENATE("(",ROUND((B124/$H126)*100,1),")")</f>
        <v>(64)</v>
      </c>
      <c r="D124" s="302">
        <f>'Ind T6'!W45</f>
        <v>1.186378271475709</v>
      </c>
      <c r="E124" s="299" t="str">
        <f>CONCATENATE("(",ROUND((D124/$H126)*100,1),")")</f>
        <v>(5.4)</v>
      </c>
      <c r="F124" s="302">
        <f>'Ind T6'!X45</f>
        <v>1.5423466016336436</v>
      </c>
      <c r="G124" s="299" t="str">
        <f>CONCATENATE("(",ROUND((F124/$H126)*100,1),")")</f>
        <v>(7)</v>
      </c>
      <c r="H124" s="302">
        <f>SUM(B124,D124,F124)</f>
        <v>16.841305975727213</v>
      </c>
      <c r="I124" s="299" t="str">
        <f>CONCATENATE("(",ROUND((H124/$H126)*100,1),")")</f>
        <v>(76.4)</v>
      </c>
      <c r="K124" s="302">
        <f>B124-B114</f>
        <v>-2.3763473669207329</v>
      </c>
      <c r="L124" s="302">
        <f>D124-D114</f>
        <v>-0.1456651814985972</v>
      </c>
      <c r="M124" s="302">
        <f>F124-F114</f>
        <v>-0.22378298849149858</v>
      </c>
      <c r="N124" s="302">
        <f>SUM(K124:M124)</f>
        <v>-2.7457955369108289</v>
      </c>
    </row>
    <row r="125" spans="1:14" x14ac:dyDescent="0.2">
      <c r="A125" s="282" t="s">
        <v>365</v>
      </c>
      <c r="B125" s="302">
        <f>'Ind T6'!V44</f>
        <v>3.6408594387557391</v>
      </c>
      <c r="C125" s="299" t="str">
        <f>CONCATENATE("(",ROUND((B125/$H126)*100,1),")")</f>
        <v>(16.5)</v>
      </c>
      <c r="D125" s="302">
        <f>'Ind T6'!W44</f>
        <v>1.3284365110808261</v>
      </c>
      <c r="E125" s="299" t="str">
        <f>CONCATENATE("(",ROUND((D125/$H126)*100,1),")")</f>
        <v>(6)</v>
      </c>
      <c r="F125" s="302">
        <f>'Ind T6'!X44</f>
        <v>0.23639807443621394</v>
      </c>
      <c r="G125" s="299" t="str">
        <f>CONCATENATE("(",ROUND((F125/$H126)*100,1),")")</f>
        <v>(1.1)</v>
      </c>
      <c r="H125" s="302">
        <f t="shared" ref="H125" si="106">SUM(B125,D125,F125)</f>
        <v>5.2056940242727796</v>
      </c>
      <c r="I125" s="299" t="str">
        <f>CONCATENATE("(",ROUND((H125/$H126)*100,1),")")</f>
        <v>(23.6)</v>
      </c>
      <c r="K125" s="302">
        <f t="shared" ref="K125:K126" si="107">B125-B115</f>
        <v>-0.4349326878925952</v>
      </c>
      <c r="L125" s="302">
        <f t="shared" ref="L125:L126" si="108">D125-D115</f>
        <v>-0.16363544879364289</v>
      </c>
      <c r="M125" s="302">
        <f t="shared" ref="M125:M126" si="109">F125-F115</f>
        <v>-5.56363264029274E-2</v>
      </c>
      <c r="N125" s="302">
        <f t="shared" ref="N125:N126" si="110">SUM(K125:M125)</f>
        <v>-0.65420446308916547</v>
      </c>
    </row>
    <row r="126" spans="1:14" x14ac:dyDescent="0.2">
      <c r="A126" s="282" t="s">
        <v>363</v>
      </c>
      <c r="B126" s="302">
        <f>SUM(B124:B125)</f>
        <v>17.7534405413736</v>
      </c>
      <c r="C126" s="299" t="str">
        <f>CONCATENATE("(",ROUND((B126/$H126)*100,1),")")</f>
        <v>(80.5)</v>
      </c>
      <c r="D126" s="302">
        <f>SUM(D124:D125)</f>
        <v>2.514814782556535</v>
      </c>
      <c r="E126" s="299" t="str">
        <f>CONCATENATE("(",ROUND((D126/$H126)*100,1),")")</f>
        <v>(11.4)</v>
      </c>
      <c r="F126" s="302">
        <f>SUM(F124:F125)</f>
        <v>1.7787446760698575</v>
      </c>
      <c r="G126" s="299" t="str">
        <f>CONCATENATE("(",ROUND((F126/$H126)*100,1),")")</f>
        <v>(8.1)</v>
      </c>
      <c r="H126" s="302">
        <f>SUM(H124:H125)</f>
        <v>22.046999999999993</v>
      </c>
      <c r="I126" s="299" t="str">
        <f>CONCATENATE("(",ROUND((H126/$H126)*100,1),")")</f>
        <v>(100)</v>
      </c>
      <c r="K126" s="302">
        <f t="shared" si="107"/>
        <v>-2.8112800548133272</v>
      </c>
      <c r="L126" s="302">
        <f t="shared" si="108"/>
        <v>-0.30930063029224009</v>
      </c>
      <c r="M126" s="302">
        <f t="shared" si="109"/>
        <v>-0.27941931489442595</v>
      </c>
      <c r="N126" s="302">
        <f t="shared" si="110"/>
        <v>-3.3999999999999932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0.2567241146715824</v>
      </c>
      <c r="C135" s="299" t="str">
        <f>CONCATENATE("(",ROUND((B135/$H137)*100,1),")")</f>
        <v>(54.7)</v>
      </c>
      <c r="D135" s="302">
        <f>'Ind T6'!M54</f>
        <v>2.7681281619126212E-3</v>
      </c>
      <c r="E135" s="299" t="str">
        <f>CONCATENATE("(",ROUND((D135/$H137)*100,1),")")</f>
        <v>(0.6)</v>
      </c>
      <c r="F135" s="302">
        <f>'Ind T6'!N54</f>
        <v>0.11373052276553557</v>
      </c>
      <c r="G135" s="299" t="str">
        <f>CONCATENATE("(",ROUND((F135/$H137)*100,1),")")</f>
        <v>(24.2)</v>
      </c>
      <c r="H135" s="302">
        <f>SUM(B135,D135,F135)</f>
        <v>0.37322276559903061</v>
      </c>
      <c r="I135" s="299" t="str">
        <f>CONCATENATE("(",ROUND((H135/$H137)*100,1),")")</f>
        <v>(79.6)</v>
      </c>
      <c r="K135" s="302">
        <f>B140-B135</f>
        <v>-2.2666589346848065E-2</v>
      </c>
      <c r="L135" s="302">
        <f>D140-D135</f>
        <v>-2.0119617927307626E-4</v>
      </c>
      <c r="M135" s="302">
        <f>F140-F135</f>
        <v>-8.9530263838990126E-3</v>
      </c>
      <c r="N135" s="302">
        <f>SUM(K135:M135)</f>
        <v>-3.1820811910020154E-2</v>
      </c>
    </row>
    <row r="136" spans="1:14" x14ac:dyDescent="0.2">
      <c r="A136" s="282" t="s">
        <v>365</v>
      </c>
      <c r="B136" s="302">
        <f>'Ind T6'!L53</f>
        <v>7.8298482292922633E-2</v>
      </c>
      <c r="C136" s="299" t="str">
        <f>CONCATENATE("(",ROUND((B136/$H137)*100,1),")")</f>
        <v>(16.7)</v>
      </c>
      <c r="D136" s="302">
        <f>'Ind T6'!M53</f>
        <v>1.7478752108046051E-2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9.5777234400968692E-2</v>
      </c>
      <c r="I136" s="299" t="str">
        <f>CONCATENATE("(",ROUND((H136/$H137)*100,1),")")</f>
        <v>(20.4)</v>
      </c>
      <c r="K136" s="302">
        <f t="shared" ref="K136:K137" si="112">B141-B136</f>
        <v>-5.7243144192070244E-3</v>
      </c>
      <c r="L136" s="302">
        <f t="shared" ref="L136:L137" si="113">D141-D136</f>
        <v>-1.4548736707726655E-3</v>
      </c>
      <c r="M136" s="302">
        <f t="shared" ref="M136:M137" si="114">F141-F136</f>
        <v>0</v>
      </c>
      <c r="N136" s="302">
        <f t="shared" ref="N136:N137" si="115">SUM(K136:M136)</f>
        <v>-7.1791880899796899E-3</v>
      </c>
    </row>
    <row r="137" spans="1:14" x14ac:dyDescent="0.2">
      <c r="A137" s="282" t="s">
        <v>363</v>
      </c>
      <c r="B137" s="302">
        <f>SUM(B135:B136)</f>
        <v>0.33502259696450504</v>
      </c>
      <c r="C137" s="299" t="str">
        <f>CONCATENATE("(",ROUND((B137/$H137)*100,1),")")</f>
        <v>(71.4)</v>
      </c>
      <c r="D137" s="302">
        <f>SUM(D135:D136)</f>
        <v>2.0246880269958672E-2</v>
      </c>
      <c r="E137" s="299" t="str">
        <f>CONCATENATE("(",ROUND((D137/$H137)*100,1),")")</f>
        <v>(4.3)</v>
      </c>
      <c r="F137" s="302">
        <f>SUM(F135:F136)</f>
        <v>0.11373052276553557</v>
      </c>
      <c r="G137" s="299" t="str">
        <f>CONCATENATE("(",ROUND((F137/$H137)*100,1),")")</f>
        <v>(24.2)</v>
      </c>
      <c r="H137" s="302">
        <f>SUM(H135:H136)</f>
        <v>0.46899999999999931</v>
      </c>
      <c r="I137" s="299" t="str">
        <f>CONCATENATE("(",ROUND((H137/$H137)*100,1),")")</f>
        <v>(100)</v>
      </c>
      <c r="K137" s="302">
        <f t="shared" si="112"/>
        <v>-2.8390903766055076E-2</v>
      </c>
      <c r="L137" s="302">
        <f t="shared" si="113"/>
        <v>-1.6560698500457417E-3</v>
      </c>
      <c r="M137" s="302">
        <f t="shared" si="114"/>
        <v>-8.9530263838990126E-3</v>
      </c>
      <c r="N137" s="302">
        <f t="shared" si="115"/>
        <v>-3.8999999999999826E-2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0.23405752532473434</v>
      </c>
      <c r="C140" s="299" t="str">
        <f>CONCATENATE("(",ROUND((B140/$H142)*100,1),")")</f>
        <v>(54.4)</v>
      </c>
      <c r="D140" s="302">
        <f>'Ind T6'!R54</f>
        <v>2.566931982639545E-3</v>
      </c>
      <c r="E140" s="299" t="str">
        <f>CONCATENATE("(",ROUND((D140/$H142)*100,1),")")</f>
        <v>(0.6)</v>
      </c>
      <c r="F140" s="302">
        <f>'Ind T6'!S54</f>
        <v>0.10477749638163655</v>
      </c>
      <c r="G140" s="299" t="str">
        <f>CONCATENATE("(",ROUND((F140/$H142)*100,1),")")</f>
        <v>(24.4)</v>
      </c>
      <c r="H140" s="302">
        <f>SUM(B140,D140,F140)</f>
        <v>0.34140195368901044</v>
      </c>
      <c r="I140" s="299" t="str">
        <f>CONCATENATE("(",ROUND((H140/$H142)*100,1),")")</f>
        <v>(79.4)</v>
      </c>
      <c r="K140" s="302">
        <f>B145-B140</f>
        <v>-1.2433163682544823E-2</v>
      </c>
      <c r="L140" s="302">
        <f>D145-D140</f>
        <v>-7.3268279185656395E-5</v>
      </c>
      <c r="M140" s="302">
        <f>F145-F140</f>
        <v>-3.1607004674194666E-3</v>
      </c>
      <c r="N140" s="302">
        <f>SUM(K140:M140)</f>
        <v>-1.5667132429149945E-2</v>
      </c>
    </row>
    <row r="141" spans="1:14" x14ac:dyDescent="0.2">
      <c r="A141" s="282" t="s">
        <v>365</v>
      </c>
      <c r="B141" s="302">
        <f>'Ind T6'!Q53</f>
        <v>7.2574167873715609E-2</v>
      </c>
      <c r="C141" s="299" t="str">
        <f>CONCATENATE("(",ROUND((B141/$H142)*100,1),")")</f>
        <v>(16.9)</v>
      </c>
      <c r="D141" s="302">
        <f>'Ind T6'!R53</f>
        <v>1.6023878437273386E-2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8.8598046310988998E-2</v>
      </c>
      <c r="I141" s="299" t="str">
        <f>CONCATENATE("(",ROUND((H141/$H142)*100,1),")")</f>
        <v>(20.6)</v>
      </c>
      <c r="K141" s="302">
        <f t="shared" ref="K141:K142" si="117">B146-B141</f>
        <v>-1.6606063077280603E-3</v>
      </c>
      <c r="L141" s="302">
        <f t="shared" ref="L141:L142" si="118">D146-D141</f>
        <v>-6.7226126312151455E-4</v>
      </c>
      <c r="M141" s="302">
        <f t="shared" ref="M141:M142" si="119">F146-F141</f>
        <v>0</v>
      </c>
      <c r="N141" s="302">
        <f t="shared" ref="N141:N142" si="120">SUM(K141:M141)</f>
        <v>-2.3328675708495748E-3</v>
      </c>
    </row>
    <row r="142" spans="1:14" x14ac:dyDescent="0.2">
      <c r="A142" s="282" t="s">
        <v>363</v>
      </c>
      <c r="B142" s="302">
        <f>SUM(B140:B141)</f>
        <v>0.30663169319844996</v>
      </c>
      <c r="C142" s="299" t="str">
        <f>CONCATENATE("(",ROUND((B142/$H142)*100,1),")")</f>
        <v>(71.3)</v>
      </c>
      <c r="D142" s="302">
        <f>SUM(D140:D141)</f>
        <v>1.859081041991293E-2</v>
      </c>
      <c r="E142" s="299" t="str">
        <f>CONCATENATE("(",ROUND((D142/$H142)*100,1),")")</f>
        <v>(4.3)</v>
      </c>
      <c r="F142" s="302">
        <f>SUM(F140:F141)</f>
        <v>0.10477749638163655</v>
      </c>
      <c r="G142" s="299" t="str">
        <f>CONCATENATE("(",ROUND((F142/$H142)*100,1),")")</f>
        <v>(24.4)</v>
      </c>
      <c r="H142" s="302">
        <f>SUM(H140:H141)</f>
        <v>0.42999999999999944</v>
      </c>
      <c r="I142" s="299" t="str">
        <f>CONCATENATE("(",ROUND((H142/$H142)*100,1),")")</f>
        <v>(100)</v>
      </c>
      <c r="K142" s="302">
        <f t="shared" si="117"/>
        <v>-1.4093769990272897E-2</v>
      </c>
      <c r="L142" s="302">
        <f t="shared" si="118"/>
        <v>-7.4552954230716964E-4</v>
      </c>
      <c r="M142" s="302">
        <f t="shared" si="119"/>
        <v>-3.1607004674194666E-3</v>
      </c>
      <c r="N142" s="302">
        <f t="shared" si="120"/>
        <v>-1.7999999999999534E-2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0.22162436164218952</v>
      </c>
      <c r="C145" s="299" t="str">
        <f>CONCATENATE("(",ROUND((B145/$H147)*100,1),")")</f>
        <v>(53.8)</v>
      </c>
      <c r="D145" s="302">
        <f>'Ind T6'!W54</f>
        <v>2.4936637034538886E-3</v>
      </c>
      <c r="E145" s="299" t="str">
        <f>CONCATENATE("(",ROUND((D145/$H147)*100,1),")")</f>
        <v>(0.6)</v>
      </c>
      <c r="F145" s="302">
        <f>'Ind T6'!X54</f>
        <v>0.10161679591421709</v>
      </c>
      <c r="G145" s="299" t="str">
        <f>CONCATENATE("(",ROUND((F145/$H147)*100,1),")")</f>
        <v>(24.7)</v>
      </c>
      <c r="H145" s="302">
        <f>SUM(B145,D145,F145)</f>
        <v>0.32573482125986047</v>
      </c>
      <c r="I145" s="299" t="str">
        <f>CONCATENATE("(",ROUND((H145/$H147)*100,1),")")</f>
        <v>(79.1)</v>
      </c>
      <c r="K145" s="302">
        <f>B145-B135</f>
        <v>-3.5099753029392888E-2</v>
      </c>
      <c r="L145" s="302">
        <f>D145-D135</f>
        <v>-2.7446445845873265E-4</v>
      </c>
      <c r="M145" s="302">
        <f>F145-F135</f>
        <v>-1.2113726851318479E-2</v>
      </c>
      <c r="N145" s="302">
        <f>SUM(K145:M145)</f>
        <v>-4.7487944339170099E-2</v>
      </c>
    </row>
    <row r="146" spans="1:14" x14ac:dyDescent="0.2">
      <c r="A146" s="282" t="s">
        <v>365</v>
      </c>
      <c r="B146" s="302">
        <f>'Ind T6'!V53</f>
        <v>7.0913561565987548E-2</v>
      </c>
      <c r="C146" s="299" t="str">
        <f>CONCATENATE("(",ROUND((B146/$H147)*100,1),")")</f>
        <v>(17.2)</v>
      </c>
      <c r="D146" s="302">
        <f>'Ind T6'!W53</f>
        <v>1.5351617174151871E-2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8.626517874013942E-2</v>
      </c>
      <c r="I146" s="299" t="str">
        <f>CONCATENATE("(",ROUND((H146/$H147)*100,1),")")</f>
        <v>(20.9)</v>
      </c>
      <c r="K146" s="302">
        <f t="shared" ref="K146:K147" si="122">B146-B136</f>
        <v>-7.3849207269350847E-3</v>
      </c>
      <c r="L146" s="302">
        <f t="shared" ref="L146:L147" si="123">D146-D136</f>
        <v>-2.12713493389418E-3</v>
      </c>
      <c r="M146" s="302">
        <f t="shared" ref="M146:M147" si="124">F146-F136</f>
        <v>0</v>
      </c>
      <c r="N146" s="302">
        <f t="shared" ref="N146:N147" si="125">SUM(K146:M146)</f>
        <v>-9.5120556608292647E-3</v>
      </c>
    </row>
    <row r="147" spans="1:14" x14ac:dyDescent="0.2">
      <c r="A147" s="282" t="s">
        <v>363</v>
      </c>
      <c r="B147" s="302">
        <f>SUM(B145:B146)</f>
        <v>0.29253792320817706</v>
      </c>
      <c r="C147" s="299" t="str">
        <f>CONCATENATE("(",ROUND((B147/$H147)*100,1),")")</f>
        <v>(71)</v>
      </c>
      <c r="D147" s="302">
        <f>SUM(D145:D146)</f>
        <v>1.784528087760576E-2</v>
      </c>
      <c r="E147" s="299" t="str">
        <f>CONCATENATE("(",ROUND((D147/$H147)*100,1),")")</f>
        <v>(4.3)</v>
      </c>
      <c r="F147" s="302">
        <f>SUM(F145:F146)</f>
        <v>0.10161679591421709</v>
      </c>
      <c r="G147" s="299" t="str">
        <f>CONCATENATE("(",ROUND((F147/$H147)*100,1),")")</f>
        <v>(24.7)</v>
      </c>
      <c r="H147" s="302">
        <f>SUM(H145:H146)</f>
        <v>0.41199999999999992</v>
      </c>
      <c r="I147" s="299" t="str">
        <f>CONCATENATE("(",ROUND((H147/$H147)*100,1),")")</f>
        <v>(100)</v>
      </c>
      <c r="K147" s="302">
        <f t="shared" si="122"/>
        <v>-4.2484673756327973E-2</v>
      </c>
      <c r="L147" s="302">
        <f t="shared" si="123"/>
        <v>-2.4015993923529114E-3</v>
      </c>
      <c r="M147" s="302">
        <f t="shared" si="124"/>
        <v>-1.2113726851318479E-2</v>
      </c>
      <c r="N147" s="302">
        <f t="shared" si="125"/>
        <v>-5.6999999999999364E-2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3.0416603773629105</v>
      </c>
      <c r="C156" s="299" t="str">
        <f>CONCATENATE("(",ROUND((B156/$H158)*100,1),")")</f>
        <v>(67.9)</v>
      </c>
      <c r="D156" s="302">
        <f>'Ind T6'!M63</f>
        <v>0.10895936857889178</v>
      </c>
      <c r="E156" s="299" t="str">
        <f>CONCATENATE("(",ROUND((D156/$H158)*100,1),")")</f>
        <v>(2.4)</v>
      </c>
      <c r="F156" s="302">
        <f>'Ind T6'!N63</f>
        <v>0.15977918923862192</v>
      </c>
      <c r="G156" s="299" t="str">
        <f>CONCATENATE("(",ROUND((F156/$H158)*100,1),")")</f>
        <v>(3.6)</v>
      </c>
      <c r="H156" s="302">
        <f>SUM(B156,D156,F156)</f>
        <v>3.3103989351804244</v>
      </c>
      <c r="I156" s="299" t="str">
        <f>CONCATENATE("(",ROUND((H156/$H158)*100,1),")")</f>
        <v>(73.9)</v>
      </c>
      <c r="K156" s="302">
        <f>B161-B156</f>
        <v>0.17567336647273901</v>
      </c>
      <c r="L156" s="302">
        <f>D161-D156</f>
        <v>7.5375526033572698E-3</v>
      </c>
      <c r="M156" s="302">
        <f>F161-F156</f>
        <v>4.2417467183450686E-3</v>
      </c>
      <c r="N156" s="302">
        <f>SUM(K156:M156)</f>
        <v>0.18745266579444134</v>
      </c>
    </row>
    <row r="157" spans="1:14" x14ac:dyDescent="0.2">
      <c r="A157" s="282" t="s">
        <v>365</v>
      </c>
      <c r="B157" s="302">
        <f>'Ind T6'!L62</f>
        <v>0.85891770969202885</v>
      </c>
      <c r="C157" s="299" t="str">
        <f>CONCATENATE("(",ROUND((B157/$H158)*100,1),")")</f>
        <v>(19.2)</v>
      </c>
      <c r="D157" s="302">
        <f>'Ind T6'!M62</f>
        <v>0.29216168503609474</v>
      </c>
      <c r="E157" s="299" t="str">
        <f>CONCATENATE("(",ROUND((D157/$H158)*100,1),")")</f>
        <v>(6.5)</v>
      </c>
      <c r="F157" s="302">
        <f>'Ind T6'!N62</f>
        <v>1.6521670091456973E-2</v>
      </c>
      <c r="G157" s="299" t="str">
        <f>CONCATENATE("(",ROUND((F157/$H158)*100,1),")")</f>
        <v>(0.4)</v>
      </c>
      <c r="H157" s="302">
        <f t="shared" ref="H157" si="126">SUM(B157,D157,F157)</f>
        <v>1.1676010648195807</v>
      </c>
      <c r="I157" s="299" t="str">
        <f>CONCATENATE("(",ROUND((H157/$H158)*100,1),")")</f>
        <v>(26.1)</v>
      </c>
      <c r="K157" s="302">
        <f t="shared" ref="K157:K158" si="127">B162-B157</f>
        <v>9.1772869136458768E-2</v>
      </c>
      <c r="L157" s="302">
        <f t="shared" ref="L157:L158" si="128">D162-D157</f>
        <v>2.2632342057229859E-2</v>
      </c>
      <c r="M157" s="302">
        <f t="shared" ref="M157:M158" si="129">F162-F157</f>
        <v>1.1421230118749855E-3</v>
      </c>
      <c r="N157" s="302">
        <f t="shared" ref="N157:N158" si="130">SUM(K157:M157)</f>
        <v>0.11554733420556361</v>
      </c>
    </row>
    <row r="158" spans="1:14" x14ac:dyDescent="0.2">
      <c r="A158" s="282" t="s">
        <v>363</v>
      </c>
      <c r="B158" s="302">
        <f>SUM(B156:B157)</f>
        <v>3.9005780870549396</v>
      </c>
      <c r="C158" s="299" t="str">
        <f>CONCATENATE("(",ROUND((B158/$H158)*100,1),")")</f>
        <v>(87.1)</v>
      </c>
      <c r="D158" s="302">
        <f>SUM(D156:D157)</f>
        <v>0.40112105361498651</v>
      </c>
      <c r="E158" s="299" t="str">
        <f>CONCATENATE("(",ROUND((D158/$H158)*100,1),")")</f>
        <v>(9)</v>
      </c>
      <c r="F158" s="302">
        <f>SUM(F156:F157)</f>
        <v>0.17630085933007889</v>
      </c>
      <c r="G158" s="299" t="str">
        <f>CONCATENATE("(",ROUND((F158/$H158)*100,1),")")</f>
        <v>(3.9)</v>
      </c>
      <c r="H158" s="302">
        <f>SUM(H156:H157)</f>
        <v>4.4780000000000051</v>
      </c>
      <c r="I158" s="299" t="str">
        <f>CONCATENATE("(",ROUND((H158/$H158)*100,1),")")</f>
        <v>(100)</v>
      </c>
      <c r="K158" s="302">
        <f t="shared" si="127"/>
        <v>0.26744623560919756</v>
      </c>
      <c r="L158" s="302">
        <f t="shared" si="128"/>
        <v>3.0169894660587171E-2</v>
      </c>
      <c r="M158" s="302">
        <f t="shared" si="129"/>
        <v>5.3838697302200644E-3</v>
      </c>
      <c r="N158" s="302">
        <f t="shared" si="130"/>
        <v>0.30300000000000482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3.2173337438356495</v>
      </c>
      <c r="C161" s="299" t="str">
        <f>CONCATENATE("(",ROUND((B161/$H163)*100,1),")")</f>
        <v>(67.3)</v>
      </c>
      <c r="D161" s="302">
        <f>'Ind T6'!R63</f>
        <v>0.11649692118224905</v>
      </c>
      <c r="E161" s="299" t="str">
        <f>CONCATENATE("(",ROUND((D161/$H163)*100,1),")")</f>
        <v>(2.4)</v>
      </c>
      <c r="F161" s="302">
        <f>'Ind T6'!S63</f>
        <v>0.16402093595696698</v>
      </c>
      <c r="G161" s="299" t="str">
        <f>CONCATENATE("(",ROUND((F161/$H163)*100,1),")")</f>
        <v>(3.4)</v>
      </c>
      <c r="H161" s="302">
        <f>SUM(B161,D161,F161)</f>
        <v>3.4978516009748652</v>
      </c>
      <c r="I161" s="299" t="str">
        <f>CONCATENATE("(",ROUND((H161/$H163)*100,1),")")</f>
        <v>(73.2)</v>
      </c>
      <c r="K161" s="302">
        <f>B166-B161</f>
        <v>0.27179612160359623</v>
      </c>
      <c r="L161" s="302">
        <f>D166-D161</f>
        <v>1.1630172612195927E-2</v>
      </c>
      <c r="M161" s="302">
        <f>F166-F161</f>
        <v>1.6533359827914096E-3</v>
      </c>
      <c r="N161" s="302">
        <f>SUM(K161:M161)</f>
        <v>0.28507963019858351</v>
      </c>
    </row>
    <row r="162" spans="1:14" x14ac:dyDescent="0.2">
      <c r="A162" s="282" t="s">
        <v>365</v>
      </c>
      <c r="B162" s="302">
        <f>'Ind T6'!Q62</f>
        <v>0.95069057882848762</v>
      </c>
      <c r="C162" s="299" t="str">
        <f>CONCATENATE("(",ROUND((B162/$H163)*100,1),")")</f>
        <v>(19.9)</v>
      </c>
      <c r="D162" s="302">
        <f>'Ind T6'!R62</f>
        <v>0.3147940270933246</v>
      </c>
      <c r="E162" s="299" t="str">
        <f>CONCATENATE("(",ROUND((D162/$H163)*100,1),")")</f>
        <v>(6.6)</v>
      </c>
      <c r="F162" s="302">
        <f>'Ind T6'!S62</f>
        <v>1.7663793103331958E-2</v>
      </c>
      <c r="G162" s="299" t="str">
        <f>CONCATENATE("(",ROUND((F162/$H163)*100,1),")")</f>
        <v>(0.4)</v>
      </c>
      <c r="H162" s="302">
        <f t="shared" ref="H162" si="131">SUM(B162,D162,F162)</f>
        <v>1.283148399025144</v>
      </c>
      <c r="I162" s="299" t="str">
        <f>CONCATENATE("(",ROUND((H162/$H163)*100,1),")")</f>
        <v>(26.8)</v>
      </c>
      <c r="K162" s="302">
        <f t="shared" ref="K162:K163" si="132">B167-B162</f>
        <v>0.17487624181839512</v>
      </c>
      <c r="L162" s="302">
        <f t="shared" ref="L162:L163" si="133">D167-D162</f>
        <v>3.9040397487106471E-2</v>
      </c>
      <c r="M162" s="302">
        <f t="shared" ref="M162:M163" si="134">F167-F162</f>
        <v>1.0037304959132562E-3</v>
      </c>
      <c r="N162" s="302">
        <f t="shared" ref="N162:N163" si="135">SUM(K162:M162)</f>
        <v>0.21492036980141485</v>
      </c>
    </row>
    <row r="163" spans="1:14" x14ac:dyDescent="0.2">
      <c r="A163" s="282" t="s">
        <v>363</v>
      </c>
      <c r="B163" s="302">
        <f>SUM(B161:B162)</f>
        <v>4.1680243226641371</v>
      </c>
      <c r="C163" s="299" t="str">
        <f>CONCATENATE("(",ROUND((B163/$H163)*100,1),")")</f>
        <v>(87.2)</v>
      </c>
      <c r="D163" s="302">
        <f>SUM(D161:D162)</f>
        <v>0.43129094827557368</v>
      </c>
      <c r="E163" s="299" t="str">
        <f>CONCATENATE("(",ROUND((D163/$H163)*100,1),")")</f>
        <v>(9)</v>
      </c>
      <c r="F163" s="302">
        <f>SUM(F161:F162)</f>
        <v>0.18168472906029895</v>
      </c>
      <c r="G163" s="299" t="str">
        <f>CONCATENATE("(",ROUND((F163/$H163)*100,1),")")</f>
        <v>(3.8)</v>
      </c>
      <c r="H163" s="302">
        <f>SUM(H161:H162)</f>
        <v>4.7810000000000095</v>
      </c>
      <c r="I163" s="299" t="str">
        <f>CONCATENATE("(",ROUND((H163/$H163)*100,1),")")</f>
        <v>(100)</v>
      </c>
      <c r="K163" s="302">
        <f t="shared" si="132"/>
        <v>0.44667236342199157</v>
      </c>
      <c r="L163" s="302">
        <f t="shared" si="133"/>
        <v>5.067057009930237E-2</v>
      </c>
      <c r="M163" s="302">
        <f t="shared" si="134"/>
        <v>2.657066478704645E-3</v>
      </c>
      <c r="N163" s="302">
        <f t="shared" si="135"/>
        <v>0.49999999999999856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3.4891298654392457</v>
      </c>
      <c r="C166" s="299" t="str">
        <f>CONCATENATE("(",ROUND((B166/$H168)*100,1),")")</f>
        <v>(66.1)</v>
      </c>
      <c r="D166" s="302">
        <f>'Ind T6'!W63</f>
        <v>0.12812709379444498</v>
      </c>
      <c r="E166" s="299" t="str">
        <f>CONCATENATE("(",ROUND((D166/$H168)*100,1),")")</f>
        <v>(2.4)</v>
      </c>
      <c r="F166" s="302">
        <f>'Ind T6'!X63</f>
        <v>0.16567427193975839</v>
      </c>
      <c r="G166" s="299" t="str">
        <f>CONCATENATE("(",ROUND((F166/$H168)*100,1),")")</f>
        <v>(3.1)</v>
      </c>
      <c r="H166" s="302">
        <f>SUM(B166,D166,F166)</f>
        <v>3.7829312311734493</v>
      </c>
      <c r="I166" s="299" t="str">
        <f>CONCATENATE("(",ROUND((H166/$H168)*100,1),")")</f>
        <v>(71.6)</v>
      </c>
      <c r="K166" s="302">
        <f>B166-B156</f>
        <v>0.44746948807633524</v>
      </c>
      <c r="L166" s="302">
        <f>D166-D156</f>
        <v>1.9167725215553197E-2</v>
      </c>
      <c r="M166" s="302">
        <f>F166-F156</f>
        <v>5.8950827011364781E-3</v>
      </c>
      <c r="N166" s="302">
        <f>SUM(K166:M166)</f>
        <v>0.47253229599302493</v>
      </c>
    </row>
    <row r="167" spans="1:14" x14ac:dyDescent="0.2">
      <c r="A167" s="282" t="s">
        <v>365</v>
      </c>
      <c r="B167" s="302">
        <f>'Ind T6'!V62</f>
        <v>1.1255668206468827</v>
      </c>
      <c r="C167" s="299" t="str">
        <f>CONCATENATE("(",ROUND((B167/$H168)*100,1),")")</f>
        <v>(21.3)</v>
      </c>
      <c r="D167" s="302">
        <f>'Ind T6'!W62</f>
        <v>0.35383442458043107</v>
      </c>
      <c r="E167" s="299" t="str">
        <f>CONCATENATE("(",ROUND((D167/$H168)*100,1),")")</f>
        <v>(6.7)</v>
      </c>
      <c r="F167" s="302">
        <f>'Ind T6'!X62</f>
        <v>1.8667523599245214E-2</v>
      </c>
      <c r="G167" s="299" t="str">
        <f>CONCATENATE("(",ROUND((F167/$H168)*100,1),")")</f>
        <v>(0.4)</v>
      </c>
      <c r="H167" s="302">
        <f t="shared" ref="H167" si="136">SUM(B167,D167,F167)</f>
        <v>1.498068768826559</v>
      </c>
      <c r="I167" s="299" t="str">
        <f>CONCATENATE("(",ROUND((H167/$H168)*100,1),")")</f>
        <v>(28.4)</v>
      </c>
      <c r="K167" s="302">
        <f t="shared" ref="K167:K168" si="137">B167-B157</f>
        <v>0.26664911095485389</v>
      </c>
      <c r="L167" s="302">
        <f t="shared" ref="L167:L168" si="138">D167-D157</f>
        <v>6.167273954433633E-2</v>
      </c>
      <c r="M167" s="302">
        <f t="shared" ref="M167:M168" si="139">F167-F157</f>
        <v>2.1458535077882417E-3</v>
      </c>
      <c r="N167" s="302">
        <f t="shared" ref="N167:N168" si="140">SUM(K167:M167)</f>
        <v>0.33046770400697845</v>
      </c>
    </row>
    <row r="168" spans="1:14" x14ac:dyDescent="0.2">
      <c r="A168" s="282" t="s">
        <v>363</v>
      </c>
      <c r="B168" s="302">
        <f>SUM(B166:B167)</f>
        <v>4.6146966860861287</v>
      </c>
      <c r="C168" s="299" t="str">
        <f>CONCATENATE("(",ROUND((B168/$H168)*100,1),")")</f>
        <v>(87.4)</v>
      </c>
      <c r="D168" s="302">
        <f>SUM(D166:D167)</f>
        <v>0.48196151837487605</v>
      </c>
      <c r="E168" s="299" t="str">
        <f>CONCATENATE("(",ROUND((D168/$H168)*100,1),")")</f>
        <v>(9.1)</v>
      </c>
      <c r="F168" s="302">
        <f>SUM(F166:F167)</f>
        <v>0.18434179553900359</v>
      </c>
      <c r="G168" s="299" t="str">
        <f>CONCATENATE("(",ROUND((F168/$H168)*100,1),")")</f>
        <v>(3.5)</v>
      </c>
      <c r="H168" s="302">
        <f>SUM(H166:H167)</f>
        <v>5.2810000000000086</v>
      </c>
      <c r="I168" s="299" t="str">
        <f>CONCATENATE("(",ROUND((H168/$H168)*100,1),")")</f>
        <v>(100)</v>
      </c>
      <c r="K168" s="302">
        <f t="shared" si="137"/>
        <v>0.71411859903118913</v>
      </c>
      <c r="L168" s="302">
        <f t="shared" si="138"/>
        <v>8.0840464759889541E-2</v>
      </c>
      <c r="M168" s="302">
        <f t="shared" si="139"/>
        <v>8.0409362089247094E-3</v>
      </c>
      <c r="N168" s="302">
        <f t="shared" si="140"/>
        <v>0.80300000000000327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13.185256340340198</v>
      </c>
      <c r="C177" s="299" t="str">
        <f>CONCATENATE("(",ROUND((B177/$H179)*100,1),")")</f>
        <v>(45.3)</v>
      </c>
      <c r="D177" s="302">
        <f>'Ind T6'!M72</f>
        <v>1.0290183823868864</v>
      </c>
      <c r="E177" s="299" t="str">
        <f>CONCATENATE("(",ROUND((D177/$H179)*100,1),")")</f>
        <v>(3.5)</v>
      </c>
      <c r="F177" s="302">
        <f>'Ind T6'!N72</f>
        <v>10.451606823203276</v>
      </c>
      <c r="G177" s="299" t="str">
        <f>CONCATENATE("(",ROUND((F177/$H179)*100,1),")")</f>
        <v>(35.9)</v>
      </c>
      <c r="H177" s="302">
        <f>SUM(B177,D177,F177)</f>
        <v>24.665881545930361</v>
      </c>
      <c r="I177" s="299" t="str">
        <f>CONCATENATE("(",ROUND((H177/$H179)*100,1),")")</f>
        <v>(84.7)</v>
      </c>
      <c r="K177" s="302">
        <f>B182-B177</f>
        <v>0.55597841242023449</v>
      </c>
      <c r="L177" s="302">
        <f>D182-D177</f>
        <v>7.6809300209922604E-2</v>
      </c>
      <c r="M177" s="302">
        <f>F182-F177</f>
        <v>0.69034477803750427</v>
      </c>
      <c r="N177" s="302">
        <f>SUM(K177:M177)</f>
        <v>1.3231324906676614</v>
      </c>
    </row>
    <row r="178" spans="1:14" x14ac:dyDescent="0.2">
      <c r="A178" s="282" t="s">
        <v>365</v>
      </c>
      <c r="B178" s="302">
        <f>'Ind T6'!L71</f>
        <v>2.3142265648591023</v>
      </c>
      <c r="C178" s="299" t="str">
        <f>CONCATENATE("(",ROUND((B178/$H179)*100,1),")")</f>
        <v>(7.9)</v>
      </c>
      <c r="D178" s="302">
        <f>'Ind T6'!M71</f>
        <v>1.6460673813308304</v>
      </c>
      <c r="E178" s="299" t="str">
        <f>CONCATENATE("(",ROUND((D178/$H179)*100,1),")")</f>
        <v>(5.7)</v>
      </c>
      <c r="F178" s="302">
        <f>'Ind T6'!N71</f>
        <v>0.4868245078797076</v>
      </c>
      <c r="G178" s="299" t="str">
        <f>CONCATENATE("(",ROUND((F178/$H179)*100,1),")")</f>
        <v>(1.7)</v>
      </c>
      <c r="H178" s="302">
        <f t="shared" ref="H178" si="141">SUM(B178,D178,F178)</f>
        <v>4.4471184540696402</v>
      </c>
      <c r="I178" s="299" t="str">
        <f>CONCATENATE("(",ROUND((H178/$H179)*100,1),")")</f>
        <v>(15.3)</v>
      </c>
      <c r="K178" s="302">
        <f t="shared" ref="K178:K179" si="142">B183-B178</f>
        <v>0.13896104568848022</v>
      </c>
      <c r="L178" s="302">
        <f t="shared" ref="L178:L179" si="143">D183-D178</f>
        <v>0.11038069373652037</v>
      </c>
      <c r="M178" s="302">
        <f t="shared" ref="M178:M179" si="144">F183-F178</f>
        <v>3.1525769907237933E-2</v>
      </c>
      <c r="N178" s="302">
        <f t="shared" ref="N178:N179" si="145">SUM(K178:M178)</f>
        <v>0.28086750933223853</v>
      </c>
    </row>
    <row r="179" spans="1:14" x14ac:dyDescent="0.2">
      <c r="A179" s="282" t="s">
        <v>363</v>
      </c>
      <c r="B179" s="302">
        <f>SUM(B177:B178)</f>
        <v>15.499482905199301</v>
      </c>
      <c r="C179" s="299" t="str">
        <f>CONCATENATE("(",ROUND((B179/$H179)*100,1),")")</f>
        <v>(53.2)</v>
      </c>
      <c r="D179" s="302">
        <f>SUM(D177:D178)</f>
        <v>2.6750857637177168</v>
      </c>
      <c r="E179" s="299" t="str">
        <f>CONCATENATE("(",ROUND((D179/$H179)*100,1),")")</f>
        <v>(9.2)</v>
      </c>
      <c r="F179" s="302">
        <f>SUM(F177:F178)</f>
        <v>10.938431331082985</v>
      </c>
      <c r="G179" s="299" t="str">
        <f>CONCATENATE("(",ROUND((F179/$H179)*100,1),")")</f>
        <v>(37.6)</v>
      </c>
      <c r="H179" s="302">
        <f>SUM(H177:H178)</f>
        <v>29.113</v>
      </c>
      <c r="I179" s="299" t="str">
        <f>CONCATENATE("(",ROUND((H179/$H179)*100,1),")")</f>
        <v>(100)</v>
      </c>
      <c r="K179" s="302">
        <f t="shared" si="142"/>
        <v>0.69493945810871338</v>
      </c>
      <c r="L179" s="302">
        <f t="shared" si="143"/>
        <v>0.18718999394644298</v>
      </c>
      <c r="M179" s="302">
        <f t="shared" si="144"/>
        <v>0.72187054794474115</v>
      </c>
      <c r="N179" s="302">
        <f t="shared" si="145"/>
        <v>1.6039999999998975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13.741234752760432</v>
      </c>
      <c r="C182" s="299" t="str">
        <f>CONCATENATE("(",ROUND((B182/$H184)*100,1),")")</f>
        <v>(44.7)</v>
      </c>
      <c r="D182" s="302">
        <f>'Ind T6'!R72</f>
        <v>1.105827682596809</v>
      </c>
      <c r="E182" s="299" t="str">
        <f>CONCATENATE("(",ROUND((D182/$H184)*100,1),")")</f>
        <v>(3.6)</v>
      </c>
      <c r="F182" s="302">
        <f>'Ind T6'!S72</f>
        <v>11.14195160124078</v>
      </c>
      <c r="G182" s="299" t="str">
        <f>CONCATENATE("(",ROUND((F182/$H184)*100,1),")")</f>
        <v>(36.3)</v>
      </c>
      <c r="H182" s="302">
        <f>SUM(B182,D182,F182)</f>
        <v>25.989014036598022</v>
      </c>
      <c r="I182" s="299" t="str">
        <f>CONCATENATE("(",ROUND((H182/$H184)*100,1),")")</f>
        <v>(84.6)</v>
      </c>
      <c r="K182" s="302">
        <f>B187-B182</f>
        <v>0.41899140323635109</v>
      </c>
      <c r="L182" s="302">
        <f>D187-D182</f>
        <v>0.11372945323956851</v>
      </c>
      <c r="M182" s="302">
        <f>F187-F182</f>
        <v>0.97629456026190731</v>
      </c>
      <c r="N182" s="302">
        <f>SUM(K182:M182)</f>
        <v>1.5090154167378269</v>
      </c>
    </row>
    <row r="183" spans="1:14" x14ac:dyDescent="0.2">
      <c r="A183" s="282" t="s">
        <v>365</v>
      </c>
      <c r="B183" s="302">
        <f>'Ind T6'!Q71</f>
        <v>2.4531876105475825</v>
      </c>
      <c r="C183" s="299" t="str">
        <f>CONCATENATE("(",ROUND((B183/$H184)*100,1),")")</f>
        <v>(8)</v>
      </c>
      <c r="D183" s="302">
        <f>'Ind T6'!R71</f>
        <v>1.7564480750673508</v>
      </c>
      <c r="E183" s="299" t="str">
        <f>CONCATENATE("(",ROUND((D183/$H184)*100,1),")")</f>
        <v>(5.7)</v>
      </c>
      <c r="F183" s="302">
        <f>'Ind T6'!S71</f>
        <v>0.51835027778694553</v>
      </c>
      <c r="G183" s="299" t="str">
        <f>CONCATENATE("(",ROUND((F183/$H184)*100,1),")")</f>
        <v>(1.7)</v>
      </c>
      <c r="H183" s="302">
        <f t="shared" ref="H183" si="146">SUM(B183,D183,F183)</f>
        <v>4.7279859634018786</v>
      </c>
      <c r="I183" s="299" t="str">
        <f>CONCATENATE("(",ROUND((H183/$H184)*100,1),")")</f>
        <v>(15.4)</v>
      </c>
      <c r="K183" s="302">
        <f t="shared" ref="K183:K184" si="147">B188-B183</f>
        <v>0.1930193986620834</v>
      </c>
      <c r="L183" s="302">
        <f t="shared" ref="L183:L184" si="148">D188-D183</f>
        <v>0.15933323284695722</v>
      </c>
      <c r="M183" s="302">
        <f t="shared" ref="M183:M184" si="149">F188-F183</f>
        <v>5.6631951753189691E-2</v>
      </c>
      <c r="N183" s="302">
        <f t="shared" ref="N183:N184" si="150">SUM(K183:M183)</f>
        <v>0.40898458326223031</v>
      </c>
    </row>
    <row r="184" spans="1:14" x14ac:dyDescent="0.2">
      <c r="A184" s="282" t="s">
        <v>363</v>
      </c>
      <c r="B184" s="302">
        <f>SUM(B182:B183)</f>
        <v>16.194422363308014</v>
      </c>
      <c r="C184" s="299" t="str">
        <f>CONCATENATE("(",ROUND((B184/$H184)*100,1),")")</f>
        <v>(52.7)</v>
      </c>
      <c r="D184" s="302">
        <f>SUM(D182:D183)</f>
        <v>2.8622757576641598</v>
      </c>
      <c r="E184" s="299" t="str">
        <f>CONCATENATE("(",ROUND((D184/$H184)*100,1),")")</f>
        <v>(9.3)</v>
      </c>
      <c r="F184" s="302">
        <f>SUM(F182:F183)</f>
        <v>11.660301879027726</v>
      </c>
      <c r="G184" s="299" t="str">
        <f>CONCATENATE("(",ROUND((F184/$H184)*100,1),")")</f>
        <v>(38)</v>
      </c>
      <c r="H184" s="302">
        <f>SUM(H182:H183)</f>
        <v>30.716999999999899</v>
      </c>
      <c r="I184" s="299" t="str">
        <f>CONCATENATE("(",ROUND((H184/$H184)*100,1),")")</f>
        <v>(100)</v>
      </c>
      <c r="K184" s="302">
        <f t="shared" si="147"/>
        <v>0.61201080189843537</v>
      </c>
      <c r="L184" s="302">
        <f t="shared" si="148"/>
        <v>0.27306268608652573</v>
      </c>
      <c r="M184" s="302">
        <f t="shared" si="149"/>
        <v>1.0329265120150968</v>
      </c>
      <c r="N184" s="302">
        <f t="shared" si="150"/>
        <v>1.9180000000000579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14.160226155996783</v>
      </c>
      <c r="C187" s="299" t="str">
        <f>CONCATENATE("(",ROUND((B187/$H189)*100,1),")")</f>
        <v>(43.4)</v>
      </c>
      <c r="D187" s="302">
        <f>'Ind T6'!W72</f>
        <v>1.2195571358363775</v>
      </c>
      <c r="E187" s="299" t="str">
        <f>CONCATENATE("(",ROUND((D187/$H189)*100,1),")")</f>
        <v>(3.7)</v>
      </c>
      <c r="F187" s="302">
        <f>'Ind T6'!X72</f>
        <v>12.118246161502688</v>
      </c>
      <c r="G187" s="299" t="str">
        <f>CONCATENATE("(",ROUND((F187/$H189)*100,1),")")</f>
        <v>(37.1)</v>
      </c>
      <c r="H187" s="302">
        <f>SUM(B187,D187,F187)</f>
        <v>27.498029453335846</v>
      </c>
      <c r="I187" s="299" t="str">
        <f>CONCATENATE("(",ROUND((H187/$H189)*100,1),")")</f>
        <v>(84.3)</v>
      </c>
      <c r="K187" s="302">
        <f>B187-B177</f>
        <v>0.97496981565658558</v>
      </c>
      <c r="L187" s="302">
        <f>D187-D177</f>
        <v>0.19053875344949112</v>
      </c>
      <c r="M187" s="302">
        <f>F187-F177</f>
        <v>1.6666393382994116</v>
      </c>
      <c r="N187" s="302">
        <f>SUM(K187:M187)</f>
        <v>2.8321479074054885</v>
      </c>
    </row>
    <row r="188" spans="1:14" x14ac:dyDescent="0.2">
      <c r="A188" s="282" t="s">
        <v>365</v>
      </c>
      <c r="B188" s="302">
        <f>'Ind T6'!V71</f>
        <v>2.6462070092096659</v>
      </c>
      <c r="C188" s="299" t="str">
        <f>CONCATENATE("(",ROUND((B188/$H189)*100,1),")")</f>
        <v>(8.1)</v>
      </c>
      <c r="D188" s="302">
        <f>'Ind T6'!W71</f>
        <v>1.915781307914308</v>
      </c>
      <c r="E188" s="299" t="str">
        <f>CONCATENATE("(",ROUND((D188/$H189)*100,1),")")</f>
        <v>(5.9)</v>
      </c>
      <c r="F188" s="302">
        <f>'Ind T6'!X71</f>
        <v>0.57498222954013523</v>
      </c>
      <c r="G188" s="299" t="str">
        <f>CONCATENATE("(",ROUND((F188/$H189)*100,1),")")</f>
        <v>(1.8)</v>
      </c>
      <c r="H188" s="302">
        <f t="shared" ref="H188" si="151">SUM(B188,D188,F188)</f>
        <v>5.1369705466641093</v>
      </c>
      <c r="I188" s="299" t="str">
        <f>CONCATENATE("(",ROUND((H188/$H189)*100,1),")")</f>
        <v>(15.7)</v>
      </c>
      <c r="K188" s="302">
        <f t="shared" ref="K188:K189" si="152">B188-B178</f>
        <v>0.33198044435056362</v>
      </c>
      <c r="L188" s="302">
        <f t="shared" ref="L188:L189" si="153">D188-D178</f>
        <v>0.26971392658347759</v>
      </c>
      <c r="M188" s="302">
        <f t="shared" ref="M188:M189" si="154">F188-F178</f>
        <v>8.8157721660427624E-2</v>
      </c>
      <c r="N188" s="302">
        <f t="shared" ref="N188:N189" si="155">SUM(K188:M188)</f>
        <v>0.68985209259446889</v>
      </c>
    </row>
    <row r="189" spans="1:14" x14ac:dyDescent="0.2">
      <c r="A189" s="282" t="s">
        <v>363</v>
      </c>
      <c r="B189" s="302">
        <f>SUM(B187:B188)</f>
        <v>16.80643316520645</v>
      </c>
      <c r="C189" s="299" t="str">
        <f>CONCATENATE("(",ROUND((B189/$H189)*100,1),")")</f>
        <v>(51.5)</v>
      </c>
      <c r="D189" s="302">
        <f>SUM(D187:D188)</f>
        <v>3.1353384437506855</v>
      </c>
      <c r="E189" s="299" t="str">
        <f>CONCATENATE("(",ROUND((D189/$H189)*100,1),")")</f>
        <v>(9.6)</v>
      </c>
      <c r="F189" s="302">
        <f>SUM(F187:F188)</f>
        <v>12.693228391042823</v>
      </c>
      <c r="G189" s="299" t="str">
        <f>CONCATENATE("(",ROUND((F189/$H189)*100,1),")")</f>
        <v>(38.9)</v>
      </c>
      <c r="H189" s="302">
        <f>SUM(H187:H188)</f>
        <v>32.634999999999955</v>
      </c>
      <c r="I189" s="299" t="str">
        <f>CONCATENATE("(",ROUND((H189/$H189)*100,1),")")</f>
        <v>(100)</v>
      </c>
      <c r="K189" s="302">
        <f t="shared" si="152"/>
        <v>1.3069502600071488</v>
      </c>
      <c r="L189" s="302">
        <f t="shared" si="153"/>
        <v>0.46025268003296871</v>
      </c>
      <c r="M189" s="302">
        <f t="shared" si="154"/>
        <v>1.7547970599598379</v>
      </c>
      <c r="N189" s="302">
        <f t="shared" si="155"/>
        <v>3.5219999999999554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24.606807666088837</v>
      </c>
      <c r="C198" s="299" t="str">
        <f>CONCATENATE("(",ROUND((B198/$H200)*100,1),")")</f>
        <v>(37.7)</v>
      </c>
      <c r="D198" s="302">
        <f>'Ind T6'!M81</f>
        <v>7.9656577686588594</v>
      </c>
      <c r="E198" s="299" t="str">
        <f>CONCATENATE("(",ROUND((D198/$H200)*100,1),")")</f>
        <v>(12.2)</v>
      </c>
      <c r="F198" s="302">
        <f>'Ind T6'!N81</f>
        <v>2.2994264202832597</v>
      </c>
      <c r="G198" s="299" t="str">
        <f>CONCATENATE("(",ROUND((F198/$H200)*100,1),")")</f>
        <v>(3.5)</v>
      </c>
      <c r="H198" s="302">
        <f>SUM(B198,D198,F198)</f>
        <v>34.87189185503096</v>
      </c>
      <c r="I198" s="299" t="str">
        <f>CONCATENATE("(",ROUND((H198/$H200)*100,1),")")</f>
        <v>(53.4)</v>
      </c>
      <c r="K198" s="302">
        <f>B203-B198</f>
        <v>0.79771719313222889</v>
      </c>
      <c r="L198" s="302">
        <f>D203-D198</f>
        <v>8.8948705513899995E-2</v>
      </c>
      <c r="M198" s="302">
        <f>F203-F198</f>
        <v>7.3048519940678958E-2</v>
      </c>
      <c r="N198" s="302">
        <f>SUM(K198:M198)</f>
        <v>0.95971441858680784</v>
      </c>
    </row>
    <row r="199" spans="1:14" x14ac:dyDescent="0.2">
      <c r="A199" s="282" t="s">
        <v>365</v>
      </c>
      <c r="B199" s="302">
        <f>'Ind T6'!L80</f>
        <v>12.207519506887751</v>
      </c>
      <c r="C199" s="299" t="str">
        <f>CONCATENATE("(",ROUND((B199/$H200)*100,1),")")</f>
        <v>(18.7)</v>
      </c>
      <c r="D199" s="302">
        <f>'Ind T6'!M80</f>
        <v>16.373890486166182</v>
      </c>
      <c r="E199" s="299" t="str">
        <f>CONCATENATE("(",ROUND((D199/$H200)*100,1),")")</f>
        <v>(25.1)</v>
      </c>
      <c r="F199" s="302">
        <f>'Ind T6'!N80</f>
        <v>1.7926981519151766</v>
      </c>
      <c r="G199" s="299" t="str">
        <f>CONCATENATE("(",ROUND((F199/$H200)*100,1),")")</f>
        <v>(2.7)</v>
      </c>
      <c r="H199" s="302">
        <f t="shared" ref="H199" si="156">SUM(B199,D199,F199)</f>
        <v>30.374108144969107</v>
      </c>
      <c r="I199" s="299" t="str">
        <f>CONCATENATE("(",ROUND((H199/$H200)*100,1),")")</f>
        <v>(46.6)</v>
      </c>
      <c r="K199" s="302">
        <f t="shared" ref="K199:K200" si="157">B204-B199</f>
        <v>0.64899953040199954</v>
      </c>
      <c r="L199" s="302">
        <f t="shared" ref="L199:L200" si="158">D204-D199</f>
        <v>-0.48712304940360518</v>
      </c>
      <c r="M199" s="302">
        <f t="shared" ref="M199:M200" si="159">F204-F199</f>
        <v>7.1409100414821847E-2</v>
      </c>
      <c r="N199" s="302">
        <f t="shared" ref="N199:N200" si="160">SUM(K199:M199)</f>
        <v>0.2332855814132162</v>
      </c>
    </row>
    <row r="200" spans="1:14" x14ac:dyDescent="0.2">
      <c r="A200" s="282" t="s">
        <v>363</v>
      </c>
      <c r="B200" s="302">
        <f>SUM(B198:B199)</f>
        <v>36.81432717297659</v>
      </c>
      <c r="C200" s="299" t="str">
        <f>CONCATENATE("(",ROUND((B200/$H200)*100,1),")")</f>
        <v>(56.4)</v>
      </c>
      <c r="D200" s="302">
        <f>SUM(D198:D199)</f>
        <v>24.33954825482504</v>
      </c>
      <c r="E200" s="299" t="str">
        <f>CONCATENATE("(",ROUND((D200/$H200)*100,1),")")</f>
        <v>(37.3)</v>
      </c>
      <c r="F200" s="302">
        <f>SUM(F198:F199)</f>
        <v>4.0921245721984363</v>
      </c>
      <c r="G200" s="299" t="str">
        <f>CONCATENATE("(",ROUND((F200/$H200)*100,1),")")</f>
        <v>(6.3)</v>
      </c>
      <c r="H200" s="302">
        <f>SUM(H198:H199)</f>
        <v>65.246000000000066</v>
      </c>
      <c r="I200" s="299" t="str">
        <f>CONCATENATE("(",ROUND((H200/$H200)*100,1),")")</f>
        <v>(100)</v>
      </c>
      <c r="K200" s="302">
        <f t="shared" si="157"/>
        <v>1.4467167235342231</v>
      </c>
      <c r="L200" s="302">
        <f t="shared" si="158"/>
        <v>-0.39817434388970341</v>
      </c>
      <c r="M200" s="302">
        <f t="shared" si="159"/>
        <v>0.14445762035550125</v>
      </c>
      <c r="N200" s="302">
        <f t="shared" si="160"/>
        <v>1.1930000000000209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25.404524859221066</v>
      </c>
      <c r="C203" s="299" t="str">
        <f>CONCATENATE("(",ROUND((B203/$H205)*100,1),")")</f>
        <v>(38.2)</v>
      </c>
      <c r="D203" s="302">
        <f>'Ind T6'!R81</f>
        <v>8.0546064741727594</v>
      </c>
      <c r="E203" s="299" t="str">
        <f>CONCATENATE("(",ROUND((D203/$H205)*100,1),")")</f>
        <v>(12.1)</v>
      </c>
      <c r="F203" s="302">
        <f>'Ind T6'!S81</f>
        <v>2.3724749402239387</v>
      </c>
      <c r="G203" s="299" t="str">
        <f>CONCATENATE("(",ROUND((F203/$H205)*100,1),")")</f>
        <v>(3.6)</v>
      </c>
      <c r="H203" s="302">
        <f>SUM(B203,D203,F203)</f>
        <v>35.831606273617766</v>
      </c>
      <c r="I203" s="299" t="str">
        <f>CONCATENATE("(",ROUND((H203/$H205)*100,1),")")</f>
        <v>(53.9)</v>
      </c>
      <c r="K203" s="302">
        <f>B208-B203</f>
        <v>0.88535778092876782</v>
      </c>
      <c r="L203" s="302">
        <f>D208-D203</f>
        <v>0.11215917305954015</v>
      </c>
      <c r="M203" s="302">
        <f>F208-F203</f>
        <v>9.0689965504260339E-2</v>
      </c>
      <c r="N203" s="302">
        <f>SUM(K203:M203)</f>
        <v>1.0882069194925683</v>
      </c>
    </row>
    <row r="204" spans="1:14" x14ac:dyDescent="0.2">
      <c r="A204" s="282" t="s">
        <v>365</v>
      </c>
      <c r="B204" s="302">
        <f>'Ind T6'!Q80</f>
        <v>12.85651903728975</v>
      </c>
      <c r="C204" s="299" t="str">
        <f>CONCATENATE("(",ROUND((B204/$H205)*100,1),")")</f>
        <v>(19.4)</v>
      </c>
      <c r="D204" s="302">
        <f>'Ind T6'!R80</f>
        <v>15.886767436762577</v>
      </c>
      <c r="E204" s="299" t="str">
        <f>CONCATENATE("(",ROUND((D204/$H205)*100,1),")")</f>
        <v>(23.9)</v>
      </c>
      <c r="F204" s="302">
        <f>'Ind T6'!S80</f>
        <v>1.8641072523299984</v>
      </c>
      <c r="G204" s="299" t="str">
        <f>CONCATENATE("(",ROUND((F204/$H205)*100,1),")")</f>
        <v>(2.8)</v>
      </c>
      <c r="H204" s="302">
        <f t="shared" ref="H204" si="161">SUM(B204,D204,F204)</f>
        <v>30.607393726382323</v>
      </c>
      <c r="I204" s="299" t="str">
        <f>CONCATENATE("(",ROUND((H204/$H205)*100,1),")")</f>
        <v>(46.1)</v>
      </c>
      <c r="K204" s="302">
        <f t="shared" ref="K204:K205" si="162">B209-B204</f>
        <v>1.1126741808281082</v>
      </c>
      <c r="L204" s="302">
        <f t="shared" ref="L204:L205" si="163">D209-D204</f>
        <v>-1.0603800438329145</v>
      </c>
      <c r="M204" s="302">
        <f t="shared" ref="M204:M205" si="164">F209-F204</f>
        <v>0.13049894351207891</v>
      </c>
      <c r="N204" s="302">
        <f t="shared" ref="N204:N205" si="165">SUM(K204:M204)</f>
        <v>0.18279308050727261</v>
      </c>
    </row>
    <row r="205" spans="1:14" x14ac:dyDescent="0.2">
      <c r="A205" s="282" t="s">
        <v>363</v>
      </c>
      <c r="B205" s="302">
        <f>SUM(B203:B204)</f>
        <v>38.261043896510813</v>
      </c>
      <c r="C205" s="299" t="str">
        <f>CONCATENATE("(",ROUND((B205/$H205)*100,1),")")</f>
        <v>(57.6)</v>
      </c>
      <c r="D205" s="302">
        <f>SUM(D203:D204)</f>
        <v>23.941373910935337</v>
      </c>
      <c r="E205" s="299" t="str">
        <f>CONCATENATE("(",ROUND((D205/$H205)*100,1),")")</f>
        <v>(36)</v>
      </c>
      <c r="F205" s="302">
        <f>SUM(F203:F204)</f>
        <v>4.2365821925539375</v>
      </c>
      <c r="G205" s="299" t="str">
        <f>CONCATENATE("(",ROUND((F205/$H205)*100,1),")")</f>
        <v>(6.4)</v>
      </c>
      <c r="H205" s="302">
        <f>SUM(H203:H204)</f>
        <v>66.439000000000092</v>
      </c>
      <c r="I205" s="299" t="str">
        <f>CONCATENATE("(",ROUND((H205/$H205)*100,1),")")</f>
        <v>(100)</v>
      </c>
      <c r="K205" s="302">
        <f t="shared" si="162"/>
        <v>1.9980319617568796</v>
      </c>
      <c r="L205" s="302">
        <f t="shared" si="163"/>
        <v>-0.94822087077337258</v>
      </c>
      <c r="M205" s="302">
        <f t="shared" si="164"/>
        <v>0.22118890901633925</v>
      </c>
      <c r="N205" s="302">
        <f t="shared" si="165"/>
        <v>1.2709999999998463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26.289882640149834</v>
      </c>
      <c r="C208" s="299" t="str">
        <f>CONCATENATE("(",ROUND((B208/$H210)*100,1),")")</f>
        <v>(38.8)</v>
      </c>
      <c r="D208" s="302">
        <f>'Ind T6'!W81</f>
        <v>8.1667656472322996</v>
      </c>
      <c r="E208" s="299" t="str">
        <f>CONCATENATE("(",ROUND((D208/$H210)*100,1),")")</f>
        <v>(12.1)</v>
      </c>
      <c r="F208" s="302">
        <f>'Ind T6'!X81</f>
        <v>2.463164905728199</v>
      </c>
      <c r="G208" s="299" t="str">
        <f>CONCATENATE("(",ROUND((F208/$H210)*100,1),")")</f>
        <v>(3.6)</v>
      </c>
      <c r="H208" s="302">
        <f>SUM(B208,D208,F208)</f>
        <v>36.919813193110336</v>
      </c>
      <c r="I208" s="299" t="str">
        <f>CONCATENATE("(",ROUND((H208/$H210)*100,1),")")</f>
        <v>(54.5)</v>
      </c>
      <c r="K208" s="302">
        <f>B208-B198</f>
        <v>1.6830749740609967</v>
      </c>
      <c r="L208" s="302">
        <f>D208-D198</f>
        <v>0.20110787857344015</v>
      </c>
      <c r="M208" s="302">
        <f>F208-F198</f>
        <v>0.1637384854449393</v>
      </c>
      <c r="N208" s="302">
        <f>SUM(K208:M208)</f>
        <v>2.0479213380793762</v>
      </c>
    </row>
    <row r="209" spans="1:14" x14ac:dyDescent="0.2">
      <c r="A209" s="282" t="s">
        <v>365</v>
      </c>
      <c r="B209" s="302">
        <f>'Ind T6'!V80</f>
        <v>13.969193218117859</v>
      </c>
      <c r="C209" s="299" t="str">
        <f>CONCATENATE("(",ROUND((B209/$H210)*100,1),")")</f>
        <v>(20.6)</v>
      </c>
      <c r="D209" s="302">
        <f>'Ind T6'!W80</f>
        <v>14.826387392929663</v>
      </c>
      <c r="E209" s="299" t="str">
        <f>CONCATENATE("(",ROUND((D209/$H210)*100,1),")")</f>
        <v>(21.9)</v>
      </c>
      <c r="F209" s="302">
        <f>'Ind T6'!X80</f>
        <v>1.9946061958420773</v>
      </c>
      <c r="G209" s="299" t="str">
        <f>CONCATENATE("(",ROUND((F209/$H210)*100,1),")")</f>
        <v>(2.9)</v>
      </c>
      <c r="H209" s="302">
        <f t="shared" ref="H209" si="166">SUM(B209,D209,F209)</f>
        <v>30.790186806889597</v>
      </c>
      <c r="I209" s="299" t="str">
        <f>CONCATENATE("(",ROUND((H209/$H210)*100,1),")")</f>
        <v>(45.5)</v>
      </c>
      <c r="K209" s="302">
        <f t="shared" ref="K209:K210" si="167">B209-B199</f>
        <v>1.7616737112301077</v>
      </c>
      <c r="L209" s="302">
        <f t="shared" ref="L209:L210" si="168">D209-D199</f>
        <v>-1.5475030932365197</v>
      </c>
      <c r="M209" s="302">
        <f t="shared" ref="M209:M210" si="169">F209-F199</f>
        <v>0.20190804392690076</v>
      </c>
      <c r="N209" s="302">
        <f t="shared" ref="N209:N210" si="170">SUM(K209:M209)</f>
        <v>0.41607866192048881</v>
      </c>
    </row>
    <row r="210" spans="1:14" x14ac:dyDescent="0.2">
      <c r="A210" s="282" t="s">
        <v>363</v>
      </c>
      <c r="B210" s="302">
        <f>SUM(B208:B209)</f>
        <v>40.259075858267693</v>
      </c>
      <c r="C210" s="299" t="str">
        <f>CONCATENATE("(",ROUND((B210/$H210)*100,1),")")</f>
        <v>(59.5)</v>
      </c>
      <c r="D210" s="302">
        <f>SUM(D208:D209)</f>
        <v>22.993153040161964</v>
      </c>
      <c r="E210" s="299" t="str">
        <f>CONCATENATE("(",ROUND((D210/$H210)*100,1),")")</f>
        <v>(34)</v>
      </c>
      <c r="F210" s="302">
        <f>SUM(F208:F209)</f>
        <v>4.4577711015702768</v>
      </c>
      <c r="G210" s="299" t="str">
        <f>CONCATENATE("(",ROUND((F210/$H210)*100,1),")")</f>
        <v>(6.6)</v>
      </c>
      <c r="H210" s="302">
        <f>SUM(H208:H209)</f>
        <v>67.709999999999937</v>
      </c>
      <c r="I210" s="299" t="str">
        <f>CONCATENATE("(",ROUND((H210/$H210)*100,1),")")</f>
        <v>(100)</v>
      </c>
      <c r="K210" s="302">
        <f t="shared" si="167"/>
        <v>3.4447486852911027</v>
      </c>
      <c r="L210" s="302">
        <f t="shared" si="168"/>
        <v>-1.346395214663076</v>
      </c>
      <c r="M210" s="302">
        <f t="shared" si="169"/>
        <v>0.3656465293718405</v>
      </c>
      <c r="N210" s="302">
        <f t="shared" si="170"/>
        <v>2.4639999999998672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12.10378907288173</v>
      </c>
      <c r="C219" s="299" t="str">
        <f>CONCATENATE("(",ROUND((B219/$H221)*100,1),")")</f>
        <v>(52.4)</v>
      </c>
      <c r="D219" s="302">
        <f>'Ind T6'!M90</f>
        <v>1.6985381630682279</v>
      </c>
      <c r="E219" s="299" t="str">
        <f>CONCATENATE("(",ROUND((D219/$H221)*100,1),")")</f>
        <v>(7.4)</v>
      </c>
      <c r="F219" s="302">
        <f>'Ind T6'!N90</f>
        <v>3.8862096740114489</v>
      </c>
      <c r="G219" s="299" t="str">
        <f>CONCATENATE("(",ROUND((F219/$H221)*100,1),")")</f>
        <v>(16.8)</v>
      </c>
      <c r="H219" s="302">
        <f>SUM(B219,D219,F219)</f>
        <v>17.688536909961407</v>
      </c>
      <c r="I219" s="299" t="str">
        <f>CONCATENATE("(",ROUND((H219/$H221)*100,1),")")</f>
        <v>(76.6)</v>
      </c>
      <c r="K219" s="302">
        <f>B224-B219</f>
        <v>0.6666555254925246</v>
      </c>
      <c r="L219" s="302">
        <f>D224-D219</f>
        <v>0.10990327774744357</v>
      </c>
      <c r="M219" s="302">
        <f>F224-F219</f>
        <v>0.35119519472290284</v>
      </c>
      <c r="N219" s="302">
        <f>SUM(K219:M219)</f>
        <v>1.127753997962871</v>
      </c>
    </row>
    <row r="220" spans="1:14" x14ac:dyDescent="0.2">
      <c r="A220" s="282" t="s">
        <v>365</v>
      </c>
      <c r="B220" s="302">
        <f>'Ind T6'!L89</f>
        <v>3.1548057261945255</v>
      </c>
      <c r="C220" s="299" t="str">
        <f>CONCATENATE("(",ROUND((B220/$H221)*100,1),")")</f>
        <v>(13.7)</v>
      </c>
      <c r="D220" s="302">
        <f>'Ind T6'!M89</f>
        <v>1.6222806738219018</v>
      </c>
      <c r="E220" s="299" t="str">
        <f>CONCATENATE("(",ROUND((D220/$H221)*100,1),")")</f>
        <v>(7)</v>
      </c>
      <c r="F220" s="302">
        <f>'Ind T6'!N89</f>
        <v>0.63037669002219565</v>
      </c>
      <c r="G220" s="299" t="str">
        <f>CONCATENATE("(",ROUND((F220/$H221)*100,1),")")</f>
        <v>(2.7)</v>
      </c>
      <c r="H220" s="302">
        <f t="shared" ref="H220" si="171">SUM(B220,D220,F220)</f>
        <v>5.4074630900386236</v>
      </c>
      <c r="I220" s="299" t="str">
        <f>CONCATENATE("(",ROUND((H220/$H221)*100,1),")")</f>
        <v>(23.4)</v>
      </c>
      <c r="K220" s="302">
        <f t="shared" ref="K220:K221" si="172">B225-B220</f>
        <v>0.31677814455529063</v>
      </c>
      <c r="L220" s="302">
        <f t="shared" ref="L220:L221" si="173">D225-D220</f>
        <v>0.19692365669185552</v>
      </c>
      <c r="M220" s="302">
        <f t="shared" ref="M220:M221" si="174">F225-F220</f>
        <v>3.9544200789957684E-2</v>
      </c>
      <c r="N220" s="302">
        <f t="shared" ref="N220:N221" si="175">SUM(K220:M220)</f>
        <v>0.55324600203710383</v>
      </c>
    </row>
    <row r="221" spans="1:14" x14ac:dyDescent="0.2">
      <c r="A221" s="282" t="s">
        <v>363</v>
      </c>
      <c r="B221" s="302">
        <f>SUM(B219:B220)</f>
        <v>15.258594799076256</v>
      </c>
      <c r="C221" s="299" t="str">
        <f>CONCATENATE("(",ROUND((B221/$H221)*100,1),")")</f>
        <v>(66.1)</v>
      </c>
      <c r="D221" s="302">
        <f>SUM(D219:D220)</f>
        <v>3.3208188368901297</v>
      </c>
      <c r="E221" s="299" t="str">
        <f>CONCATENATE("(",ROUND((D221/$H221)*100,1),")")</f>
        <v>(14.4)</v>
      </c>
      <c r="F221" s="302">
        <f>SUM(F219:F220)</f>
        <v>4.5165863640336443</v>
      </c>
      <c r="G221" s="299" t="str">
        <f>CONCATENATE("(",ROUND((F221/$H221)*100,1),")")</f>
        <v>(19.6)</v>
      </c>
      <c r="H221" s="302">
        <f>SUM(H219:H220)</f>
        <v>23.096000000000032</v>
      </c>
      <c r="I221" s="299" t="str">
        <f>CONCATENATE("(",ROUND((H221/$H221)*100,1),")")</f>
        <v>(100)</v>
      </c>
      <c r="K221" s="302">
        <f t="shared" si="172"/>
        <v>0.98343367004781612</v>
      </c>
      <c r="L221" s="302">
        <f t="shared" si="173"/>
        <v>0.30682693443929931</v>
      </c>
      <c r="M221" s="302">
        <f t="shared" si="174"/>
        <v>0.39073939551286063</v>
      </c>
      <c r="N221" s="302">
        <f t="shared" si="175"/>
        <v>1.6809999999999761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12.770444598374254</v>
      </c>
      <c r="C224" s="299" t="str">
        <f>CONCATENATE("(",ROUND((B224/$H226)*100,1),")")</f>
        <v>(51.5)</v>
      </c>
      <c r="D224" s="302">
        <f>'Ind T6'!R90</f>
        <v>1.8084414408156715</v>
      </c>
      <c r="E224" s="299" t="str">
        <f>CONCATENATE("(",ROUND((D224/$H226)*100,1),")")</f>
        <v>(7.3)</v>
      </c>
      <c r="F224" s="302">
        <f>'Ind T6'!S90</f>
        <v>4.2374048687343517</v>
      </c>
      <c r="G224" s="299" t="str">
        <f>CONCATENATE("(",ROUND((F224/$H226)*100,1),")")</f>
        <v>(17.1)</v>
      </c>
      <c r="H224" s="302">
        <f>SUM(B224,D224,F224)</f>
        <v>18.816290907924277</v>
      </c>
      <c r="I224" s="299" t="str">
        <f>CONCATENATE("(",ROUND((H224/$H226)*100,1),")")</f>
        <v>(75.9)</v>
      </c>
      <c r="K224" s="302">
        <f>B229-B224</f>
        <v>-0.12527417716234091</v>
      </c>
      <c r="L224" s="302">
        <f>D229-D224</f>
        <v>8.1247102270664007E-2</v>
      </c>
      <c r="M224" s="302">
        <f>F229-F224</f>
        <v>0.26567393978480691</v>
      </c>
      <c r="N224" s="302">
        <f>SUM(K224:M224)</f>
        <v>0.22164686489313001</v>
      </c>
    </row>
    <row r="225" spans="1:14" x14ac:dyDescent="0.2">
      <c r="A225" s="282" t="s">
        <v>365</v>
      </c>
      <c r="B225" s="302">
        <f>'Ind T6'!Q89</f>
        <v>3.4715838707498161</v>
      </c>
      <c r="C225" s="299" t="str">
        <f>CONCATENATE("(",ROUND((B225/$H226)*100,1),")")</f>
        <v>(14)</v>
      </c>
      <c r="D225" s="302">
        <f>'Ind T6'!R89</f>
        <v>1.8192043305137573</v>
      </c>
      <c r="E225" s="299" t="str">
        <f>CONCATENATE("(",ROUND((D225/$H226)*100,1),")")</f>
        <v>(7.3)</v>
      </c>
      <c r="F225" s="302">
        <f>'Ind T6'!S89</f>
        <v>0.66992089081215334</v>
      </c>
      <c r="G225" s="299" t="str">
        <f>CONCATENATE("(",ROUND((F225/$H226)*100,1),")")</f>
        <v>(2.7)</v>
      </c>
      <c r="H225" s="302">
        <f t="shared" ref="H225" si="176">SUM(B225,D225,F225)</f>
        <v>5.9607090920757271</v>
      </c>
      <c r="I225" s="299" t="str">
        <f>CONCATENATE("(",ROUND((H225/$H226)*100,1),")")</f>
        <v>(24.1)</v>
      </c>
      <c r="K225" s="302">
        <f t="shared" ref="K225:K226" si="177">B230-B225</f>
        <v>0.18696984359429525</v>
      </c>
      <c r="L225" s="302">
        <f t="shared" ref="L225:L226" si="178">D230-D225</f>
        <v>0.17039055406891812</v>
      </c>
      <c r="M225" s="302">
        <f t="shared" ref="M225:M226" si="179">F230-F225</f>
        <v>6.9927374436256073E-3</v>
      </c>
      <c r="N225" s="302">
        <f t="shared" ref="N225:N226" si="180">SUM(K225:M225)</f>
        <v>0.36435313510683898</v>
      </c>
    </row>
    <row r="226" spans="1:14" x14ac:dyDescent="0.2">
      <c r="A226" s="282" t="s">
        <v>363</v>
      </c>
      <c r="B226" s="302">
        <f>SUM(B224:B225)</f>
        <v>16.242028469124072</v>
      </c>
      <c r="C226" s="299" t="str">
        <f>CONCATENATE("(",ROUND((B226/$H226)*100,1),")")</f>
        <v>(65.6)</v>
      </c>
      <c r="D226" s="302">
        <f>SUM(D224:D225)</f>
        <v>3.627645771329429</v>
      </c>
      <c r="E226" s="299" t="str">
        <f>CONCATENATE("(",ROUND((D226/$H226)*100,1),")")</f>
        <v>(14.6)</v>
      </c>
      <c r="F226" s="302">
        <f>SUM(F224:F225)</f>
        <v>4.907325759546505</v>
      </c>
      <c r="G226" s="299" t="str">
        <f>CONCATENATE("(",ROUND((F226/$H226)*100,1),")")</f>
        <v>(19.8)</v>
      </c>
      <c r="H226" s="302">
        <f>SUM(H224:H225)</f>
        <v>24.777000000000005</v>
      </c>
      <c r="I226" s="299" t="str">
        <f>CONCATENATE("(",ROUND((H226/$H226)*100,1),")")</f>
        <v>(100)</v>
      </c>
      <c r="K226" s="302">
        <f t="shared" si="177"/>
        <v>6.1695666431951679E-2</v>
      </c>
      <c r="L226" s="302">
        <f t="shared" si="178"/>
        <v>0.25163765633958191</v>
      </c>
      <c r="M226" s="302">
        <f t="shared" si="179"/>
        <v>0.27266667722843252</v>
      </c>
      <c r="N226" s="302">
        <f t="shared" si="180"/>
        <v>0.5859999999999661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12.645170421211914</v>
      </c>
      <c r="C229" s="299" t="str">
        <f>CONCATENATE("(",ROUND((B229/$H231)*100,1),")")</f>
        <v>(49.9)</v>
      </c>
      <c r="D229" s="302">
        <f>'Ind T6'!W90</f>
        <v>1.8896885430863355</v>
      </c>
      <c r="E229" s="299" t="str">
        <f>CONCATENATE("(",ROUND((D229/$H231)*100,1),")")</f>
        <v>(7.5)</v>
      </c>
      <c r="F229" s="302">
        <f>'Ind T6'!X90</f>
        <v>4.5030788085191586</v>
      </c>
      <c r="G229" s="299" t="str">
        <f>CONCATENATE("(",ROUND((F229/$H231)*100,1),")")</f>
        <v>(17.8)</v>
      </c>
      <c r="H229" s="302">
        <f>SUM(B229,D229,F229)</f>
        <v>19.037937772817408</v>
      </c>
      <c r="I229" s="299" t="str">
        <f>CONCATENATE("(",ROUND((H229/$H231)*100,1),")")</f>
        <v>(75.1)</v>
      </c>
      <c r="K229" s="302">
        <f>B229-B219</f>
        <v>0.5413813483301837</v>
      </c>
      <c r="L229" s="302">
        <f>D229-D219</f>
        <v>0.19115038001810758</v>
      </c>
      <c r="M229" s="302">
        <f>F229-F219</f>
        <v>0.61686913450770975</v>
      </c>
      <c r="N229" s="302">
        <f>SUM(K229:M229)</f>
        <v>1.349400862856001</v>
      </c>
    </row>
    <row r="230" spans="1:14" x14ac:dyDescent="0.2">
      <c r="A230" s="282" t="s">
        <v>365</v>
      </c>
      <c r="B230" s="302">
        <f>'Ind T6'!V89</f>
        <v>3.6585537143441114</v>
      </c>
      <c r="C230" s="299" t="str">
        <f>CONCATENATE("(",ROUND((B230/$H231)*100,1),")")</f>
        <v>(14.4)</v>
      </c>
      <c r="D230" s="302">
        <f>'Ind T6'!W89</f>
        <v>1.9895948845826754</v>
      </c>
      <c r="E230" s="299" t="str">
        <f>CONCATENATE("(",ROUND((D230/$H231)*100,1),")")</f>
        <v>(7.8)</v>
      </c>
      <c r="F230" s="302">
        <f>'Ind T6'!X89</f>
        <v>0.67691362825577894</v>
      </c>
      <c r="G230" s="299" t="str">
        <f>CONCATENATE("(",ROUND((F230/$H231)*100,1),")")</f>
        <v>(2.7)</v>
      </c>
      <c r="H230" s="302">
        <f t="shared" ref="H230" si="181">SUM(B230,D230,F230)</f>
        <v>6.3250622271825652</v>
      </c>
      <c r="I230" s="299" t="str">
        <f>CONCATENATE("(",ROUND((H230/$H231)*100,1),")")</f>
        <v>(24.9)</v>
      </c>
      <c r="K230" s="302">
        <f t="shared" ref="K230:K231" si="182">B230-B220</f>
        <v>0.50374798814958588</v>
      </c>
      <c r="L230" s="302">
        <f t="shared" ref="L230:L231" si="183">D230-D220</f>
        <v>0.36731421076077364</v>
      </c>
      <c r="M230" s="302">
        <f t="shared" ref="M230:M231" si="184">F230-F220</f>
        <v>4.6536938233583292E-2</v>
      </c>
      <c r="N230" s="302">
        <f t="shared" ref="N230:N231" si="185">SUM(K230:M230)</f>
        <v>0.91759913714394281</v>
      </c>
    </row>
    <row r="231" spans="1:14" x14ac:dyDescent="0.2">
      <c r="A231" s="282" t="s">
        <v>363</v>
      </c>
      <c r="B231" s="302">
        <f>SUM(B229:B230)</f>
        <v>16.303724135556024</v>
      </c>
      <c r="C231" s="299" t="str">
        <f>CONCATENATE("(",ROUND((B231/$H231)*100,1),")")</f>
        <v>(64.3)</v>
      </c>
      <c r="D231" s="302">
        <f>SUM(D229:D230)</f>
        <v>3.8792834276690109</v>
      </c>
      <c r="E231" s="299" t="str">
        <f>CONCATENATE("(",ROUND((D231/$H231)*100,1),")")</f>
        <v>(15.3)</v>
      </c>
      <c r="F231" s="302">
        <f>SUM(F229:F230)</f>
        <v>5.1799924367749375</v>
      </c>
      <c r="G231" s="299" t="str">
        <f>CONCATENATE("(",ROUND((F231/$H231)*100,1),")")</f>
        <v>(20.4)</v>
      </c>
      <c r="H231" s="302">
        <f>SUM(H229:H230)</f>
        <v>25.362999999999971</v>
      </c>
      <c r="I231" s="299" t="str">
        <f>CONCATENATE("(",ROUND((H231/$H231)*100,1),")")</f>
        <v>(100)</v>
      </c>
      <c r="K231" s="302">
        <f t="shared" si="182"/>
        <v>1.0451293364797678</v>
      </c>
      <c r="L231" s="302">
        <f t="shared" si="183"/>
        <v>0.55846459077888122</v>
      </c>
      <c r="M231" s="302">
        <f t="shared" si="184"/>
        <v>0.66340607274129315</v>
      </c>
      <c r="N231" s="302">
        <f t="shared" si="185"/>
        <v>2.2669999999999422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5.3129389474058124</v>
      </c>
      <c r="C240" s="299" t="str">
        <f>CONCATENATE("(",ROUND((B240/$H242)*100,1),")")</f>
        <v>(17.6)</v>
      </c>
      <c r="D240" s="302">
        <f>'Ind T6'!M99</f>
        <v>6.5747675215149455</v>
      </c>
      <c r="E240" s="299" t="str">
        <f>CONCATENATE("(",ROUND((D240/$H242)*100,1),")")</f>
        <v>(21.8)</v>
      </c>
      <c r="F240" s="302">
        <f>'Ind T6'!N99</f>
        <v>1.0700793856912467</v>
      </c>
      <c r="G240" s="299" t="str">
        <f>CONCATENATE("(",ROUND((F240/$H242)*100,1),")")</f>
        <v>(3.6)</v>
      </c>
      <c r="H240" s="302">
        <f>SUM(B240,D240,F240)</f>
        <v>12.957785854612005</v>
      </c>
      <c r="I240" s="299" t="str">
        <f>CONCATENATE("(",ROUND((H240/$H242)*100,1),")")</f>
        <v>(43)</v>
      </c>
      <c r="K240" s="302">
        <f>B245-B240</f>
        <v>8.6597970300711147E-2</v>
      </c>
      <c r="L240" s="302">
        <f>D245-D240</f>
        <v>4.7203280851171314E-5</v>
      </c>
      <c r="M240" s="302">
        <f>F245-F240</f>
        <v>4.071933973406483E-2</v>
      </c>
      <c r="N240" s="302">
        <f>SUM(K240:M240)</f>
        <v>0.12736451331562715</v>
      </c>
    </row>
    <row r="241" spans="1:14" x14ac:dyDescent="0.2">
      <c r="A241" s="282" t="s">
        <v>365</v>
      </c>
      <c r="B241" s="302">
        <f>'Ind T6'!L98</f>
        <v>4.8398089730239029</v>
      </c>
      <c r="C241" s="299" t="str">
        <f>CONCATENATE("(",ROUND((B241/$H242)*100,1),")")</f>
        <v>(16.1)</v>
      </c>
      <c r="D241" s="302">
        <f>'Ind T6'!M98</f>
        <v>11.305324050116273</v>
      </c>
      <c r="E241" s="299" t="str">
        <f>CONCATENATE("(",ROUND((D241/$H242)*100,1),")")</f>
        <v>(37.5)</v>
      </c>
      <c r="F241" s="302">
        <f>'Ind T6'!N98</f>
        <v>1.0260811222478057</v>
      </c>
      <c r="G241" s="299" t="str">
        <f>CONCATENATE("(",ROUND((F241/$H242)*100,1),")")</f>
        <v>(3.4)</v>
      </c>
      <c r="H241" s="302">
        <f t="shared" ref="H241" si="186">SUM(B241,D241,F241)</f>
        <v>17.171214145387982</v>
      </c>
      <c r="I241" s="299" t="str">
        <f>CONCATENATE("(",ROUND((H241/$H242)*100,1),")")</f>
        <v>(57)</v>
      </c>
      <c r="K241" s="302">
        <f t="shared" ref="K241:K242" si="187">B246-B241</f>
        <v>7.08592708702378E-2</v>
      </c>
      <c r="L241" s="302">
        <f t="shared" ref="L241:L242" si="188">D246-D241</f>
        <v>0.1612548244409826</v>
      </c>
      <c r="M241" s="302">
        <f t="shared" ref="M241:M242" si="189">F246-F241</f>
        <v>4.8521391373195222E-2</v>
      </c>
      <c r="N241" s="302">
        <f t="shared" ref="N241:N242" si="190">SUM(K241:M241)</f>
        <v>0.28063548668441562</v>
      </c>
    </row>
    <row r="242" spans="1:14" x14ac:dyDescent="0.2">
      <c r="A242" s="282" t="s">
        <v>363</v>
      </c>
      <c r="B242" s="302">
        <f>SUM(B240:B241)</f>
        <v>10.152747920429714</v>
      </c>
      <c r="C242" s="299" t="str">
        <f>CONCATENATE("(",ROUND((B242/$H242)*100,1),")")</f>
        <v>(33.7)</v>
      </c>
      <c r="D242" s="302">
        <f>SUM(D240:D241)</f>
        <v>17.880091571631219</v>
      </c>
      <c r="E242" s="299" t="str">
        <f>CONCATENATE("(",ROUND((D242/$H242)*100,1),")")</f>
        <v>(59.3)</v>
      </c>
      <c r="F242" s="302">
        <f>SUM(F240:F241)</f>
        <v>2.0961605079390524</v>
      </c>
      <c r="G242" s="299" t="str">
        <f>CONCATENATE("(",ROUND((F242/$H242)*100,1),")")</f>
        <v>(7)</v>
      </c>
      <c r="H242" s="302">
        <f>SUM(H240:H241)</f>
        <v>30.128999999999987</v>
      </c>
      <c r="I242" s="299" t="str">
        <f>CONCATENATE("(",ROUND((H242/$H242)*100,1),")")</f>
        <v>(100)</v>
      </c>
      <c r="K242" s="302">
        <f t="shared" si="187"/>
        <v>0.15745724117094895</v>
      </c>
      <c r="L242" s="302">
        <f t="shared" si="188"/>
        <v>0.16130202772183111</v>
      </c>
      <c r="M242" s="302">
        <f t="shared" si="189"/>
        <v>8.924073110725983E-2</v>
      </c>
      <c r="N242" s="302">
        <f t="shared" si="190"/>
        <v>0.40800000000003989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5.3995369177065236</v>
      </c>
      <c r="C245" s="299" t="str">
        <f>CONCATENATE("(",ROUND((B245/$H247)*100,1),")")</f>
        <v>(17.7)</v>
      </c>
      <c r="D245" s="302">
        <f>'Ind T6'!R99</f>
        <v>6.5748147247957966</v>
      </c>
      <c r="E245" s="299" t="str">
        <f>CONCATENATE("(",ROUND((D245/$H247)*100,1),")")</f>
        <v>(21.5)</v>
      </c>
      <c r="F245" s="302">
        <f>'Ind T6'!S99</f>
        <v>1.1107987254253116</v>
      </c>
      <c r="G245" s="299" t="str">
        <f>CONCATENATE("(",ROUND((F245/$H247)*100,1),")")</f>
        <v>(3.6)</v>
      </c>
      <c r="H245" s="302">
        <f>SUM(B245,D245,F245)</f>
        <v>13.085150367927632</v>
      </c>
      <c r="I245" s="299" t="str">
        <f>CONCATENATE("(",ROUND((H245/$H247)*100,1),")")</f>
        <v>(42.9)</v>
      </c>
      <c r="K245" s="302">
        <f>B250-B245</f>
        <v>1.0747631477431412</v>
      </c>
      <c r="L245" s="302">
        <f>D250-D245</f>
        <v>1.1776183682893588</v>
      </c>
      <c r="M245" s="302">
        <f>F250-F245</f>
        <v>0.20143636662097397</v>
      </c>
      <c r="N245" s="302">
        <f>SUM(K245:M245)</f>
        <v>2.4538178826534738</v>
      </c>
    </row>
    <row r="246" spans="1:14" x14ac:dyDescent="0.2">
      <c r="A246" s="282" t="s">
        <v>365</v>
      </c>
      <c r="B246" s="302">
        <f>'Ind T6'!Q98</f>
        <v>4.9106682438941407</v>
      </c>
      <c r="C246" s="299" t="str">
        <f>CONCATENATE("(",ROUND((B246/$H247)*100,1),")")</f>
        <v>(16.1)</v>
      </c>
      <c r="D246" s="302">
        <f>'Ind T6'!R98</f>
        <v>11.466578874557255</v>
      </c>
      <c r="E246" s="299" t="str">
        <f>CONCATENATE("(",ROUND((D246/$H247)*100,1),")")</f>
        <v>(37.5)</v>
      </c>
      <c r="F246" s="302">
        <f>'Ind T6'!S98</f>
        <v>1.0746025136210009</v>
      </c>
      <c r="G246" s="299" t="str">
        <f>CONCATENATE("(",ROUND((F246/$H247)*100,1),")")</f>
        <v>(3.5)</v>
      </c>
      <c r="H246" s="302">
        <f t="shared" ref="H246" si="191">SUM(B246,D246,F246)</f>
        <v>17.451849632072399</v>
      </c>
      <c r="I246" s="299" t="str">
        <f>CONCATENATE("(",ROUND((H246/$H247)*100,1),")")</f>
        <v>(57.1)</v>
      </c>
      <c r="K246" s="302">
        <f t="shared" ref="K246:K247" si="192">B251-B246</f>
        <v>0.92109337800366475</v>
      </c>
      <c r="L246" s="302">
        <f t="shared" ref="L246:L247" si="193">D251-D246</f>
        <v>2.008211479958856</v>
      </c>
      <c r="M246" s="302">
        <f t="shared" ref="M246:M247" si="194">F251-F246</f>
        <v>0.19087725938393585</v>
      </c>
      <c r="N246" s="302">
        <f t="shared" ref="N246:N247" si="195">SUM(K246:M246)</f>
        <v>3.1201821173464568</v>
      </c>
    </row>
    <row r="247" spans="1:14" x14ac:dyDescent="0.2">
      <c r="A247" s="282" t="s">
        <v>363</v>
      </c>
      <c r="B247" s="302">
        <f>SUM(B245:B246)</f>
        <v>10.310205161600663</v>
      </c>
      <c r="C247" s="299" t="str">
        <f>CONCATENATE("(",ROUND((B247/$H247)*100,1),")")</f>
        <v>(33.8)</v>
      </c>
      <c r="D247" s="302">
        <f>SUM(D245:D246)</f>
        <v>18.04139359935305</v>
      </c>
      <c r="E247" s="299" t="str">
        <f>CONCATENATE("(",ROUND((D247/$H247)*100,1),")")</f>
        <v>(59.1)</v>
      </c>
      <c r="F247" s="302">
        <f>SUM(F245:F246)</f>
        <v>2.1854012390463122</v>
      </c>
      <c r="G247" s="299" t="str">
        <f>CONCATENATE("(",ROUND((F247/$H247)*100,1),")")</f>
        <v>(7.2)</v>
      </c>
      <c r="H247" s="302">
        <f>SUM(H245:H246)</f>
        <v>30.537000000000031</v>
      </c>
      <c r="I247" s="299" t="str">
        <f>CONCATENATE("(",ROUND((H247/$H247)*100,1),")")</f>
        <v>(100)</v>
      </c>
      <c r="K247" s="302">
        <f t="shared" si="192"/>
        <v>1.9958565257468059</v>
      </c>
      <c r="L247" s="302">
        <f t="shared" si="193"/>
        <v>3.1858298482482184</v>
      </c>
      <c r="M247" s="302">
        <f t="shared" si="194"/>
        <v>0.39231362600490982</v>
      </c>
      <c r="N247" s="302">
        <f t="shared" si="195"/>
        <v>5.5739999999999341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6.4743000654496647</v>
      </c>
      <c r="C250" s="299" t="str">
        <f>CONCATENATE("(",ROUND((B250/$H252)*100,1),")")</f>
        <v>(17.9)</v>
      </c>
      <c r="D250" s="302">
        <f>'Ind T6'!W99</f>
        <v>7.7524330930851555</v>
      </c>
      <c r="E250" s="299" t="str">
        <f>CONCATENATE("(",ROUND((D250/$H252)*100,1),")")</f>
        <v>(21.5)</v>
      </c>
      <c r="F250" s="302">
        <f>'Ind T6'!X99</f>
        <v>1.3122350920462855</v>
      </c>
      <c r="G250" s="299" t="str">
        <f>CONCATENATE("(",ROUND((F250/$H252)*100,1),")")</f>
        <v>(3.6)</v>
      </c>
      <c r="H250" s="302">
        <f>SUM(B250,D250,F250)</f>
        <v>15.538968250581107</v>
      </c>
      <c r="I250" s="299" t="str">
        <f>CONCATENATE("(",ROUND((H250/$H252)*100,1),")")</f>
        <v>(43)</v>
      </c>
      <c r="K250" s="302">
        <f>B250-B240</f>
        <v>1.1613611180438523</v>
      </c>
      <c r="L250" s="302">
        <f>D250-D240</f>
        <v>1.17766557157021</v>
      </c>
      <c r="M250" s="302">
        <f>F250-F240</f>
        <v>0.2421557063550388</v>
      </c>
      <c r="N250" s="302">
        <f>SUM(K250:M250)</f>
        <v>2.5811823959691012</v>
      </c>
    </row>
    <row r="251" spans="1:14" x14ac:dyDescent="0.2">
      <c r="A251" s="282" t="s">
        <v>365</v>
      </c>
      <c r="B251" s="302">
        <f>'Ind T6'!V98</f>
        <v>5.8317616218978054</v>
      </c>
      <c r="C251" s="299" t="str">
        <f>CONCATENATE("(",ROUND((B251/$H252)*100,1),")")</f>
        <v>(16.1)</v>
      </c>
      <c r="D251" s="302">
        <f>'Ind T6'!W98</f>
        <v>13.474790354516111</v>
      </c>
      <c r="E251" s="299" t="str">
        <f>CONCATENATE("(",ROUND((D251/$H252)*100,1),")")</f>
        <v>(37.3)</v>
      </c>
      <c r="F251" s="302">
        <f>'Ind T6'!X98</f>
        <v>1.2654797730049367</v>
      </c>
      <c r="G251" s="299" t="str">
        <f>CONCATENATE("(",ROUND((F251/$H252)*100,1),")")</f>
        <v>(3.5)</v>
      </c>
      <c r="H251" s="302">
        <f t="shared" ref="H251" si="196">SUM(B251,D251,F251)</f>
        <v>20.572031749418855</v>
      </c>
      <c r="I251" s="299" t="str">
        <f>CONCATENATE("(",ROUND((H251/$H252)*100,1),")")</f>
        <v>(57)</v>
      </c>
      <c r="K251" s="302">
        <f t="shared" ref="K251:K252" si="197">B251-B241</f>
        <v>0.99195264887390255</v>
      </c>
      <c r="L251" s="302">
        <f t="shared" ref="L251:L252" si="198">D251-D241</f>
        <v>2.1694663043998386</v>
      </c>
      <c r="M251" s="302">
        <f t="shared" ref="M251:M252" si="199">F251-F241</f>
        <v>0.23939865075713107</v>
      </c>
      <c r="N251" s="302">
        <f t="shared" ref="N251:N252" si="200">SUM(K251:M251)</f>
        <v>3.4008176040308724</v>
      </c>
    </row>
    <row r="252" spans="1:14" x14ac:dyDescent="0.2">
      <c r="A252" s="282" t="s">
        <v>363</v>
      </c>
      <c r="B252" s="302">
        <f>SUM(B250:B251)</f>
        <v>12.306061687347469</v>
      </c>
      <c r="C252" s="299" t="str">
        <f>CONCATENATE("(",ROUND((B252/$H252)*100,1),")")</f>
        <v>(34.1)</v>
      </c>
      <c r="D252" s="302">
        <f>SUM(D250:D251)</f>
        <v>21.227223447601268</v>
      </c>
      <c r="E252" s="299" t="str">
        <f>CONCATENATE("(",ROUND((D252/$H252)*100,1),")")</f>
        <v>(58.8)</v>
      </c>
      <c r="F252" s="302">
        <f>SUM(F250:F251)</f>
        <v>2.577714865051222</v>
      </c>
      <c r="G252" s="299" t="str">
        <f>CONCATENATE("(",ROUND((F252/$H252)*100,1),")")</f>
        <v>(7.1)</v>
      </c>
      <c r="H252" s="302">
        <f>SUM(H250:H251)</f>
        <v>36.110999999999962</v>
      </c>
      <c r="I252" s="299" t="str">
        <f>CONCATENATE("(",ROUND((H252/$H252)*100,1),")")</f>
        <v>(100)</v>
      </c>
      <c r="K252" s="302">
        <f t="shared" si="197"/>
        <v>2.1533137669177549</v>
      </c>
      <c r="L252" s="302">
        <f t="shared" si="198"/>
        <v>3.3471318759700495</v>
      </c>
      <c r="M252" s="302">
        <f t="shared" si="199"/>
        <v>0.48155435711216965</v>
      </c>
      <c r="N252" s="302">
        <f t="shared" si="200"/>
        <v>5.9819999999999744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2.0654601463064028</v>
      </c>
      <c r="C261" s="299" t="str">
        <f>CONCATENATE("(",ROUND((B261/$H263)*100,1),")")</f>
        <v>(30.6)</v>
      </c>
      <c r="D261" s="302">
        <f>'Ind T6'!M108</f>
        <v>0.56185021178330974</v>
      </c>
      <c r="E261" s="299" t="str">
        <f>CONCATENATE("(",ROUND((D261/$H263)*100,1),")")</f>
        <v>(8.3)</v>
      </c>
      <c r="F261" s="302">
        <f>'Ind T6'!N108</f>
        <v>1.0857961109111223</v>
      </c>
      <c r="G261" s="299" t="str">
        <f>CONCATENATE("(",ROUND((F261/$H263)*100,1),")")</f>
        <v>(16.1)</v>
      </c>
      <c r="H261" s="302">
        <f>SUM(B261,D261,F261)</f>
        <v>3.7131064690008349</v>
      </c>
      <c r="I261" s="299" t="str">
        <f>CONCATENATE("(",ROUND((H261/$H263)*100,1),")")</f>
        <v>(55)</v>
      </c>
      <c r="K261" s="302">
        <f>B266-B261</f>
        <v>-0.11150436064418212</v>
      </c>
      <c r="L261" s="302">
        <f>D266-D261</f>
        <v>-2.1099210117123679E-3</v>
      </c>
      <c r="M261" s="302">
        <f>F266-F261</f>
        <v>-4.655352971901805E-2</v>
      </c>
      <c r="N261" s="302">
        <f>SUM(K261:M261)</f>
        <v>-0.16016781137491254</v>
      </c>
    </row>
    <row r="262" spans="1:14" x14ac:dyDescent="0.2">
      <c r="A262" s="282" t="s">
        <v>365</v>
      </c>
      <c r="B262" s="302">
        <f>'Ind T6'!L107</f>
        <v>1.7856180207949839</v>
      </c>
      <c r="C262" s="299" t="str">
        <f>CONCATENATE("(",ROUND((B262/$H263)*100,1),")")</f>
        <v>(26.5)</v>
      </c>
      <c r="D262" s="302">
        <f>'Ind T6'!M107</f>
        <v>0.81483442433368447</v>
      </c>
      <c r="E262" s="299" t="str">
        <f>CONCATENATE("(",ROUND((D262/$H263)*100,1),")")</f>
        <v>(12.1)</v>
      </c>
      <c r="F262" s="302">
        <f>'Ind T6'!N107</f>
        <v>0.43644108587049185</v>
      </c>
      <c r="G262" s="299" t="str">
        <f>CONCATENATE("(",ROUND((F262/$H263)*100,1),")")</f>
        <v>(6.5)</v>
      </c>
      <c r="H262" s="302">
        <f t="shared" ref="H262" si="201">SUM(B262,D262,F262)</f>
        <v>3.0368935309991603</v>
      </c>
      <c r="I262" s="299" t="str">
        <f>CONCATENATE("(",ROUND((H262/$H263)*100,1),")")</f>
        <v>(45)</v>
      </c>
      <c r="K262" s="302">
        <f t="shared" ref="K262:K263" si="202">B267-B262</f>
        <v>-8.9065740356176315E-2</v>
      </c>
      <c r="L262" s="302">
        <f t="shared" ref="L262:L263" si="203">D267-D262</f>
        <v>-2.8929956436447579E-2</v>
      </c>
      <c r="M262" s="302">
        <f t="shared" ref="M262:M263" si="204">F267-F262</f>
        <v>-2.5836491832468278E-2</v>
      </c>
      <c r="N262" s="302">
        <f t="shared" ref="N262:N263" si="205">SUM(K262:M262)</f>
        <v>-0.14383218862509217</v>
      </c>
    </row>
    <row r="263" spans="1:14" x14ac:dyDescent="0.2">
      <c r="A263" s="282" t="s">
        <v>363</v>
      </c>
      <c r="B263" s="302">
        <f>SUM(B261:B262)</f>
        <v>3.8510781671013867</v>
      </c>
      <c r="C263" s="299" t="str">
        <f>CONCATENATE("(",ROUND((B263/$H263)*100,1),")")</f>
        <v>(57.1)</v>
      </c>
      <c r="D263" s="302">
        <f>SUM(D261:D262)</f>
        <v>1.3766846361169942</v>
      </c>
      <c r="E263" s="299" t="str">
        <f>CONCATENATE("(",ROUND((D263/$H263)*100,1),")")</f>
        <v>(20.4)</v>
      </c>
      <c r="F263" s="302">
        <f>SUM(F261:F262)</f>
        <v>1.5222371967816142</v>
      </c>
      <c r="G263" s="299" t="str">
        <f>CONCATENATE("(",ROUND((F263/$H263)*100,1),")")</f>
        <v>(22.6)</v>
      </c>
      <c r="H263" s="302">
        <f>SUM(H261:H262)</f>
        <v>6.7499999999999947</v>
      </c>
      <c r="I263" s="299" t="str">
        <f>CONCATENATE("(",ROUND((H263/$H263)*100,1),")")</f>
        <v>(100)</v>
      </c>
      <c r="K263" s="302">
        <f t="shared" si="202"/>
        <v>-0.20057010100035866</v>
      </c>
      <c r="L263" s="302">
        <f t="shared" si="203"/>
        <v>-3.1039877448159947E-2</v>
      </c>
      <c r="M263" s="302">
        <f t="shared" si="204"/>
        <v>-7.2390021551486328E-2</v>
      </c>
      <c r="N263" s="302">
        <f t="shared" si="205"/>
        <v>-0.30400000000000493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1.9539557856622207</v>
      </c>
      <c r="C266" s="299" t="str">
        <f>CONCATENATE("(",ROUND((B266/$H268)*100,1),")")</f>
        <v>(30.3)</v>
      </c>
      <c r="D266" s="302">
        <f>'Ind T6'!R108</f>
        <v>0.55974029077159737</v>
      </c>
      <c r="E266" s="299" t="str">
        <f>CONCATENATE("(",ROUND((D266/$H268)*100,1),")")</f>
        <v>(8.7)</v>
      </c>
      <c r="F266" s="302">
        <f>'Ind T6'!S108</f>
        <v>1.0392425811921042</v>
      </c>
      <c r="G266" s="299" t="str">
        <f>CONCATENATE("(",ROUND((F266/$H268)*100,1),")")</f>
        <v>(16.1)</v>
      </c>
      <c r="H266" s="302">
        <f>SUM(B266,D266,F266)</f>
        <v>3.5529386576259219</v>
      </c>
      <c r="I266" s="299" t="str">
        <f>CONCATENATE("(",ROUND((H266/$H268)*100,1),")")</f>
        <v>(55.1)</v>
      </c>
      <c r="K266" s="302">
        <f>B271-B266</f>
        <v>-6.9350782152924451E-2</v>
      </c>
      <c r="L266" s="302">
        <f>D271-D266</f>
        <v>2.2229472519937565E-2</v>
      </c>
      <c r="M266" s="302">
        <f>F271-F266</f>
        <v>-1.6335143205798763E-2</v>
      </c>
      <c r="N266" s="302">
        <f>SUM(K266:M266)</f>
        <v>-6.3456452838785649E-2</v>
      </c>
    </row>
    <row r="267" spans="1:14" x14ac:dyDescent="0.2">
      <c r="A267" s="282" t="s">
        <v>365</v>
      </c>
      <c r="B267" s="302">
        <f>'Ind T6'!Q107</f>
        <v>1.6965522804388076</v>
      </c>
      <c r="C267" s="299" t="str">
        <f>CONCATENATE("(",ROUND((B267/$H268)*100,1),")")</f>
        <v>(26.3)</v>
      </c>
      <c r="D267" s="302">
        <f>'Ind T6'!R107</f>
        <v>0.78590446789723689</v>
      </c>
      <c r="E267" s="299" t="str">
        <f>CONCATENATE("(",ROUND((D267/$H268)*100,1),")")</f>
        <v>(12.2)</v>
      </c>
      <c r="F267" s="302">
        <f>'Ind T6'!S107</f>
        <v>0.41060459403802357</v>
      </c>
      <c r="G267" s="299" t="str">
        <f>CONCATENATE("(",ROUND((F267/$H268)*100,1),")")</f>
        <v>(6.4)</v>
      </c>
      <c r="H267" s="302">
        <f t="shared" ref="H267" si="206">SUM(B267,D267,F267)</f>
        <v>2.8930613423740681</v>
      </c>
      <c r="I267" s="299" t="str">
        <f>CONCATENATE("(",ROUND((H267/$H268)*100,1),")")</f>
        <v>(44.9)</v>
      </c>
      <c r="K267" s="302">
        <f t="shared" ref="K267:K268" si="207">B272-B267</f>
        <v>-2.8805352932260941E-2</v>
      </c>
      <c r="L267" s="302">
        <f t="shared" ref="L267:L268" si="208">D272-D267</f>
        <v>-1.8086696261144453E-2</v>
      </c>
      <c r="M267" s="302">
        <f t="shared" ref="M267:M268" si="209">F272-F267</f>
        <v>-2.7651497967798033E-2</v>
      </c>
      <c r="N267" s="302">
        <f t="shared" ref="N267:N268" si="210">SUM(K267:M267)</f>
        <v>-7.4543547161203427E-2</v>
      </c>
    </row>
    <row r="268" spans="1:14" x14ac:dyDescent="0.2">
      <c r="A268" s="282" t="s">
        <v>363</v>
      </c>
      <c r="B268" s="302">
        <f>SUM(B266:B267)</f>
        <v>3.6505080661010281</v>
      </c>
      <c r="C268" s="299" t="str">
        <f>CONCATENATE("(",ROUND((B268/$H268)*100,1),")")</f>
        <v>(56.6)</v>
      </c>
      <c r="D268" s="302">
        <f>SUM(D266:D267)</f>
        <v>1.3456447586688343</v>
      </c>
      <c r="E268" s="299" t="str">
        <f>CONCATENATE("(",ROUND((D268/$H268)*100,1),")")</f>
        <v>(20.9)</v>
      </c>
      <c r="F268" s="302">
        <f>SUM(F266:F267)</f>
        <v>1.4498471752301278</v>
      </c>
      <c r="G268" s="299" t="str">
        <f>CONCATENATE("(",ROUND((F268/$H268)*100,1),")")</f>
        <v>(22.5)</v>
      </c>
      <c r="H268" s="302">
        <f>SUM(H266:H267)</f>
        <v>6.44599999999999</v>
      </c>
      <c r="I268" s="299" t="str">
        <f>CONCATENATE("(",ROUND((H268/$H268)*100,1),")")</f>
        <v>(100)</v>
      </c>
      <c r="K268" s="302">
        <f t="shared" si="207"/>
        <v>-9.815613508518517E-2</v>
      </c>
      <c r="L268" s="302">
        <f t="shared" si="208"/>
        <v>4.1427762587931127E-3</v>
      </c>
      <c r="M268" s="302">
        <f t="shared" si="209"/>
        <v>-4.3986641173596741E-2</v>
      </c>
      <c r="N268" s="302">
        <f t="shared" si="210"/>
        <v>-0.1379999999999888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1.8846050035092963</v>
      </c>
      <c r="C271" s="299" t="str">
        <f>CONCATENATE("(",ROUND((B271/$H273)*100,1),")")</f>
        <v>(29.9)</v>
      </c>
      <c r="D271" s="302">
        <f>'Ind T6'!W108</f>
        <v>0.58196976329153494</v>
      </c>
      <c r="E271" s="299" t="str">
        <f>CONCATENATE("(",ROUND((D271/$H273)*100,1),")")</f>
        <v>(9.2)</v>
      </c>
      <c r="F271" s="302">
        <f>'Ind T6'!X108</f>
        <v>1.0229074379863055</v>
      </c>
      <c r="G271" s="299" t="str">
        <f>CONCATENATE("(",ROUND((F271/$H273)*100,1),")")</f>
        <v>(16.2)</v>
      </c>
      <c r="H271" s="302">
        <f>SUM(B271,D271,F271)</f>
        <v>3.4894822047871368</v>
      </c>
      <c r="I271" s="299" t="str">
        <f>CONCATENATE("(",ROUND((H271/$H273)*100,1),")")</f>
        <v>(55.3)</v>
      </c>
      <c r="K271" s="302">
        <f>B271-B261</f>
        <v>-0.18085514279710657</v>
      </c>
      <c r="L271" s="302">
        <f>D271-D261</f>
        <v>2.0119551508225197E-2</v>
      </c>
      <c r="M271" s="302">
        <f>F271-F261</f>
        <v>-6.2888672924816813E-2</v>
      </c>
      <c r="N271" s="302">
        <f>SUM(K271:M271)</f>
        <v>-0.22362426421369819</v>
      </c>
    </row>
    <row r="272" spans="1:14" x14ac:dyDescent="0.2">
      <c r="A272" s="282" t="s">
        <v>365</v>
      </c>
      <c r="B272" s="302">
        <f>'Ind T6'!V107</f>
        <v>1.6677469275065466</v>
      </c>
      <c r="C272" s="299" t="str">
        <f>CONCATENATE("(",ROUND((B272/$H273)*100,1),")")</f>
        <v>(26.4)</v>
      </c>
      <c r="D272" s="302">
        <f>'Ind T6'!W107</f>
        <v>0.76781777163609244</v>
      </c>
      <c r="E272" s="299" t="str">
        <f>CONCATENATE("(",ROUND((D272/$H273)*100,1),")")</f>
        <v>(12.2)</v>
      </c>
      <c r="F272" s="302">
        <f>'Ind T6'!X107</f>
        <v>0.38295309607022554</v>
      </c>
      <c r="G272" s="299" t="str">
        <f>CONCATENATE("(",ROUND((F272/$H273)*100,1),")")</f>
        <v>(6.1)</v>
      </c>
      <c r="H272" s="302">
        <f t="shared" ref="H272" si="211">SUM(B272,D272,F272)</f>
        <v>2.8185177952128648</v>
      </c>
      <c r="I272" s="299" t="str">
        <f>CONCATENATE("(",ROUND((H272/$H273)*100,1),")")</f>
        <v>(44.7)</v>
      </c>
      <c r="K272" s="302">
        <f t="shared" ref="K272:K273" si="212">B272-B262</f>
        <v>-0.11787109328843726</v>
      </c>
      <c r="L272" s="302">
        <f t="shared" ref="L272:L273" si="213">D272-D262</f>
        <v>-4.7016652697592032E-2</v>
      </c>
      <c r="M272" s="302">
        <f t="shared" ref="M272:M273" si="214">F272-F262</f>
        <v>-5.3487989800266311E-2</v>
      </c>
      <c r="N272" s="302">
        <f t="shared" ref="N272:N273" si="215">SUM(K272:M272)</f>
        <v>-0.2183757357862956</v>
      </c>
    </row>
    <row r="273" spans="1:14" x14ac:dyDescent="0.2">
      <c r="A273" s="282" t="s">
        <v>363</v>
      </c>
      <c r="B273" s="302">
        <f>SUM(B271:B272)</f>
        <v>3.5523519310158429</v>
      </c>
      <c r="C273" s="299" t="str">
        <f>CONCATENATE("(",ROUND((B273/$H273)*100,1),")")</f>
        <v>(56.3)</v>
      </c>
      <c r="D273" s="302">
        <f>SUM(D271:D272)</f>
        <v>1.3497875349276274</v>
      </c>
      <c r="E273" s="299" t="str">
        <f>CONCATENATE("(",ROUND((D273/$H273)*100,1),")")</f>
        <v>(21.4)</v>
      </c>
      <c r="F273" s="302">
        <f>SUM(F271:F272)</f>
        <v>1.4058605340565311</v>
      </c>
      <c r="G273" s="299" t="str">
        <f>CONCATENATE("(",ROUND((F273/$H273)*100,1),")")</f>
        <v>(22.3)</v>
      </c>
      <c r="H273" s="302">
        <f>SUM(H271:H272)</f>
        <v>6.3080000000000016</v>
      </c>
      <c r="I273" s="299" t="str">
        <f>CONCATENATE("(",ROUND((H273/$H273)*100,1),")")</f>
        <v>(100)</v>
      </c>
      <c r="K273" s="302">
        <f t="shared" si="212"/>
        <v>-0.29872623608554383</v>
      </c>
      <c r="L273" s="302">
        <f t="shared" si="213"/>
        <v>-2.6897101189366834E-2</v>
      </c>
      <c r="M273" s="302">
        <f t="shared" si="214"/>
        <v>-0.11637666272508307</v>
      </c>
      <c r="N273" s="302">
        <f t="shared" si="215"/>
        <v>-0.44199999999999373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11.68094611034368</v>
      </c>
      <c r="C282" s="299" t="str">
        <f>CONCATENATE("(",ROUND((B282/$H284)*100,1),")")</f>
        <v>(59.1)</v>
      </c>
      <c r="D282" s="302">
        <f>'Ind T6'!M117</f>
        <v>1.0860935983026172</v>
      </c>
      <c r="E282" s="299" t="str">
        <f>CONCATENATE("(",ROUND((D282/$H284)*100,1),")")</f>
        <v>(5.5)</v>
      </c>
      <c r="F282" s="302">
        <f>'Ind T6'!N117</f>
        <v>1.2346273046993392</v>
      </c>
      <c r="G282" s="299" t="str">
        <f>CONCATENATE("(",ROUND((F282/$H284)*100,1),")")</f>
        <v>(6.2)</v>
      </c>
      <c r="H282" s="302">
        <f>SUM(B282,D282,F282)</f>
        <v>14.001667013345637</v>
      </c>
      <c r="I282" s="299" t="str">
        <f>CONCATENATE("(",ROUND((H282/$H284)*100,1),")")</f>
        <v>(70.8)</v>
      </c>
      <c r="K282" s="302">
        <f>B287-B282</f>
        <v>0.42973614030414709</v>
      </c>
      <c r="L282" s="302">
        <f>D287-D282</f>
        <v>5.6902938547913173E-2</v>
      </c>
      <c r="M282" s="302">
        <f>F287-F282</f>
        <v>8.4306173156004638E-2</v>
      </c>
      <c r="N282" s="302">
        <f>SUM(K282:M282)</f>
        <v>0.5709452520080649</v>
      </c>
    </row>
    <row r="283" spans="1:14" x14ac:dyDescent="0.2">
      <c r="A283" s="282" t="s">
        <v>365</v>
      </c>
      <c r="B283" s="302">
        <f>'Ind T6'!L116</f>
        <v>4.5295684889391969</v>
      </c>
      <c r="C283" s="299" t="str">
        <f>CONCATENATE("(",ROUND((B283/$H284)*100,1),")")</f>
        <v>(22.9)</v>
      </c>
      <c r="D283" s="302">
        <f>'Ind T6'!M116</f>
        <v>1.0948447880256782</v>
      </c>
      <c r="E283" s="299" t="str">
        <f>CONCATENATE("(",ROUND((D283/$H284)*100,1),")")</f>
        <v>(5.5)</v>
      </c>
      <c r="F283" s="302">
        <f>'Ind T6'!N116</f>
        <v>0.15491970968951482</v>
      </c>
      <c r="G283" s="299" t="str">
        <f>CONCATENATE("(",ROUND((F283/$H284)*100,1),")")</f>
        <v>(0.8)</v>
      </c>
      <c r="H283" s="302">
        <f t="shared" ref="H283" si="216">SUM(B283,D283,F283)</f>
        <v>5.7793329866543894</v>
      </c>
      <c r="I283" s="299" t="str">
        <f>CONCATENATE("(",ROUND((H283/$H284)*100,1),")")</f>
        <v>(29.2)</v>
      </c>
      <c r="K283" s="302">
        <f t="shared" ref="K283:K284" si="217">B288-B283</f>
        <v>0.31119042133311225</v>
      </c>
      <c r="L283" s="302">
        <f t="shared" ref="L283:L284" si="218">D288-D283</f>
        <v>3.2718683840029517E-2</v>
      </c>
      <c r="M283" s="302">
        <f t="shared" ref="M283:M284" si="219">F288-F283</f>
        <v>9.1456428187948746E-3</v>
      </c>
      <c r="N283" s="302">
        <f t="shared" ref="N283:N284" si="220">SUM(K283:M283)</f>
        <v>0.35305474799193665</v>
      </c>
    </row>
    <row r="284" spans="1:14" x14ac:dyDescent="0.2">
      <c r="A284" s="282" t="s">
        <v>363</v>
      </c>
      <c r="B284" s="302">
        <f>SUM(B282:B283)</f>
        <v>16.210514599282877</v>
      </c>
      <c r="C284" s="299" t="str">
        <f>CONCATENATE("(",ROUND((B284/$H284)*100,1),")")</f>
        <v>(81.9)</v>
      </c>
      <c r="D284" s="302">
        <f>SUM(D282:D283)</f>
        <v>2.1809383863282954</v>
      </c>
      <c r="E284" s="299" t="str">
        <f>CONCATENATE("(",ROUND((D284/$H284)*100,1),")")</f>
        <v>(11)</v>
      </c>
      <c r="F284" s="302">
        <f>SUM(F282:F283)</f>
        <v>1.389547014388854</v>
      </c>
      <c r="G284" s="299" t="str">
        <f>CONCATENATE("(",ROUND((F284/$H284)*100,1),")")</f>
        <v>(7)</v>
      </c>
      <c r="H284" s="302">
        <f>SUM(H282:H283)</f>
        <v>19.781000000000027</v>
      </c>
      <c r="I284" s="299" t="str">
        <f>CONCATENATE("(",ROUND((H284/$H284)*100,1),")")</f>
        <v>(100)</v>
      </c>
      <c r="K284" s="302">
        <f t="shared" si="217"/>
        <v>0.74092656163725934</v>
      </c>
      <c r="L284" s="302">
        <f t="shared" si="218"/>
        <v>8.962162238794269E-2</v>
      </c>
      <c r="M284" s="302">
        <f t="shared" si="219"/>
        <v>9.3451815974799679E-2</v>
      </c>
      <c r="N284" s="302">
        <f t="shared" si="220"/>
        <v>0.92400000000000171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12.110682250647827</v>
      </c>
      <c r="C287" s="299" t="str">
        <f>CONCATENATE("(",ROUND((B287/$H289)*100,1),")")</f>
        <v>(58.5)</v>
      </c>
      <c r="D287" s="302">
        <f>'Ind T6'!R117</f>
        <v>1.1429965368505304</v>
      </c>
      <c r="E287" s="299" t="str">
        <f>CONCATENATE("(",ROUND((D287/$H289)*100,1),")")</f>
        <v>(5.5)</v>
      </c>
      <c r="F287" s="302">
        <f>'Ind T6'!S117</f>
        <v>1.3189334778553439</v>
      </c>
      <c r="G287" s="299" t="str">
        <f>CONCATENATE("(",ROUND((F287/$H289)*100,1),")")</f>
        <v>(6.4)</v>
      </c>
      <c r="H287" s="302">
        <f>SUM(B287,D287,F287)</f>
        <v>14.572612265353701</v>
      </c>
      <c r="I287" s="299" t="str">
        <f>CONCATENATE("(",ROUND((H287/$H289)*100,1),")")</f>
        <v>(70.4)</v>
      </c>
      <c r="K287" s="302">
        <f>B292-B287</f>
        <v>0.47689272462156573</v>
      </c>
      <c r="L287" s="302">
        <f>D292-D287</f>
        <v>6.7627154552667657E-2</v>
      </c>
      <c r="M287" s="302">
        <f>F292-F287</f>
        <v>9.7875679640665014E-2</v>
      </c>
      <c r="N287" s="302">
        <f>SUM(K287:M287)</f>
        <v>0.6423955588148984</v>
      </c>
    </row>
    <row r="288" spans="1:14" x14ac:dyDescent="0.2">
      <c r="A288" s="282" t="s">
        <v>365</v>
      </c>
      <c r="B288" s="302">
        <f>'Ind T6'!Q116</f>
        <v>4.8407589102723092</v>
      </c>
      <c r="C288" s="299" t="str">
        <f>CONCATENATE("(",ROUND((B288/$H289)*100,1),")")</f>
        <v>(23.4)</v>
      </c>
      <c r="D288" s="302">
        <f>'Ind T6'!R116</f>
        <v>1.1275634718657077</v>
      </c>
      <c r="E288" s="299" t="str">
        <f>CONCATENATE("(",ROUND((D288/$H289)*100,1),")")</f>
        <v>(5.4)</v>
      </c>
      <c r="F288" s="302">
        <f>'Ind T6'!S116</f>
        <v>0.1640653525083097</v>
      </c>
      <c r="G288" s="299" t="str">
        <f>CONCATENATE("(",ROUND((F288/$H289)*100,1),")")</f>
        <v>(0.8)</v>
      </c>
      <c r="H288" s="302">
        <f t="shared" ref="H288" si="221">SUM(B288,D288,F288)</f>
        <v>6.1323877346463265</v>
      </c>
      <c r="I288" s="299" t="str">
        <f>CONCATENATE("(",ROUND((H288/$H289)*100,1),")")</f>
        <v>(29.6)</v>
      </c>
      <c r="K288" s="302">
        <f t="shared" ref="K288:K289" si="222">B293-B288</f>
        <v>0.46445995113895311</v>
      </c>
      <c r="L288" s="302">
        <f t="shared" ref="L288:L289" si="223">D293-D288</f>
        <v>1.6956777312005844E-2</v>
      </c>
      <c r="M288" s="302">
        <f t="shared" ref="M288:M289" si="224">F293-F288</f>
        <v>9.1877127341299381E-3</v>
      </c>
      <c r="N288" s="302">
        <f t="shared" ref="N288:N289" si="225">SUM(K288:M288)</f>
        <v>0.49060444118508889</v>
      </c>
    </row>
    <row r="289" spans="1:14" x14ac:dyDescent="0.2">
      <c r="A289" s="282" t="s">
        <v>363</v>
      </c>
      <c r="B289" s="302">
        <f>SUM(B287:B288)</f>
        <v>16.951441160920137</v>
      </c>
      <c r="C289" s="299" t="str">
        <f>CONCATENATE("(",ROUND((B289/$H289)*100,1),")")</f>
        <v>(81.9)</v>
      </c>
      <c r="D289" s="302">
        <f>SUM(D287:D288)</f>
        <v>2.2705600087162381</v>
      </c>
      <c r="E289" s="299" t="str">
        <f>CONCATENATE("(",ROUND((D289/$H289)*100,1),")")</f>
        <v>(11)</v>
      </c>
      <c r="F289" s="302">
        <f>SUM(F287:F288)</f>
        <v>1.4829988303636537</v>
      </c>
      <c r="G289" s="299" t="str">
        <f>CONCATENATE("(",ROUND((F289/$H289)*100,1),")")</f>
        <v>(7.2)</v>
      </c>
      <c r="H289" s="302">
        <f>SUM(H287:H288)</f>
        <v>20.705000000000027</v>
      </c>
      <c r="I289" s="299" t="str">
        <f>CONCATENATE("(",ROUND((H289/$H289)*100,1),")")</f>
        <v>(100)</v>
      </c>
      <c r="K289" s="302">
        <f t="shared" si="222"/>
        <v>0.94135267576051618</v>
      </c>
      <c r="L289" s="302">
        <f t="shared" si="223"/>
        <v>8.4583931864673723E-2</v>
      </c>
      <c r="M289" s="302">
        <f t="shared" si="224"/>
        <v>0.10706339237479479</v>
      </c>
      <c r="N289" s="302">
        <f t="shared" si="225"/>
        <v>1.1329999999999847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12.587574975269392</v>
      </c>
      <c r="C292" s="299" t="str">
        <f>CONCATENATE("(",ROUND((B292/$H294)*100,1),")")</f>
        <v>(57.6)</v>
      </c>
      <c r="D292" s="302">
        <f>'Ind T6'!W117</f>
        <v>1.210623691403198</v>
      </c>
      <c r="E292" s="299" t="str">
        <f>CONCATENATE("(",ROUND((D292/$H294)*100,1),")")</f>
        <v>(5.5)</v>
      </c>
      <c r="F292" s="302">
        <f>'Ind T6'!X117</f>
        <v>1.4168091574960089</v>
      </c>
      <c r="G292" s="299" t="str">
        <f>CONCATENATE("(",ROUND((F292/$H294)*100,1),")")</f>
        <v>(6.5)</v>
      </c>
      <c r="H292" s="302">
        <f>SUM(B292,D292,F292)</f>
        <v>15.215007824168598</v>
      </c>
      <c r="I292" s="299" t="str">
        <f>CONCATENATE("(",ROUND((H292/$H294)*100,1),")")</f>
        <v>(69.7)</v>
      </c>
      <c r="K292" s="302">
        <f>B292-B282</f>
        <v>0.90662886492571282</v>
      </c>
      <c r="L292" s="302">
        <f>D292-D282</f>
        <v>0.12453009310058083</v>
      </c>
      <c r="M292" s="302">
        <f>F292-F282</f>
        <v>0.18218185279666965</v>
      </c>
      <c r="N292" s="302">
        <f>SUM(K292:M292)</f>
        <v>1.2133408108229633</v>
      </c>
    </row>
    <row r="293" spans="1:14" x14ac:dyDescent="0.2">
      <c r="A293" s="282" t="s">
        <v>365</v>
      </c>
      <c r="B293" s="302">
        <f>'Ind T6'!V116</f>
        <v>5.3052188614112623</v>
      </c>
      <c r="C293" s="299" t="str">
        <f>CONCATENATE("(",ROUND((B293/$H294)*100,1),")")</f>
        <v>(24.3)</v>
      </c>
      <c r="D293" s="302">
        <f>'Ind T6'!W116</f>
        <v>1.1445202491777136</v>
      </c>
      <c r="E293" s="299" t="str">
        <f>CONCATENATE("(",ROUND((D293/$H294)*100,1),")")</f>
        <v>(5.2)</v>
      </c>
      <c r="F293" s="302">
        <f>'Ind T6'!X116</f>
        <v>0.17325306524243964</v>
      </c>
      <c r="G293" s="299" t="str">
        <f>CONCATENATE("(",ROUND((F293/$H294)*100,1),")")</f>
        <v>(0.8)</v>
      </c>
      <c r="H293" s="302">
        <f t="shared" ref="H293" si="226">SUM(B293,D293,F293)</f>
        <v>6.6229921758314152</v>
      </c>
      <c r="I293" s="299" t="str">
        <f>CONCATENATE("(",ROUND((H293/$H294)*100,1),")")</f>
        <v>(30.3)</v>
      </c>
      <c r="K293" s="302">
        <f t="shared" ref="K293:K294" si="227">B293-B283</f>
        <v>0.77565037247206536</v>
      </c>
      <c r="L293" s="302">
        <f t="shared" ref="L293:L294" si="228">D293-D283</f>
        <v>4.9675461152035361E-2</v>
      </c>
      <c r="M293" s="302">
        <f t="shared" ref="M293:M294" si="229">F293-F283</f>
        <v>1.8333355552924813E-2</v>
      </c>
      <c r="N293" s="302">
        <f t="shared" ref="N293:N294" si="230">SUM(K293:M293)</f>
        <v>0.84365918917702554</v>
      </c>
    </row>
    <row r="294" spans="1:14" x14ac:dyDescent="0.2">
      <c r="A294" s="282" t="s">
        <v>363</v>
      </c>
      <c r="B294" s="302">
        <f>SUM(B292:B293)</f>
        <v>17.892793836680653</v>
      </c>
      <c r="C294" s="299" t="str">
        <f>CONCATENATE("(",ROUND((B294/$H294)*100,1),")")</f>
        <v>(81.9)</v>
      </c>
      <c r="D294" s="302">
        <f>SUM(D292:D293)</f>
        <v>2.3551439405809118</v>
      </c>
      <c r="E294" s="299" t="str">
        <f>CONCATENATE("(",ROUND((D294/$H294)*100,1),")")</f>
        <v>(10.8)</v>
      </c>
      <c r="F294" s="302">
        <f>SUM(F292:F293)</f>
        <v>1.5900622227384484</v>
      </c>
      <c r="G294" s="299" t="str">
        <f>CONCATENATE("(",ROUND((F294/$H294)*100,1),")")</f>
        <v>(7.3)</v>
      </c>
      <c r="H294" s="302">
        <f>SUM(H292:H293)</f>
        <v>21.838000000000015</v>
      </c>
      <c r="I294" s="299" t="str">
        <f>CONCATENATE("(",ROUND((H294/$H294)*100,1),")")</f>
        <v>(100)</v>
      </c>
      <c r="K294" s="302">
        <f t="shared" si="227"/>
        <v>1.6822792373977755</v>
      </c>
      <c r="L294" s="302">
        <f t="shared" si="228"/>
        <v>0.17420555425261641</v>
      </c>
      <c r="M294" s="302">
        <f t="shared" si="229"/>
        <v>0.20051520834959446</v>
      </c>
      <c r="N294" s="302">
        <f t="shared" si="230"/>
        <v>2.0569999999999862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4.1529443669439079</v>
      </c>
      <c r="C303" s="299" t="str">
        <f>CONCATENATE("(",ROUND((B303/$H305)*100,1),")")</f>
        <v>(39.1)</v>
      </c>
      <c r="D303" s="302">
        <f>'Ind T6'!M126</f>
        <v>0.24630693462135511</v>
      </c>
      <c r="E303" s="299" t="str">
        <f>CONCATENATE("(",ROUND((D303/$H305)*100,1),")")</f>
        <v>(2.3)</v>
      </c>
      <c r="F303" s="302">
        <f>'Ind T6'!N126</f>
        <v>0.45099602165102043</v>
      </c>
      <c r="G303" s="299" t="str">
        <f>CONCATENATE("(",ROUND((F303/$H305)*100,1),")")</f>
        <v>(4.2)</v>
      </c>
      <c r="H303" s="302">
        <f>SUM(B303,D303,F303)</f>
        <v>4.8502473232162835</v>
      </c>
      <c r="I303" s="299" t="str">
        <f>CONCATENATE("(",ROUND((H303/$H305)*100,1),")")</f>
        <v>(45.6)</v>
      </c>
      <c r="K303" s="302">
        <f>B308-B303</f>
        <v>-0.21064880202721126</v>
      </c>
      <c r="L303" s="302">
        <f>D308-D303</f>
        <v>-2.9189749334695148E-3</v>
      </c>
      <c r="M303" s="302">
        <f>F308-F303</f>
        <v>-1.3243756964376741E-3</v>
      </c>
      <c r="N303" s="302">
        <f>SUM(K303:M303)</f>
        <v>-0.21489215265711845</v>
      </c>
    </row>
    <row r="304" spans="1:14" x14ac:dyDescent="0.2">
      <c r="A304" s="282" t="s">
        <v>365</v>
      </c>
      <c r="B304" s="302">
        <f>'Ind T6'!L125</f>
        <v>4.0110900694827105</v>
      </c>
      <c r="C304" s="299" t="str">
        <f>CONCATENATE("(",ROUND((B304/$H305)*100,1),")")</f>
        <v>(37.7)</v>
      </c>
      <c r="D304" s="302">
        <f>'Ind T6'!M125</f>
        <v>1.1669318051077506</v>
      </c>
      <c r="E304" s="299" t="str">
        <f>CONCATENATE("(",ROUND((D304/$H305)*100,1),")")</f>
        <v>(11)</v>
      </c>
      <c r="F304" s="302">
        <f>'Ind T6'!N125</f>
        <v>0.60373080219324837</v>
      </c>
      <c r="G304" s="299" t="str">
        <f>CONCATENATE("(",ROUND((F304/$H305)*100,1),")")</f>
        <v>(5.7)</v>
      </c>
      <c r="H304" s="302">
        <f t="shared" ref="H304" si="231">SUM(B304,D304,F304)</f>
        <v>5.78175267678371</v>
      </c>
      <c r="I304" s="299" t="str">
        <f>CONCATENATE("(",ROUND((H304/$H305)*100,1),")")</f>
        <v>(54.4)</v>
      </c>
      <c r="K304" s="302">
        <f t="shared" ref="K304:K305" si="232">B309-B304</f>
        <v>-0.21935480527771656</v>
      </c>
      <c r="L304" s="302">
        <f t="shared" ref="L304:L305" si="233">D309-D304</f>
        <v>-7.5503574205955548E-2</v>
      </c>
      <c r="M304" s="302">
        <f t="shared" ref="M304:M305" si="234">F309-F304</f>
        <v>-7.2494678591938921E-3</v>
      </c>
      <c r="N304" s="302">
        <f t="shared" ref="N304:N305" si="235">SUM(K304:M304)</f>
        <v>-0.302107847342866</v>
      </c>
    </row>
    <row r="305" spans="1:14" x14ac:dyDescent="0.2">
      <c r="A305" s="282" t="s">
        <v>363</v>
      </c>
      <c r="B305" s="302">
        <f>SUM(B303:B304)</f>
        <v>8.1640344364266184</v>
      </c>
      <c r="C305" s="299" t="str">
        <f>CONCATENATE("(",ROUND((B305/$H305)*100,1),")")</f>
        <v>(76.8)</v>
      </c>
      <c r="D305" s="302">
        <f>SUM(D303:D304)</f>
        <v>1.4132387397291057</v>
      </c>
      <c r="E305" s="299" t="str">
        <f>CONCATENATE("(",ROUND((D305/$H305)*100,1),")")</f>
        <v>(13.3)</v>
      </c>
      <c r="F305" s="302">
        <f>SUM(F303:F304)</f>
        <v>1.0547268238442689</v>
      </c>
      <c r="G305" s="299" t="str">
        <f>CONCATENATE("(",ROUND((F305/$H305)*100,1),")")</f>
        <v>(9.9)</v>
      </c>
      <c r="H305" s="302">
        <f>SUM(H303:H304)</f>
        <v>10.631999999999994</v>
      </c>
      <c r="I305" s="299" t="str">
        <f>CONCATENATE("(",ROUND((H305/$H305)*100,1),")")</f>
        <v>(100)</v>
      </c>
      <c r="K305" s="302">
        <f t="shared" si="232"/>
        <v>-0.43000360730492737</v>
      </c>
      <c r="L305" s="302">
        <f t="shared" si="233"/>
        <v>-7.8422549139425035E-2</v>
      </c>
      <c r="M305" s="302">
        <f t="shared" si="234"/>
        <v>-8.5738435556317327E-3</v>
      </c>
      <c r="N305" s="302">
        <f t="shared" si="235"/>
        <v>-0.51699999999998414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3.9422955649166966</v>
      </c>
      <c r="C308" s="299" t="str">
        <f>CONCATENATE("(",ROUND((B308/$H310)*100,1),")")</f>
        <v>(39)</v>
      </c>
      <c r="D308" s="302">
        <f>'Ind T6'!R126</f>
        <v>0.2433879596878856</v>
      </c>
      <c r="E308" s="299" t="str">
        <f>CONCATENATE("(",ROUND((D308/$H310)*100,1),")")</f>
        <v>(2.4)</v>
      </c>
      <c r="F308" s="302">
        <f>'Ind T6'!S126</f>
        <v>0.44967164595458275</v>
      </c>
      <c r="G308" s="299" t="str">
        <f>CONCATENATE("(",ROUND((F308/$H310)*100,1),")")</f>
        <v>(4.4)</v>
      </c>
      <c r="H308" s="302">
        <f>SUM(B308,D308,F308)</f>
        <v>4.6353551705591647</v>
      </c>
      <c r="I308" s="299" t="str">
        <f>CONCATENATE("(",ROUND((H308/$H310)*100,1),")")</f>
        <v>(45.8)</v>
      </c>
      <c r="K308" s="302">
        <f>B313-B308</f>
        <v>-0.49163317337875689</v>
      </c>
      <c r="L308" s="302">
        <f>D313-D308</f>
        <v>-1.5764862625549492E-2</v>
      </c>
      <c r="M308" s="302">
        <f>F313-F308</f>
        <v>-4.0209470778113821E-2</v>
      </c>
      <c r="N308" s="302">
        <f>SUM(K308:M308)</f>
        <v>-0.54760750678242021</v>
      </c>
    </row>
    <row r="309" spans="1:14" x14ac:dyDescent="0.2">
      <c r="A309" s="282" t="s">
        <v>365</v>
      </c>
      <c r="B309" s="302">
        <f>'Ind T6'!Q125</f>
        <v>3.791735264204994</v>
      </c>
      <c r="C309" s="299" t="str">
        <f>CONCATENATE("(",ROUND((B309/$H310)*100,1),")")</f>
        <v>(37.5)</v>
      </c>
      <c r="D309" s="302">
        <f>'Ind T6'!R125</f>
        <v>1.0914282309017951</v>
      </c>
      <c r="E309" s="299" t="str">
        <f>CONCATENATE("(",ROUND((D309/$H310)*100,1),")")</f>
        <v>(10.8)</v>
      </c>
      <c r="F309" s="302">
        <f>'Ind T6'!S125</f>
        <v>0.59648133433405448</v>
      </c>
      <c r="G309" s="299" t="str">
        <f>CONCATENATE("(",ROUND((F309/$H310)*100,1),")")</f>
        <v>(5.9)</v>
      </c>
      <c r="H309" s="302">
        <f t="shared" ref="H309" si="236">SUM(B309,D309,F309)</f>
        <v>5.4796448294408435</v>
      </c>
      <c r="I309" s="299" t="str">
        <f>CONCATENATE("(",ROUND((H309/$H310)*100,1),")")</f>
        <v>(54.2)</v>
      </c>
      <c r="K309" s="302">
        <f t="shared" ref="K309:K310" si="237">B314-B309</f>
        <v>-0.48374262000863189</v>
      </c>
      <c r="L309" s="302">
        <f t="shared" ref="L309:L310" si="238">D314-D309</f>
        <v>-0.14812180074843262</v>
      </c>
      <c r="M309" s="302">
        <f t="shared" ref="M309:M310" si="239">F314-F309</f>
        <v>-6.6528072460529608E-2</v>
      </c>
      <c r="N309" s="302">
        <f t="shared" ref="N309:N310" si="240">SUM(K309:M309)</f>
        <v>-0.69839249321759411</v>
      </c>
    </row>
    <row r="310" spans="1:14" x14ac:dyDescent="0.2">
      <c r="A310" s="282" t="s">
        <v>363</v>
      </c>
      <c r="B310" s="302">
        <f>SUM(B308:B309)</f>
        <v>7.734030829121691</v>
      </c>
      <c r="C310" s="299" t="str">
        <f>CONCATENATE("(",ROUND((B310/$H310)*100,1),")")</f>
        <v>(76.5)</v>
      </c>
      <c r="D310" s="302">
        <f>SUM(D308:D309)</f>
        <v>1.3348161905896807</v>
      </c>
      <c r="E310" s="299" t="str">
        <f>CONCATENATE("(",ROUND((D310/$H310)*100,1),")")</f>
        <v>(13.2)</v>
      </c>
      <c r="F310" s="302">
        <f>SUM(F308:F309)</f>
        <v>1.0461529802886371</v>
      </c>
      <c r="G310" s="299" t="str">
        <f>CONCATENATE("(",ROUND((F310/$H310)*100,1),")")</f>
        <v>(10.3)</v>
      </c>
      <c r="H310" s="302">
        <f>SUM(H308:H309)</f>
        <v>10.115000000000009</v>
      </c>
      <c r="I310" s="299" t="str">
        <f>CONCATENATE("(",ROUND((H310/$H310)*100,1),")")</f>
        <v>(100)</v>
      </c>
      <c r="K310" s="302">
        <f t="shared" si="237"/>
        <v>-0.97537579338738922</v>
      </c>
      <c r="L310" s="302">
        <f t="shared" si="238"/>
        <v>-0.16388666337398217</v>
      </c>
      <c r="M310" s="302">
        <f t="shared" si="239"/>
        <v>-0.10673754323864326</v>
      </c>
      <c r="N310" s="302">
        <f t="shared" si="240"/>
        <v>-1.2460000000000147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3.4506623915379397</v>
      </c>
      <c r="C313" s="299" t="str">
        <f>CONCATENATE("(",ROUND((B313/$H315)*100,1),")")</f>
        <v>(38.9)</v>
      </c>
      <c r="D313" s="302">
        <f>'Ind T6'!W126</f>
        <v>0.2276230970623361</v>
      </c>
      <c r="E313" s="299" t="str">
        <f>CONCATENATE("(",ROUND((D313/$H315)*100,1),")")</f>
        <v>(2.6)</v>
      </c>
      <c r="F313" s="302">
        <f>'Ind T6'!X126</f>
        <v>0.40946217517646893</v>
      </c>
      <c r="G313" s="299" t="str">
        <f>CONCATENATE("(",ROUND((F313/$H315)*100,1),")")</f>
        <v>(4.6)</v>
      </c>
      <c r="H313" s="302">
        <f>SUM(B313,D313,F313)</f>
        <v>4.0877476637767449</v>
      </c>
      <c r="I313" s="299" t="str">
        <f>CONCATENATE("(",ROUND((H313/$H315)*100,1),")")</f>
        <v>(46.1)</v>
      </c>
      <c r="K313" s="302">
        <f>B313-B303</f>
        <v>-0.70228197540596815</v>
      </c>
      <c r="L313" s="302">
        <f>D313-D303</f>
        <v>-1.8683837559019006E-2</v>
      </c>
      <c r="M313" s="302">
        <f>F313-F303</f>
        <v>-4.1533846474551495E-2</v>
      </c>
      <c r="N313" s="302">
        <f>SUM(K313:M313)</f>
        <v>-0.76249965943953868</v>
      </c>
    </row>
    <row r="314" spans="1:14" x14ac:dyDescent="0.2">
      <c r="A314" s="282" t="s">
        <v>365</v>
      </c>
      <c r="B314" s="302">
        <f>'Ind T6'!V125</f>
        <v>3.3079926441963621</v>
      </c>
      <c r="C314" s="299" t="str">
        <f>CONCATENATE("(",ROUND((B314/$H315)*100,1),")")</f>
        <v>(37.3)</v>
      </c>
      <c r="D314" s="302">
        <f>'Ind T6'!W125</f>
        <v>0.94330643015336246</v>
      </c>
      <c r="E314" s="299" t="str">
        <f>CONCATENATE("(",ROUND((D314/$H315)*100,1),")")</f>
        <v>(10.6)</v>
      </c>
      <c r="F314" s="302">
        <f>'Ind T6'!X125</f>
        <v>0.52995326187352487</v>
      </c>
      <c r="G314" s="299" t="str">
        <f>CONCATENATE("(",ROUND((F314/$H315)*100,1),")")</f>
        <v>(6)</v>
      </c>
      <c r="H314" s="302">
        <f t="shared" ref="H314" si="241">SUM(B314,D314,F314)</f>
        <v>4.7812523362232486</v>
      </c>
      <c r="I314" s="299" t="str">
        <f>CONCATENATE("(",ROUND((H314/$H315)*100,1),")")</f>
        <v>(53.9)</v>
      </c>
      <c r="K314" s="302">
        <f t="shared" ref="K314:K315" si="242">B314-B304</f>
        <v>-0.70309742528634844</v>
      </c>
      <c r="L314" s="302">
        <f t="shared" ref="L314:L315" si="243">D314-D304</f>
        <v>-0.22362537495438817</v>
      </c>
      <c r="M314" s="302">
        <f t="shared" ref="M314:M315" si="244">F314-F304</f>
        <v>-7.37775403197235E-2</v>
      </c>
      <c r="N314" s="302">
        <f t="shared" ref="N314:N315" si="245">SUM(K314:M314)</f>
        <v>-1.00050034056046</v>
      </c>
    </row>
    <row r="315" spans="1:14" x14ac:dyDescent="0.2">
      <c r="A315" s="282" t="s">
        <v>363</v>
      </c>
      <c r="B315" s="302">
        <f>SUM(B313:B314)</f>
        <v>6.7586550357343018</v>
      </c>
      <c r="C315" s="299" t="str">
        <f>CONCATENATE("(",ROUND((B315/$H315)*100,1),")")</f>
        <v>(76.2)</v>
      </c>
      <c r="D315" s="302">
        <f>SUM(D313:D314)</f>
        <v>1.1709295272156985</v>
      </c>
      <c r="E315" s="299" t="str">
        <f>CONCATENATE("(",ROUND((D315/$H315)*100,1),")")</f>
        <v>(13.2)</v>
      </c>
      <c r="F315" s="302">
        <f>SUM(F313:F314)</f>
        <v>0.93941543704999386</v>
      </c>
      <c r="G315" s="299" t="str">
        <f>CONCATENATE("(",ROUND((F315/$H315)*100,1),")")</f>
        <v>(10.6)</v>
      </c>
      <c r="H315" s="302">
        <f>SUM(H313:H314)</f>
        <v>8.8689999999999927</v>
      </c>
      <c r="I315" s="299" t="str">
        <f>CONCATENATE("(",ROUND((H315/$H315)*100,1),")")</f>
        <v>(100)</v>
      </c>
      <c r="K315" s="302">
        <f t="shared" si="242"/>
        <v>-1.4053794006923166</v>
      </c>
      <c r="L315" s="302">
        <f t="shared" si="243"/>
        <v>-0.2423092125134072</v>
      </c>
      <c r="M315" s="302">
        <f t="shared" si="244"/>
        <v>-0.11531138679427499</v>
      </c>
      <c r="N315" s="302">
        <f t="shared" si="245"/>
        <v>-1.7629999999999988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2.2229960950204144</v>
      </c>
      <c r="C324" s="299" t="str">
        <f>CONCATENATE("(",ROUND((B324/$H326)*100,1),")")</f>
        <v>(31.8)</v>
      </c>
      <c r="D324" s="302">
        <f>'Ind T6'!M135</f>
        <v>0.56167127055851651</v>
      </c>
      <c r="E324" s="299" t="str">
        <f>CONCATENATE("(",ROUND((D324/$H326)*100,1),")")</f>
        <v>(8)</v>
      </c>
      <c r="F324" s="302">
        <f>'Ind T6'!N135</f>
        <v>0.38279249783978564</v>
      </c>
      <c r="G324" s="299" t="str">
        <f>CONCATENATE("(",ROUND((F324/$H326)*100,1),")")</f>
        <v>(5.5)</v>
      </c>
      <c r="H324" s="302">
        <f>SUM(B324,D324,F324)</f>
        <v>3.1674598634187165</v>
      </c>
      <c r="I324" s="299" t="str">
        <f>CONCATENATE("(",ROUND((H324/$H326)*100,1),")")</f>
        <v>(45.3)</v>
      </c>
      <c r="K324" s="302">
        <f>B329-B324</f>
        <v>3.2455097848870462E-2</v>
      </c>
      <c r="L324" s="302">
        <f>D329-D324</f>
        <v>9.8031028819064447E-3</v>
      </c>
      <c r="M324" s="302">
        <f>F329-F324</f>
        <v>2.5942355774308423E-2</v>
      </c>
      <c r="N324" s="302">
        <f>SUM(K324:M324)</f>
        <v>6.820055650508533E-2</v>
      </c>
    </row>
    <row r="325" spans="1:14" x14ac:dyDescent="0.2">
      <c r="A325" s="282" t="s">
        <v>365</v>
      </c>
      <c r="B325" s="302">
        <f>'Ind T6'!L134</f>
        <v>2.2053639511395509</v>
      </c>
      <c r="C325" s="299" t="str">
        <f>CONCATENATE("(",ROUND((B325/$H326)*100,1),")")</f>
        <v>(31.5)</v>
      </c>
      <c r="D325" s="302">
        <f>'Ind T6'!M134</f>
        <v>1.1428590362661359</v>
      </c>
      <c r="E325" s="299" t="str">
        <f>CONCATENATE("(",ROUND((D325/$H326)*100,1),")")</f>
        <v>(16.3)</v>
      </c>
      <c r="F325" s="302">
        <f>'Ind T6'!N134</f>
        <v>0.48131714917559071</v>
      </c>
      <c r="G325" s="299" t="str">
        <f>CONCATENATE("(",ROUND((F325/$H326)*100,1),")")</f>
        <v>(6.9)</v>
      </c>
      <c r="H325" s="302">
        <f t="shared" ref="H325" si="246">SUM(B325,D325,F325)</f>
        <v>3.8295401365812776</v>
      </c>
      <c r="I325" s="299" t="str">
        <f>CONCATENATE("(",ROUND((H325/$H326)*100,1),")")</f>
        <v>(54.7)</v>
      </c>
      <c r="K325" s="302">
        <f t="shared" ref="K325:K326" si="247">B330-B325</f>
        <v>0.1135394883445775</v>
      </c>
      <c r="L325" s="302">
        <f t="shared" ref="L325:L326" si="248">D330-D325</f>
        <v>-3.3050953171469777E-2</v>
      </c>
      <c r="M325" s="302">
        <f t="shared" ref="M325:M326" si="249">F330-F325</f>
        <v>1.4310908321814253E-2</v>
      </c>
      <c r="N325" s="302">
        <f t="shared" ref="N325:N326" si="250">SUM(K325:M325)</f>
        <v>9.4799443494921976E-2</v>
      </c>
    </row>
    <row r="326" spans="1:14" x14ac:dyDescent="0.2">
      <c r="A326" s="282" t="s">
        <v>363</v>
      </c>
      <c r="B326" s="302">
        <f>SUM(B324:B325)</f>
        <v>4.4283600461599653</v>
      </c>
      <c r="C326" s="299" t="str">
        <f>CONCATENATE("(",ROUND((B326/$H326)*100,1),")")</f>
        <v>(63.3)</v>
      </c>
      <c r="D326" s="302">
        <f>SUM(D324:D325)</f>
        <v>1.7045303068246525</v>
      </c>
      <c r="E326" s="299" t="str">
        <f>CONCATENATE("(",ROUND((D326/$H326)*100,1),")")</f>
        <v>(24.4)</v>
      </c>
      <c r="F326" s="302">
        <f>SUM(F324:F325)</f>
        <v>0.8641096470153764</v>
      </c>
      <c r="G326" s="299" t="str">
        <f>CONCATENATE("(",ROUND((F326/$H326)*100,1),")")</f>
        <v>(12.3)</v>
      </c>
      <c r="H326" s="302">
        <f>SUM(H324:H325)</f>
        <v>6.9969999999999946</v>
      </c>
      <c r="I326" s="299" t="str">
        <f>CONCATENATE("(",ROUND((H326/$H326)*100,1),")")</f>
        <v>(100)</v>
      </c>
      <c r="K326" s="302">
        <f t="shared" si="247"/>
        <v>0.14599458619344841</v>
      </c>
      <c r="L326" s="302">
        <f t="shared" si="248"/>
        <v>-2.3247850289563221E-2</v>
      </c>
      <c r="M326" s="302">
        <f t="shared" si="249"/>
        <v>4.0253264096122621E-2</v>
      </c>
      <c r="N326" s="302">
        <f t="shared" si="250"/>
        <v>0.16300000000000781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2.2554511928692849</v>
      </c>
      <c r="C329" s="299" t="str">
        <f>CONCATENATE("(",ROUND((B329/$H331)*100,1),")")</f>
        <v>(31.5)</v>
      </c>
      <c r="D329" s="302">
        <f>'Ind T6'!R135</f>
        <v>0.57147437344042296</v>
      </c>
      <c r="E329" s="299" t="str">
        <f>CONCATENATE("(",ROUND((D329/$H331)*100,1),")")</f>
        <v>(8)</v>
      </c>
      <c r="F329" s="302">
        <f>'Ind T6'!S135</f>
        <v>0.40873485361409406</v>
      </c>
      <c r="G329" s="299" t="str">
        <f>CONCATENATE("(",ROUND((F329/$H331)*100,1),")")</f>
        <v>(5.7)</v>
      </c>
      <c r="H329" s="302">
        <f>SUM(B329,D329,F329)</f>
        <v>3.2356604199238017</v>
      </c>
      <c r="I329" s="299" t="str">
        <f>CONCATENATE("(",ROUND((H329/$H331)*100,1),")")</f>
        <v>(45.2)</v>
      </c>
      <c r="K329" s="302">
        <f>B334-B329</f>
        <v>0.27067223915106231</v>
      </c>
      <c r="L329" s="302">
        <f>D334-D329</f>
        <v>8.0233831791980847E-2</v>
      </c>
      <c r="M329" s="302">
        <f>F334-F329</f>
        <v>8.8660217656185591E-2</v>
      </c>
      <c r="N329" s="302">
        <f>SUM(K329:M329)</f>
        <v>0.43956628859922875</v>
      </c>
    </row>
    <row r="330" spans="1:14" x14ac:dyDescent="0.2">
      <c r="A330" s="282" t="s">
        <v>365</v>
      </c>
      <c r="B330" s="302">
        <f>'Ind T6'!Q134</f>
        <v>2.3189034394841284</v>
      </c>
      <c r="C330" s="299" t="str">
        <f>CONCATENATE("(",ROUND((B330/$H331)*100,1),")")</f>
        <v>(32.4)</v>
      </c>
      <c r="D330" s="302">
        <f>'Ind T6'!R134</f>
        <v>1.1098080830946662</v>
      </c>
      <c r="E330" s="299" t="str">
        <f>CONCATENATE("(",ROUND((D330/$H331)*100,1),")")</f>
        <v>(15.5)</v>
      </c>
      <c r="F330" s="302">
        <f>'Ind T6'!S134</f>
        <v>0.49562805749740496</v>
      </c>
      <c r="G330" s="299" t="str">
        <f>CONCATENATE("(",ROUND((F330/$H331)*100,1),")")</f>
        <v>(6.9)</v>
      </c>
      <c r="H330" s="302">
        <f t="shared" ref="H330" si="251">SUM(B330,D330,F330)</f>
        <v>3.9243395800761993</v>
      </c>
      <c r="I330" s="299" t="str">
        <f>CONCATENATE("(",ROUND((H330/$H331)*100,1),")")</f>
        <v>(54.8)</v>
      </c>
      <c r="K330" s="302">
        <f t="shared" ref="K330:K331" si="252">B335-B330</f>
        <v>0.46315724081435006</v>
      </c>
      <c r="L330" s="302">
        <f t="shared" ref="L330:L331" si="253">D335-D330</f>
        <v>2.8569693220067194E-2</v>
      </c>
      <c r="M330" s="302">
        <f t="shared" ref="M330:M331" si="254">F335-F330</f>
        <v>6.3706777366355494E-2</v>
      </c>
      <c r="N330" s="302">
        <f t="shared" ref="N330:N331" si="255">SUM(K330:M330)</f>
        <v>0.5554337114007728</v>
      </c>
    </row>
    <row r="331" spans="1:14" x14ac:dyDescent="0.2">
      <c r="A331" s="282" t="s">
        <v>363</v>
      </c>
      <c r="B331" s="302">
        <f>SUM(B329:B330)</f>
        <v>4.5743546323534137</v>
      </c>
      <c r="C331" s="299" t="str">
        <f>CONCATENATE("(",ROUND((B331/$H331)*100,1),")")</f>
        <v>(63.9)</v>
      </c>
      <c r="D331" s="302">
        <f>SUM(D329:D330)</f>
        <v>1.6812824565350892</v>
      </c>
      <c r="E331" s="299" t="str">
        <f>CONCATENATE("(",ROUND((D331/$H331)*100,1),")")</f>
        <v>(23.5)</v>
      </c>
      <c r="F331" s="302">
        <f>SUM(F329:F330)</f>
        <v>0.90436291111149902</v>
      </c>
      <c r="G331" s="299" t="str">
        <f>CONCATENATE("(",ROUND((F331/$H331)*100,1),")")</f>
        <v>(12.6)</v>
      </c>
      <c r="H331" s="302">
        <f>SUM(H329:H330)</f>
        <v>7.160000000000001</v>
      </c>
      <c r="I331" s="299" t="str">
        <f>CONCATENATE("(",ROUND((H331/$H331)*100,1),")")</f>
        <v>(100)</v>
      </c>
      <c r="K331" s="302">
        <f t="shared" si="252"/>
        <v>0.73382947996541148</v>
      </c>
      <c r="L331" s="302">
        <f t="shared" si="253"/>
        <v>0.10880352501204804</v>
      </c>
      <c r="M331" s="302">
        <f t="shared" si="254"/>
        <v>0.15236699502254103</v>
      </c>
      <c r="N331" s="302">
        <f t="shared" si="255"/>
        <v>0.99500000000000055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2.5261234320203472</v>
      </c>
      <c r="C334" s="299" t="str">
        <f>CONCATENATE("(",ROUND((B334/$H336)*100,1),")")</f>
        <v>(31)</v>
      </c>
      <c r="D334" s="302">
        <f>'Ind T6'!W135</f>
        <v>0.6517082052324038</v>
      </c>
      <c r="E334" s="299" t="str">
        <f>CONCATENATE("(",ROUND((D334/$H336)*100,1),")")</f>
        <v>(8)</v>
      </c>
      <c r="F334" s="302">
        <f>'Ind T6'!X135</f>
        <v>0.49739507127027965</v>
      </c>
      <c r="G334" s="299" t="str">
        <f>CONCATENATE("(",ROUND((F334/$H336)*100,1),")")</f>
        <v>(6.1)</v>
      </c>
      <c r="H334" s="302">
        <f>SUM(B334,D334,F334)</f>
        <v>3.6752267085230304</v>
      </c>
      <c r="I334" s="299" t="str">
        <f>CONCATENATE("(",ROUND((H334/$H336)*100,1),")")</f>
        <v>(45.1)</v>
      </c>
      <c r="K334" s="302">
        <f>B334-B324</f>
        <v>0.30312733699993277</v>
      </c>
      <c r="L334" s="302">
        <f>D334-D324</f>
        <v>9.0036934673887292E-2</v>
      </c>
      <c r="M334" s="302">
        <f>F334-F324</f>
        <v>0.11460257343049401</v>
      </c>
      <c r="N334" s="302">
        <f>SUM(K334:M334)</f>
        <v>0.50776684510431402</v>
      </c>
    </row>
    <row r="335" spans="1:14" x14ac:dyDescent="0.2">
      <c r="A335" s="282" t="s">
        <v>365</v>
      </c>
      <c r="B335" s="302">
        <f>'Ind T6'!V134</f>
        <v>2.7820606802984784</v>
      </c>
      <c r="C335" s="299" t="str">
        <f>CONCATENATE("(",ROUND((B335/$H336)*100,1),")")</f>
        <v>(34.1)</v>
      </c>
      <c r="D335" s="302">
        <f>'Ind T6'!W134</f>
        <v>1.1383777763147334</v>
      </c>
      <c r="E335" s="299" t="str">
        <f>CONCATENATE("(",ROUND((D335/$H336)*100,1),")")</f>
        <v>(14)</v>
      </c>
      <c r="F335" s="302">
        <f>'Ind T6'!X134</f>
        <v>0.55933483486376046</v>
      </c>
      <c r="G335" s="299" t="str">
        <f>CONCATENATE("(",ROUND((F335/$H336)*100,1),")")</f>
        <v>(6.9)</v>
      </c>
      <c r="H335" s="302">
        <f>SUM(B335,D335,F335)</f>
        <v>4.4797732914769721</v>
      </c>
      <c r="I335" s="299" t="str">
        <f>CONCATENATE("(",ROUND((H335/$H336)*100,1),")")</f>
        <v>(54.9)</v>
      </c>
      <c r="K335" s="302">
        <f t="shared" ref="K335:K336" si="256">B335-B325</f>
        <v>0.57669672915892756</v>
      </c>
      <c r="L335" s="302">
        <f t="shared" ref="L335:L336" si="257">D335-D325</f>
        <v>-4.481259951402583E-3</v>
      </c>
      <c r="M335" s="302">
        <f t="shared" ref="M335:M336" si="258">F335-F325</f>
        <v>7.8017685688169747E-2</v>
      </c>
      <c r="N335" s="302">
        <f t="shared" ref="N335:N336" si="259">SUM(K335:M335)</f>
        <v>0.65023315489569478</v>
      </c>
    </row>
    <row r="336" spans="1:14" x14ac:dyDescent="0.2">
      <c r="A336" s="282" t="s">
        <v>363</v>
      </c>
      <c r="B336" s="302">
        <f>SUM(B334:B335)</f>
        <v>5.3081841123188251</v>
      </c>
      <c r="C336" s="299" t="str">
        <f>CONCATENATE("(",ROUND((B336/$H336)*100,1),")")</f>
        <v>(65.1)</v>
      </c>
      <c r="D336" s="302">
        <f>SUM(D334:D335)</f>
        <v>1.7900859815471373</v>
      </c>
      <c r="E336" s="299" t="str">
        <f>CONCATENATE("(",ROUND((D336/$H336)*100,1),")")</f>
        <v>(22)</v>
      </c>
      <c r="F336" s="302">
        <f>SUM(F334:F335)</f>
        <v>1.0567299061340401</v>
      </c>
      <c r="G336" s="299" t="str">
        <f>CONCATENATE("(",ROUND((F336/$H336)*100,1),")")</f>
        <v>(13)</v>
      </c>
      <c r="H336" s="302">
        <f>SUM(H334:H335)</f>
        <v>8.1550000000000029</v>
      </c>
      <c r="I336" s="299" t="str">
        <f>CONCATENATE("(",ROUND((H336/$H336)*100,1),")")</f>
        <v>(100)</v>
      </c>
      <c r="K336" s="302">
        <f t="shared" si="256"/>
        <v>0.87982406615885989</v>
      </c>
      <c r="L336" s="302">
        <f t="shared" si="257"/>
        <v>8.555567472248482E-2</v>
      </c>
      <c r="M336" s="302">
        <f t="shared" si="258"/>
        <v>0.19262025911866365</v>
      </c>
      <c r="N336" s="302">
        <f t="shared" si="259"/>
        <v>1.1580000000000084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24.909791877514962</v>
      </c>
      <c r="C345" s="299" t="str">
        <f>CONCATENATE("(",ROUND((B345/$H347)*100,1),")")</f>
        <v>(40.9)</v>
      </c>
      <c r="D345" s="302">
        <f>'Ind T6'!M144</f>
        <v>4.0474342863656458</v>
      </c>
      <c r="E345" s="299" t="str">
        <f>CONCATENATE("(",ROUND((D345/$H347)*100,1),")")</f>
        <v>(6.6)</v>
      </c>
      <c r="F345" s="302">
        <f>'Ind T6'!N144</f>
        <v>5.5276399527447166</v>
      </c>
      <c r="G345" s="299" t="str">
        <f>CONCATENATE("(",ROUND((F345/$H347)*100,1),")")</f>
        <v>(9.1)</v>
      </c>
      <c r="H345" s="302">
        <f>SUM(B345,D345,F345)</f>
        <v>34.484866116625327</v>
      </c>
      <c r="I345" s="299" t="str">
        <f>CONCATENATE("(",ROUND((H345/$H347)*100,1),")")</f>
        <v>(56.6)</v>
      </c>
      <c r="K345" s="302">
        <f>B350-B345</f>
        <v>0.91728183846899825</v>
      </c>
      <c r="L345" s="302">
        <f>D350-D345</f>
        <v>0.32225105020861555</v>
      </c>
      <c r="M345" s="302">
        <f>F350-F345</f>
        <v>0.31603487071686143</v>
      </c>
      <c r="N345" s="302">
        <f>SUM(K345:M345)</f>
        <v>1.5555677593944752</v>
      </c>
    </row>
    <row r="346" spans="1:14" x14ac:dyDescent="0.2">
      <c r="A346" s="282" t="s">
        <v>365</v>
      </c>
      <c r="B346" s="302">
        <f>'Ind T6'!L143</f>
        <v>14.782920324847709</v>
      </c>
      <c r="C346" s="299" t="str">
        <f>CONCATENATE("(",ROUND((B346/$H347)*100,1),")")</f>
        <v>(24.3)</v>
      </c>
      <c r="D346" s="302">
        <f>'Ind T6'!M143</f>
        <v>8.7914707596381518</v>
      </c>
      <c r="E346" s="299" t="str">
        <f>CONCATENATE("(",ROUND((D346/$H347)*100,1),")")</f>
        <v>(14.4)</v>
      </c>
      <c r="F346" s="302">
        <f>'Ind T6'!N143</f>
        <v>2.8347427988888865</v>
      </c>
      <c r="G346" s="299" t="str">
        <f>CONCATENATE("(",ROUND((F346/$H347)*100,1),")")</f>
        <v>(4.7)</v>
      </c>
      <c r="H346" s="302">
        <f t="shared" ref="H346" si="260">SUM(B346,D346,F346)</f>
        <v>26.409133883374746</v>
      </c>
      <c r="I346" s="299" t="str">
        <f>CONCATENATE("(",ROUND((H346/$H347)*100,1),")")</f>
        <v>(43.4)</v>
      </c>
      <c r="K346" s="302">
        <f t="shared" ref="K346:K347" si="261">B351-B346</f>
        <v>0.92233802166379064</v>
      </c>
      <c r="L346" s="302">
        <f t="shared" ref="L346:L347" si="262">D351-D346</f>
        <v>0.56622183183270103</v>
      </c>
      <c r="M346" s="302">
        <f t="shared" ref="M346:M347" si="263">F351-F346</f>
        <v>0.24187238710896475</v>
      </c>
      <c r="N346" s="302">
        <f t="shared" ref="N346:N347" si="264">SUM(K346:M346)</f>
        <v>1.7304322406054564</v>
      </c>
    </row>
    <row r="347" spans="1:14" x14ac:dyDescent="0.2">
      <c r="A347" s="282" t="s">
        <v>363</v>
      </c>
      <c r="B347" s="302">
        <f>SUM(B345:B346)</f>
        <v>39.692712202362671</v>
      </c>
      <c r="C347" s="299" t="str">
        <f>CONCATENATE("(",ROUND((B347/$H347)*100,1),")")</f>
        <v>(65.2)</v>
      </c>
      <c r="D347" s="302">
        <f>SUM(D345:D346)</f>
        <v>12.838905046003799</v>
      </c>
      <c r="E347" s="299" t="str">
        <f>CONCATENATE("(",ROUND((D347/$H347)*100,1),")")</f>
        <v>(21.1)</v>
      </c>
      <c r="F347" s="302">
        <f>SUM(F345:F346)</f>
        <v>8.3623827516336036</v>
      </c>
      <c r="G347" s="299" t="str">
        <f>CONCATENATE("(",ROUND((F347/$H347)*100,1),")")</f>
        <v>(13.7)</v>
      </c>
      <c r="H347" s="302">
        <f>SUM(H345:H346)</f>
        <v>60.894000000000077</v>
      </c>
      <c r="I347" s="299" t="str">
        <f>CONCATENATE("(",ROUND((H347/$H347)*100,1),")")</f>
        <v>(100)</v>
      </c>
      <c r="K347" s="302">
        <f t="shared" si="261"/>
        <v>1.8396198601327853</v>
      </c>
      <c r="L347" s="302">
        <f t="shared" si="262"/>
        <v>0.88847288204131658</v>
      </c>
      <c r="M347" s="302">
        <f t="shared" si="263"/>
        <v>0.55790725782582484</v>
      </c>
      <c r="N347" s="302">
        <f t="shared" si="264"/>
        <v>3.2859999999999268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25.827073715983961</v>
      </c>
      <c r="C350" s="299" t="str">
        <f>CONCATENATE("(",ROUND((B350/$H352)*100,1),")")</f>
        <v>(40.2)</v>
      </c>
      <c r="D350" s="302">
        <f>'Ind T6'!R144</f>
        <v>4.3696853365742614</v>
      </c>
      <c r="E350" s="299" t="str">
        <f>CONCATENATE("(",ROUND((D350/$H352)*100,1),")")</f>
        <v>(6.8)</v>
      </c>
      <c r="F350" s="302">
        <f>'Ind T6'!S144</f>
        <v>5.8436748234615781</v>
      </c>
      <c r="G350" s="299" t="str">
        <f>CONCATENATE("(",ROUND((F350/$H352)*100,1),")")</f>
        <v>(9.1)</v>
      </c>
      <c r="H350" s="302">
        <f>SUM(B350,D350,F350)</f>
        <v>36.040433876019797</v>
      </c>
      <c r="I350" s="299" t="str">
        <f>CONCATENATE("(",ROUND((H350/$H352)*100,1),")")</f>
        <v>(56.2)</v>
      </c>
      <c r="K350" s="302">
        <f>B355-B350</f>
        <v>1.635990231237983</v>
      </c>
      <c r="L350" s="302">
        <f>D355-D350</f>
        <v>0.64070688631928174</v>
      </c>
      <c r="M350" s="302">
        <f>F355-F350</f>
        <v>0.63149928973158964</v>
      </c>
      <c r="N350" s="302">
        <f>SUM(K350:M350)</f>
        <v>2.9081964072888544</v>
      </c>
    </row>
    <row r="351" spans="1:14" x14ac:dyDescent="0.2">
      <c r="A351" s="282" t="s">
        <v>365</v>
      </c>
      <c r="B351" s="302">
        <f>'Ind T6'!Q143</f>
        <v>15.705258346511499</v>
      </c>
      <c r="C351" s="299" t="str">
        <f>CONCATENATE("(",ROUND((B351/$H352)*100,1),")")</f>
        <v>(24.5)</v>
      </c>
      <c r="D351" s="302">
        <f>'Ind T6'!R143</f>
        <v>9.3576925914708529</v>
      </c>
      <c r="E351" s="299" t="str">
        <f>CONCATENATE("(",ROUND((D351/$H352)*100,1),")")</f>
        <v>(14.6)</v>
      </c>
      <c r="F351" s="302">
        <f>'Ind T6'!S143</f>
        <v>3.0766151859978512</v>
      </c>
      <c r="G351" s="299" t="str">
        <f>CONCATENATE("(",ROUND((F351/$H352)*100,1),")")</f>
        <v>(4.8)</v>
      </c>
      <c r="H351" s="302">
        <f t="shared" ref="H351" si="265">SUM(B351,D351,F351)</f>
        <v>28.139566123980202</v>
      </c>
      <c r="I351" s="299" t="str">
        <f>CONCATENATE("(",ROUND((H351/$H352)*100,1),")")</f>
        <v>(43.8)</v>
      </c>
      <c r="K351" s="302">
        <f t="shared" ref="K351:K352" si="266">B356-B351</f>
        <v>1.6520079289704412</v>
      </c>
      <c r="L351" s="302">
        <f t="shared" ref="L351:L352" si="267">D356-D351</f>
        <v>0.98877632920886249</v>
      </c>
      <c r="M351" s="302">
        <f t="shared" ref="M351:M352" si="268">F356-F351</f>
        <v>0.54901933453187457</v>
      </c>
      <c r="N351" s="302">
        <f t="shared" ref="N351:N352" si="269">SUM(K351:M351)</f>
        <v>3.1898035927111783</v>
      </c>
    </row>
    <row r="352" spans="1:14" x14ac:dyDescent="0.2">
      <c r="A352" s="282" t="s">
        <v>363</v>
      </c>
      <c r="B352" s="302">
        <f>SUM(B350:B351)</f>
        <v>41.532332062495456</v>
      </c>
      <c r="C352" s="299" t="str">
        <f>CONCATENATE("(",ROUND((B352/$H352)*100,1),")")</f>
        <v>(64.7)</v>
      </c>
      <c r="D352" s="302">
        <f>SUM(D350:D351)</f>
        <v>13.727377928045115</v>
      </c>
      <c r="E352" s="299" t="str">
        <f>CONCATENATE("(",ROUND((D352/$H352)*100,1),")")</f>
        <v>(21.4)</v>
      </c>
      <c r="F352" s="302">
        <f>SUM(F350:F351)</f>
        <v>8.9202900094594284</v>
      </c>
      <c r="G352" s="299" t="str">
        <f>CONCATENATE("(",ROUND((F352/$H352)*100,1),")")</f>
        <v>(13.9)</v>
      </c>
      <c r="H352" s="302">
        <f>SUM(H350:H351)</f>
        <v>64.180000000000007</v>
      </c>
      <c r="I352" s="299" t="str">
        <f>CONCATENATE("(",ROUND((H352/$H352)*100,1),")")</f>
        <v>(100)</v>
      </c>
      <c r="K352" s="302">
        <f t="shared" si="266"/>
        <v>3.2879981602084314</v>
      </c>
      <c r="L352" s="302">
        <f t="shared" si="267"/>
        <v>1.6294832155281433</v>
      </c>
      <c r="M352" s="302">
        <f t="shared" si="268"/>
        <v>1.1805186242634651</v>
      </c>
      <c r="N352" s="302">
        <f t="shared" si="269"/>
        <v>6.0980000000000398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27.463063947221944</v>
      </c>
      <c r="C355" s="299" t="str">
        <f>CONCATENATE("(",ROUND((B355/$H357)*100,1),")")</f>
        <v>(39.1)</v>
      </c>
      <c r="D355" s="302">
        <f>'Ind T6'!W144</f>
        <v>5.0103922228935431</v>
      </c>
      <c r="E355" s="299" t="str">
        <f>CONCATENATE("(",ROUND((D355/$H357)*100,1),")")</f>
        <v>(7.1)</v>
      </c>
      <c r="F355" s="302">
        <f>'Ind T6'!X144</f>
        <v>6.4751741131931677</v>
      </c>
      <c r="G355" s="299" t="str">
        <f>CONCATENATE("(",ROUND((F355/$H357)*100,1),")")</f>
        <v>(9.2)</v>
      </c>
      <c r="H355" s="302">
        <f>SUM(B355,D355,F355)</f>
        <v>38.948630283308653</v>
      </c>
      <c r="I355" s="299" t="str">
        <f>CONCATENATE("(",ROUND((H355/$H357)*100,1),")")</f>
        <v>(55.4)</v>
      </c>
      <c r="K355" s="302">
        <f>B355-B345</f>
        <v>2.5532720697069813</v>
      </c>
      <c r="L355" s="302">
        <f>D355-D345</f>
        <v>0.9629579365278973</v>
      </c>
      <c r="M355" s="302">
        <f>F355-F345</f>
        <v>0.94753416044845107</v>
      </c>
      <c r="N355" s="302">
        <f>SUM(K355:M355)</f>
        <v>4.4637641666833296</v>
      </c>
    </row>
    <row r="356" spans="1:14" x14ac:dyDescent="0.2">
      <c r="A356" s="282" t="s">
        <v>365</v>
      </c>
      <c r="B356" s="302">
        <f>'Ind T6'!V143</f>
        <v>17.35726627548194</v>
      </c>
      <c r="C356" s="299" t="str">
        <f>CONCATENATE("(",ROUND((B356/$H357)*100,1),")")</f>
        <v>(24.7)</v>
      </c>
      <c r="D356" s="302">
        <f>'Ind T6'!W143</f>
        <v>10.346468920679715</v>
      </c>
      <c r="E356" s="299" t="str">
        <f>CONCATENATE("(",ROUND((D356/$H357)*100,1),")")</f>
        <v>(14.7)</v>
      </c>
      <c r="F356" s="302">
        <f>'Ind T6'!X143</f>
        <v>3.6256345205297258</v>
      </c>
      <c r="G356" s="299" t="str">
        <f>CONCATENATE("(",ROUND((F356/$H357)*100,1),")")</f>
        <v>(5.2)</v>
      </c>
      <c r="H356" s="302">
        <f t="shared" ref="H356" si="270">SUM(B356,D356,F356)</f>
        <v>31.329369716691382</v>
      </c>
      <c r="I356" s="299" t="str">
        <f>CONCATENATE("(",ROUND((H356/$H357)*100,1),")")</f>
        <v>(44.6)</v>
      </c>
      <c r="K356" s="302">
        <f t="shared" ref="K356:K357" si="271">B356-B346</f>
        <v>2.5743459506342319</v>
      </c>
      <c r="L356" s="302">
        <f t="shared" ref="L356:L357" si="272">D356-D346</f>
        <v>1.5549981610415635</v>
      </c>
      <c r="M356" s="302">
        <f t="shared" ref="M356:M357" si="273">F356-F346</f>
        <v>0.79089172164083932</v>
      </c>
      <c r="N356" s="302">
        <f t="shared" ref="N356:N357" si="274">SUM(K356:M356)</f>
        <v>4.9202358333166352</v>
      </c>
    </row>
    <row r="357" spans="1:14" x14ac:dyDescent="0.2">
      <c r="A357" s="282" t="s">
        <v>363</v>
      </c>
      <c r="B357" s="302">
        <f>SUM(B355:B356)</f>
        <v>44.820330222703888</v>
      </c>
      <c r="C357" s="299" t="str">
        <f>CONCATENATE("(",ROUND((B357/$H357)*100,1),")")</f>
        <v>(63.8)</v>
      </c>
      <c r="D357" s="302">
        <f>SUM(D355:D356)</f>
        <v>15.356861143573258</v>
      </c>
      <c r="E357" s="299" t="str">
        <f>CONCATENATE("(",ROUND((D357/$H357)*100,1),")")</f>
        <v>(21.9)</v>
      </c>
      <c r="F357" s="302">
        <f>SUM(F355:F356)</f>
        <v>10.100808633722894</v>
      </c>
      <c r="G357" s="299" t="str">
        <f>CONCATENATE("(",ROUND((F357/$H357)*100,1),")")</f>
        <v>(14.4)</v>
      </c>
      <c r="H357" s="302">
        <f>SUM(H355:H356)</f>
        <v>70.278000000000034</v>
      </c>
      <c r="I357" s="299" t="str">
        <f>CONCATENATE("(",ROUND((H357/$H357)*100,1),")")</f>
        <v>(100)</v>
      </c>
      <c r="K357" s="302">
        <f t="shared" si="271"/>
        <v>5.1276180203412167</v>
      </c>
      <c r="L357" s="302">
        <f t="shared" si="272"/>
        <v>2.5179560975694599</v>
      </c>
      <c r="M357" s="302">
        <f t="shared" si="273"/>
        <v>1.7384258820892899</v>
      </c>
      <c r="N357" s="302">
        <f t="shared" si="274"/>
        <v>9.3839999999999666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13.192793945369978</v>
      </c>
      <c r="C366" s="299" t="str">
        <f>CONCATENATE("(",ROUND((B366/$H368)*100,1),")")</f>
        <v>(33.6)</v>
      </c>
      <c r="D366" s="302">
        <f>'Ind T6'!M153</f>
        <v>6.1834682061642106</v>
      </c>
      <c r="E366" s="299" t="str">
        <f>CONCATENATE("(",ROUND((D366/$H368)*100,1),")")</f>
        <v>(15.7)</v>
      </c>
      <c r="F366" s="302">
        <f>'Ind T6'!N153</f>
        <v>2.8990745151003221</v>
      </c>
      <c r="G366" s="299" t="str">
        <f>CONCATENATE("(",ROUND((F366/$H368)*100,1),")")</f>
        <v>(7.4)</v>
      </c>
      <c r="H366" s="302">
        <f>SUM(B366,D366,F366)</f>
        <v>22.275336666634509</v>
      </c>
      <c r="I366" s="299" t="str">
        <f>CONCATENATE("(",ROUND((H366/$H368)*100,1),")")</f>
        <v>(56.7)</v>
      </c>
      <c r="K366" s="302">
        <f>B371-B366</f>
        <v>1.0711382781682808</v>
      </c>
      <c r="L366" s="302">
        <f>D371-D366</f>
        <v>0.48837769279122778</v>
      </c>
      <c r="M366" s="302">
        <f>F371-F366</f>
        <v>0.18626009863650372</v>
      </c>
      <c r="N366" s="302">
        <f>SUM(K366:M366)</f>
        <v>1.7457760695960123</v>
      </c>
    </row>
    <row r="367" spans="1:14" x14ac:dyDescent="0.2">
      <c r="A367" s="282" t="s">
        <v>365</v>
      </c>
      <c r="B367" s="302">
        <f>'Ind T6'!L152</f>
        <v>7.2156213596386261</v>
      </c>
      <c r="C367" s="299" t="str">
        <f>CONCATENATE("(",ROUND((B367/$H368)*100,1),")")</f>
        <v>(18.4)</v>
      </c>
      <c r="D367" s="302">
        <f>'Ind T6'!M152</f>
        <v>7.7626827826275777</v>
      </c>
      <c r="E367" s="299" t="str">
        <f>CONCATENATE("(",ROUND((D367/$H368)*100,1),")")</f>
        <v>(19.8)</v>
      </c>
      <c r="F367" s="302">
        <f>'Ind T6'!N152</f>
        <v>2.0363591910992516</v>
      </c>
      <c r="G367" s="299" t="str">
        <f>CONCATENATE("(",ROUND((F367/$H368)*100,1),")")</f>
        <v>(5.2)</v>
      </c>
      <c r="H367" s="302">
        <f t="shared" ref="H367" si="275">SUM(B367,D367,F367)</f>
        <v>17.014663333365455</v>
      </c>
      <c r="I367" s="299" t="str">
        <f>CONCATENATE("(",ROUND((H367/$H368)*100,1),")")</f>
        <v>(43.3)</v>
      </c>
      <c r="K367" s="302">
        <f t="shared" ref="K367:K368" si="276">B372-B367</f>
        <v>0.72616455182032169</v>
      </c>
      <c r="L367" s="302">
        <f t="shared" ref="L367:L368" si="277">D372-D367</f>
        <v>0.47259854840147586</v>
      </c>
      <c r="M367" s="302">
        <f t="shared" ref="M367:M368" si="278">F372-F367</f>
        <v>0.12846083018223675</v>
      </c>
      <c r="N367" s="302">
        <f t="shared" ref="N367:N368" si="279">SUM(K367:M367)</f>
        <v>1.3272239304040343</v>
      </c>
    </row>
    <row r="368" spans="1:14" x14ac:dyDescent="0.2">
      <c r="A368" s="282" t="s">
        <v>363</v>
      </c>
      <c r="B368" s="302">
        <f>SUM(B366:B367)</f>
        <v>20.408415305008603</v>
      </c>
      <c r="C368" s="299" t="str">
        <f>CONCATENATE("(",ROUND((B368/$H368)*100,1),")")</f>
        <v>(51.9)</v>
      </c>
      <c r="D368" s="302">
        <f>SUM(D366:D367)</f>
        <v>13.946150988791789</v>
      </c>
      <c r="E368" s="299" t="str">
        <f>CONCATENATE("(",ROUND((D368/$H368)*100,1),")")</f>
        <v>(35.5)</v>
      </c>
      <c r="F368" s="302">
        <f>SUM(F366:F367)</f>
        <v>4.9354337061995732</v>
      </c>
      <c r="G368" s="299" t="str">
        <f>CONCATENATE("(",ROUND((F368/$H368)*100,1),")")</f>
        <v>(12.6)</v>
      </c>
      <c r="H368" s="302">
        <f>SUM(H366:H367)</f>
        <v>39.289999999999964</v>
      </c>
      <c r="I368" s="299" t="str">
        <f>CONCATENATE("(",ROUND((H368/$H368)*100,1),")")</f>
        <v>(100)</v>
      </c>
      <c r="K368" s="302">
        <f t="shared" si="276"/>
        <v>1.7973028299886025</v>
      </c>
      <c r="L368" s="302">
        <f t="shared" si="277"/>
        <v>0.96097624119270364</v>
      </c>
      <c r="M368" s="302">
        <f t="shared" si="278"/>
        <v>0.31472092881874048</v>
      </c>
      <c r="N368" s="302">
        <f t="shared" si="279"/>
        <v>3.0730000000000466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14.263932223538259</v>
      </c>
      <c r="C371" s="299" t="str">
        <f>CONCATENATE("(",ROUND((B371/$H373)*100,1),")")</f>
        <v>(33.7)</v>
      </c>
      <c r="D371" s="302">
        <f>'Ind T6'!R153</f>
        <v>6.6718458989554383</v>
      </c>
      <c r="E371" s="299" t="str">
        <f>CONCATENATE("(",ROUND((D371/$H373)*100,1),")")</f>
        <v>(15.7)</v>
      </c>
      <c r="F371" s="302">
        <f>'Ind T6'!S153</f>
        <v>3.0853346137368258</v>
      </c>
      <c r="G371" s="299" t="str">
        <f>CONCATENATE("(",ROUND((F371/$H373)*100,1),")")</f>
        <v>(7.3)</v>
      </c>
      <c r="H371" s="302">
        <f>SUM(B371,D371,F371)</f>
        <v>24.021112736230524</v>
      </c>
      <c r="I371" s="299" t="str">
        <f>CONCATENATE("(",ROUND((H371/$H373)*100,1),")")</f>
        <v>(56.7)</v>
      </c>
      <c r="K371" s="302">
        <f>B376-B371</f>
        <v>1.4164321129057846</v>
      </c>
      <c r="L371" s="302">
        <f>D376-D371</f>
        <v>0.59555670009489781</v>
      </c>
      <c r="M371" s="302">
        <f>F376-F371</f>
        <v>0.31713241796787761</v>
      </c>
      <c r="N371" s="302">
        <f>SUM(K371:M371)</f>
        <v>2.3291212309685601</v>
      </c>
    </row>
    <row r="372" spans="1:14" x14ac:dyDescent="0.2">
      <c r="A372" s="282" t="s">
        <v>365</v>
      </c>
      <c r="B372" s="302">
        <f>'Ind T6'!Q152</f>
        <v>7.9417859114589477</v>
      </c>
      <c r="C372" s="299" t="str">
        <f>CONCATENATE("(",ROUND((B372/$H373)*100,1),")")</f>
        <v>(18.7)</v>
      </c>
      <c r="D372" s="302">
        <f>'Ind T6'!R152</f>
        <v>8.2352813310290536</v>
      </c>
      <c r="E372" s="299" t="str">
        <f>CONCATENATE("(",ROUND((D372/$H373)*100,1),")")</f>
        <v>(19.4)</v>
      </c>
      <c r="F372" s="302">
        <f>'Ind T6'!S152</f>
        <v>2.1648200212814883</v>
      </c>
      <c r="G372" s="299" t="str">
        <f>CONCATENATE("(",ROUND((F372/$H373)*100,1),")")</f>
        <v>(5.1)</v>
      </c>
      <c r="H372" s="302">
        <f t="shared" ref="H372" si="280">SUM(B372,D372,F372)</f>
        <v>18.34188726376949</v>
      </c>
      <c r="I372" s="299" t="str">
        <f>CONCATENATE("(",ROUND((H372/$H373)*100,1),")")</f>
        <v>(43.3)</v>
      </c>
      <c r="K372" s="302">
        <f t="shared" ref="K372:K373" si="281">B377-B372</f>
        <v>0.9832145095704492</v>
      </c>
      <c r="L372" s="302">
        <f t="shared" ref="L372:L373" si="282">D377-D372</f>
        <v>0.50819460440263597</v>
      </c>
      <c r="M372" s="302">
        <f t="shared" ref="M372:M373" si="283">F377-F372</f>
        <v>0.23646965505831563</v>
      </c>
      <c r="N372" s="302">
        <f t="shared" ref="N372:N373" si="284">SUM(K372:M372)</f>
        <v>1.7278787690314008</v>
      </c>
    </row>
    <row r="373" spans="1:14" x14ac:dyDescent="0.2">
      <c r="A373" s="282" t="s">
        <v>363</v>
      </c>
      <c r="B373" s="302">
        <f>SUM(B371:B372)</f>
        <v>22.205718134997205</v>
      </c>
      <c r="C373" s="299" t="str">
        <f>CONCATENATE("(",ROUND((B373/$H373)*100,1),")")</f>
        <v>(52.4)</v>
      </c>
      <c r="D373" s="302">
        <f>SUM(D371:D372)</f>
        <v>14.907127229984493</v>
      </c>
      <c r="E373" s="299" t="str">
        <f>CONCATENATE("(",ROUND((D373/$H373)*100,1),")")</f>
        <v>(35.2)</v>
      </c>
      <c r="F373" s="302">
        <f>SUM(F371:F372)</f>
        <v>5.2501546350183137</v>
      </c>
      <c r="G373" s="299" t="str">
        <f>CONCATENATE("(",ROUND((F373/$H373)*100,1),")")</f>
        <v>(12.4)</v>
      </c>
      <c r="H373" s="302">
        <f>SUM(H371:H372)</f>
        <v>42.363000000000014</v>
      </c>
      <c r="I373" s="299" t="str">
        <f>CONCATENATE("(",ROUND((H373/$H373)*100,1),")")</f>
        <v>(100)</v>
      </c>
      <c r="K373" s="302">
        <f t="shared" si="281"/>
        <v>2.3996466224762329</v>
      </c>
      <c r="L373" s="302">
        <f t="shared" si="282"/>
        <v>1.103751304497532</v>
      </c>
      <c r="M373" s="302">
        <f t="shared" si="283"/>
        <v>0.55360207302619369</v>
      </c>
      <c r="N373" s="302">
        <f t="shared" si="284"/>
        <v>4.0569999999999586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15.680364336444043</v>
      </c>
      <c r="C376" s="299" t="str">
        <f>CONCATENATE("(",ROUND((B376/$H378)*100,1),")")</f>
        <v>(33.8)</v>
      </c>
      <c r="D376" s="302">
        <f>'Ind T6'!W153</f>
        <v>7.2674025990503361</v>
      </c>
      <c r="E376" s="299" t="str">
        <f>CONCATENATE("(",ROUND((D376/$H378)*100,1),")")</f>
        <v>(15.7)</v>
      </c>
      <c r="F376" s="302">
        <f>'Ind T6'!X153</f>
        <v>3.4024670317047034</v>
      </c>
      <c r="G376" s="299" t="str">
        <f>CONCATENATE("(",ROUND((F376/$H378)*100,1),")")</f>
        <v>(7.3)</v>
      </c>
      <c r="H376" s="302">
        <f>SUM(B376,D376,F376)</f>
        <v>26.350233967199081</v>
      </c>
      <c r="I376" s="299" t="str">
        <f>CONCATENATE("(",ROUND((H376/$H378)*100,1),")")</f>
        <v>(56.8)</v>
      </c>
      <c r="K376" s="302">
        <f>B376-B366</f>
        <v>2.4875703910740654</v>
      </c>
      <c r="L376" s="302">
        <f>D376-D366</f>
        <v>1.0839343928861256</v>
      </c>
      <c r="M376" s="302">
        <f>F376-F366</f>
        <v>0.50339251660438133</v>
      </c>
      <c r="N376" s="302">
        <f>SUM(K376:M376)</f>
        <v>4.0748973005645723</v>
      </c>
    </row>
    <row r="377" spans="1:14" x14ac:dyDescent="0.2">
      <c r="A377" s="282" t="s">
        <v>365</v>
      </c>
      <c r="B377" s="302">
        <f>'Ind T6'!V152</f>
        <v>8.9250004210293969</v>
      </c>
      <c r="C377" s="299" t="str">
        <f>CONCATENATE("(",ROUND((B377/$H378)*100,1),")")</f>
        <v>(19.2)</v>
      </c>
      <c r="D377" s="302">
        <f>'Ind T6'!W152</f>
        <v>8.7434759354316895</v>
      </c>
      <c r="E377" s="299" t="str">
        <f>CONCATENATE("(",ROUND((D377/$H378)*100,1),")")</f>
        <v>(18.8)</v>
      </c>
      <c r="F377" s="302">
        <f>'Ind T6'!X152</f>
        <v>2.4012896763398039</v>
      </c>
      <c r="G377" s="299" t="str">
        <f>CONCATENATE("(",ROUND((F377/$H378)*100,1),")")</f>
        <v>(5.2)</v>
      </c>
      <c r="H377" s="302">
        <f t="shared" ref="H377" si="285">SUM(B377,D377,F377)</f>
        <v>20.069766032800889</v>
      </c>
      <c r="I377" s="299" t="str">
        <f>CONCATENATE("(",ROUND((H377/$H378)*100,1),")")</f>
        <v>(43.2)</v>
      </c>
      <c r="K377" s="302">
        <f t="shared" ref="K377:K378" si="286">B377-B367</f>
        <v>1.7093790613907709</v>
      </c>
      <c r="L377" s="302">
        <f t="shared" ref="L377:L378" si="287">D377-D367</f>
        <v>0.98079315280411183</v>
      </c>
      <c r="M377" s="302">
        <f t="shared" ref="M377:M378" si="288">F377-F367</f>
        <v>0.36493048524055238</v>
      </c>
      <c r="N377" s="302">
        <f t="shared" ref="N377:N378" si="289">SUM(K377:M377)</f>
        <v>3.0551026994354351</v>
      </c>
    </row>
    <row r="378" spans="1:14" x14ac:dyDescent="0.2">
      <c r="A378" s="282" t="s">
        <v>363</v>
      </c>
      <c r="B378" s="302">
        <f>SUM(B376:B377)</f>
        <v>24.605364757473438</v>
      </c>
      <c r="C378" s="299" t="str">
        <f>CONCATENATE("(",ROUND((B378/$H378)*100,1),")")</f>
        <v>(53)</v>
      </c>
      <c r="D378" s="302">
        <f>SUM(D376:D377)</f>
        <v>16.010878534482025</v>
      </c>
      <c r="E378" s="299" t="str">
        <f>CONCATENATE("(",ROUND((D378/$H378)*100,1),")")</f>
        <v>(34.5)</v>
      </c>
      <c r="F378" s="302">
        <f>SUM(F376:F377)</f>
        <v>5.8037567080445074</v>
      </c>
      <c r="G378" s="299" t="str">
        <f>CONCATENATE("(",ROUND((F378/$H378)*100,1),")")</f>
        <v>(12.5)</v>
      </c>
      <c r="H378" s="302">
        <f>SUM(H376:H377)</f>
        <v>46.419999999999973</v>
      </c>
      <c r="I378" s="299" t="str">
        <f>CONCATENATE("(",ROUND((H378/$H378)*100,1),")")</f>
        <v>(100)</v>
      </c>
      <c r="K378" s="302">
        <f t="shared" si="286"/>
        <v>4.1969494524648354</v>
      </c>
      <c r="L378" s="302">
        <f t="shared" si="287"/>
        <v>2.0647275456902356</v>
      </c>
      <c r="M378" s="302">
        <f t="shared" si="288"/>
        <v>0.86832300184493416</v>
      </c>
      <c r="N378" s="302">
        <f t="shared" si="289"/>
        <v>7.1300000000000052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5.4324491353363218</v>
      </c>
      <c r="C387" s="299" t="str">
        <f>CONCATENATE("(",ROUND((B387/$H389)*100,1),")")</f>
        <v>(36.2)</v>
      </c>
      <c r="D387" s="302">
        <f>'Ind T6'!M162</f>
        <v>0.78201855727542635</v>
      </c>
      <c r="E387" s="299" t="str">
        <f>CONCATENATE("(",ROUND((D387/$H389)*100,1),")")</f>
        <v>(5.2)</v>
      </c>
      <c r="F387" s="302">
        <f>'Ind T6'!N162</f>
        <v>0.22050469528251551</v>
      </c>
      <c r="G387" s="299" t="str">
        <f>CONCATENATE("(",ROUND((F387/$H389)*100,1),")")</f>
        <v>(1.5)</v>
      </c>
      <c r="H387" s="302">
        <f>SUM(B387,D387,F387)</f>
        <v>6.4349723878942635</v>
      </c>
      <c r="I387" s="299" t="str">
        <f>CONCATENATE("(",ROUND((H387/$H389)*100,1),")")</f>
        <v>(42.9)</v>
      </c>
      <c r="K387" s="302">
        <f>B392-B387</f>
        <v>0.34207486518574814</v>
      </c>
      <c r="L387" s="302">
        <f>D392-D387</f>
        <v>0.11205950502165218</v>
      </c>
      <c r="M387" s="302">
        <f>F392-F387</f>
        <v>1.8950065977833913E-2</v>
      </c>
      <c r="N387" s="302">
        <f>SUM(K387:M387)</f>
        <v>0.47308443618523421</v>
      </c>
    </row>
    <row r="388" spans="1:14" x14ac:dyDescent="0.2">
      <c r="A388" s="282" t="s">
        <v>365</v>
      </c>
      <c r="B388" s="302">
        <f>'Ind T6'!L161</f>
        <v>4.7551366948593099</v>
      </c>
      <c r="C388" s="299" t="str">
        <f>CONCATENATE("(",ROUND((B388/$H389)*100,1),")")</f>
        <v>(31.7)</v>
      </c>
      <c r="D388" s="302">
        <f>'Ind T6'!M161</f>
        <v>3.825890917246451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8.5810276121057605</v>
      </c>
      <c r="I388" s="299" t="str">
        <f>CONCATENATE("(",ROUND((H388/$H389)*100,1),")")</f>
        <v>(57.1)</v>
      </c>
      <c r="K388" s="302">
        <f t="shared" ref="K388:K389" si="291">B393-B388</f>
        <v>0.40362214394176466</v>
      </c>
      <c r="L388" s="302">
        <f t="shared" ref="L388:L389" si="292">D393-D388</f>
        <v>0.33329341987298244</v>
      </c>
      <c r="M388" s="302">
        <f t="shared" ref="M388:M389" si="293">F393-F388</f>
        <v>0</v>
      </c>
      <c r="N388" s="302">
        <f t="shared" ref="N388:N389" si="294">SUM(K388:M388)</f>
        <v>0.7369155638147471</v>
      </c>
    </row>
    <row r="389" spans="1:14" x14ac:dyDescent="0.2">
      <c r="A389" s="282" t="s">
        <v>363</v>
      </c>
      <c r="B389" s="302">
        <f>SUM(B387:B388)</f>
        <v>10.187585830195632</v>
      </c>
      <c r="C389" s="299" t="str">
        <f>CONCATENATE("(",ROUND((B389/$H389)*100,1),")")</f>
        <v>(67.8)</v>
      </c>
      <c r="D389" s="302">
        <f>SUM(D387:D388)</f>
        <v>4.6079094745218772</v>
      </c>
      <c r="E389" s="299" t="str">
        <f>CONCATENATE("(",ROUND((D389/$H389)*100,1),")")</f>
        <v>(30.7)</v>
      </c>
      <c r="F389" s="302">
        <f>SUM(F387:F388)</f>
        <v>0.22050469528251551</v>
      </c>
      <c r="G389" s="299" t="str">
        <f>CONCATENATE("(",ROUND((F389/$H389)*100,1),")")</f>
        <v>(1.5)</v>
      </c>
      <c r="H389" s="302">
        <f>SUM(H387:H388)</f>
        <v>15.016000000000023</v>
      </c>
      <c r="I389" s="299" t="str">
        <f>CONCATENATE("(",ROUND((H389/$H389)*100,1),")")</f>
        <v>(100)</v>
      </c>
      <c r="K389" s="302">
        <f t="shared" si="291"/>
        <v>0.7456970091275128</v>
      </c>
      <c r="L389" s="302">
        <f t="shared" si="292"/>
        <v>0.44535292489463529</v>
      </c>
      <c r="M389" s="302">
        <f t="shared" si="293"/>
        <v>1.8950065977833913E-2</v>
      </c>
      <c r="N389" s="302">
        <f t="shared" si="294"/>
        <v>1.209999999999982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5.7745240005220699</v>
      </c>
      <c r="C392" s="299" t="str">
        <f>CONCATENATE("(",ROUND((B392/$H394)*100,1),")")</f>
        <v>(35.6)</v>
      </c>
      <c r="D392" s="302">
        <f>'Ind T6'!R162</f>
        <v>0.89407806229707854</v>
      </c>
      <c r="E392" s="299" t="str">
        <f>CONCATENATE("(",ROUND((D392/$H394)*100,1),")")</f>
        <v>(5.5)</v>
      </c>
      <c r="F392" s="302">
        <f>'Ind T6'!S162</f>
        <v>0.23945476126034942</v>
      </c>
      <c r="G392" s="299" t="str">
        <f>CONCATENATE("(",ROUND((F392/$H394)*100,1),")")</f>
        <v>(1.5)</v>
      </c>
      <c r="H392" s="302">
        <f>SUM(B392,D392,F392)</f>
        <v>6.9080568240794982</v>
      </c>
      <c r="I392" s="299" t="str">
        <f>CONCATENATE("(",ROUND((H392/$H394)*100,1),")")</f>
        <v>(42.6)</v>
      </c>
      <c r="K392" s="302">
        <f>B397-B392</f>
        <v>1.3620015744214342E-2</v>
      </c>
      <c r="L392" s="302">
        <f>D397-D392</f>
        <v>0.13650935707405942</v>
      </c>
      <c r="M392" s="302">
        <f>F397-F392</f>
        <v>1.352880209712215E-2</v>
      </c>
      <c r="N392" s="302">
        <f>SUM(K392:M392)</f>
        <v>0.16365817491539592</v>
      </c>
    </row>
    <row r="393" spans="1:14" x14ac:dyDescent="0.2">
      <c r="A393" s="282" t="s">
        <v>365</v>
      </c>
      <c r="B393" s="302">
        <f>'Ind T6'!Q161</f>
        <v>5.1587588388010746</v>
      </c>
      <c r="C393" s="299" t="str">
        <f>CONCATENATE("(",ROUND((B393/$H394)*100,1),")")</f>
        <v>(31.8)</v>
      </c>
      <c r="D393" s="302">
        <f>'Ind T6'!R161</f>
        <v>4.1591843371194335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9.317943175920508</v>
      </c>
      <c r="I393" s="299" t="str">
        <f>CONCATENATE("(",ROUND((H393/$H394)*100,1),")")</f>
        <v>(57.4)</v>
      </c>
      <c r="K393" s="302">
        <f t="shared" ref="K393:K394" si="296">B398-B393</f>
        <v>0.23167303189477639</v>
      </c>
      <c r="L393" s="302">
        <f t="shared" ref="L393:L394" si="297">D398-D393</f>
        <v>0.1886687931898372</v>
      </c>
      <c r="M393" s="302">
        <f t="shared" ref="M393:M394" si="298">F398-F393</f>
        <v>0</v>
      </c>
      <c r="N393" s="302">
        <f t="shared" ref="N393:N394" si="299">SUM(K393:M393)</f>
        <v>0.4203418250846136</v>
      </c>
    </row>
    <row r="394" spans="1:14" x14ac:dyDescent="0.2">
      <c r="A394" s="282" t="s">
        <v>363</v>
      </c>
      <c r="B394" s="302">
        <f>SUM(B392:B393)</f>
        <v>10.933282839323144</v>
      </c>
      <c r="C394" s="299" t="str">
        <f>CONCATENATE("(",ROUND((B394/$H394)*100,1),")")</f>
        <v>(67.4)</v>
      </c>
      <c r="D394" s="302">
        <f>SUM(D392:D393)</f>
        <v>5.0532623994165125</v>
      </c>
      <c r="E394" s="299" t="str">
        <f>CONCATENATE("(",ROUND((D394/$H394)*100,1),")")</f>
        <v>(31.1)</v>
      </c>
      <c r="F394" s="302">
        <f>SUM(F392:F393)</f>
        <v>0.23945476126034942</v>
      </c>
      <c r="G394" s="299" t="str">
        <f>CONCATENATE("(",ROUND((F394/$H394)*100,1),")")</f>
        <v>(1.5)</v>
      </c>
      <c r="H394" s="302">
        <f>SUM(H392:H393)</f>
        <v>16.226000000000006</v>
      </c>
      <c r="I394" s="299" t="str">
        <f>CONCATENATE("(",ROUND((H394/$H394)*100,1),")")</f>
        <v>(100)</v>
      </c>
      <c r="K394" s="302">
        <f t="shared" si="296"/>
        <v>0.24529304763899162</v>
      </c>
      <c r="L394" s="302">
        <f t="shared" si="297"/>
        <v>0.32517815026389663</v>
      </c>
      <c r="M394" s="302">
        <f t="shared" si="298"/>
        <v>1.352880209712215E-2</v>
      </c>
      <c r="N394" s="302">
        <f t="shared" si="299"/>
        <v>0.5840000000000104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5.7881440162662843</v>
      </c>
      <c r="C397" s="299" t="str">
        <f>CONCATENATE("(",ROUND((B397/$H399)*100,1),")")</f>
        <v>(34.4)</v>
      </c>
      <c r="D397" s="302">
        <f>'Ind T6'!W162</f>
        <v>1.030587419371138</v>
      </c>
      <c r="E397" s="299" t="str">
        <f>CONCATENATE("(",ROUND((D397/$H399)*100,1),")")</f>
        <v>(6.1)</v>
      </c>
      <c r="F397" s="302">
        <f>'Ind T6'!X162</f>
        <v>0.25298356335747157</v>
      </c>
      <c r="G397" s="299" t="str">
        <f>CONCATENATE("(",ROUND((F397/$H399)*100,1),")")</f>
        <v>(1.5)</v>
      </c>
      <c r="H397" s="302">
        <f>SUM(B397,D397,F397)</f>
        <v>7.071714998994894</v>
      </c>
      <c r="I397" s="299" t="str">
        <f>CONCATENATE("(",ROUND((H397/$H399)*100,1),")")</f>
        <v>(42.1)</v>
      </c>
      <c r="K397" s="302">
        <f>B397-B387</f>
        <v>0.35569488092996249</v>
      </c>
      <c r="L397" s="302">
        <f>D397-D387</f>
        <v>0.24856886209571161</v>
      </c>
      <c r="M397" s="302">
        <f>F397-F387</f>
        <v>3.2478868074956063E-2</v>
      </c>
      <c r="N397" s="302">
        <f>SUM(K397:M397)</f>
        <v>0.63674261110063013</v>
      </c>
    </row>
    <row r="398" spans="1:14" x14ac:dyDescent="0.2">
      <c r="A398" s="282" t="s">
        <v>365</v>
      </c>
      <c r="B398" s="302">
        <f>'Ind T6'!V161</f>
        <v>5.3904318706958509</v>
      </c>
      <c r="C398" s="299" t="str">
        <f>CONCATENATE("(",ROUND((B398/$H399)*100,1),")")</f>
        <v>(32.1)</v>
      </c>
      <c r="D398" s="302">
        <f>'Ind T6'!W161</f>
        <v>4.3478531303092707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9.7382850010051207</v>
      </c>
      <c r="I398" s="299" t="str">
        <f>CONCATENATE("(",ROUND((H398/$H399)*100,1),")")</f>
        <v>(57.9)</v>
      </c>
      <c r="K398" s="302">
        <f t="shared" ref="K398:K399" si="301">B398-B388</f>
        <v>0.63529517583654105</v>
      </c>
      <c r="L398" s="302">
        <f t="shared" ref="L398:L399" si="302">D398-D388</f>
        <v>0.52196221306281965</v>
      </c>
      <c r="M398" s="302">
        <f t="shared" ref="M398:M399" si="303">F398-F388</f>
        <v>0</v>
      </c>
      <c r="N398" s="302">
        <f t="shared" ref="N398:N399" si="304">SUM(K398:M398)</f>
        <v>1.1572573888993607</v>
      </c>
    </row>
    <row r="399" spans="1:14" x14ac:dyDescent="0.2">
      <c r="A399" s="282" t="s">
        <v>363</v>
      </c>
      <c r="B399" s="302">
        <f>SUM(B397:B398)</f>
        <v>11.178575886962136</v>
      </c>
      <c r="C399" s="299" t="str">
        <f>CONCATENATE("(",ROUND((B399/$H399)*100,1),")")</f>
        <v>(66.5)</v>
      </c>
      <c r="D399" s="302">
        <f>SUM(D397:D398)</f>
        <v>5.3784405496804091</v>
      </c>
      <c r="E399" s="299" t="str">
        <f>CONCATENATE("(",ROUND((D399/$H399)*100,1),")")</f>
        <v>(32)</v>
      </c>
      <c r="F399" s="302">
        <f>SUM(F397:F398)</f>
        <v>0.25298356335747157</v>
      </c>
      <c r="G399" s="299" t="str">
        <f>CONCATENATE("(",ROUND((F399/$H399)*100,1),")")</f>
        <v>(1.5)</v>
      </c>
      <c r="H399" s="302">
        <f>SUM(H397:H398)</f>
        <v>16.810000000000016</v>
      </c>
      <c r="I399" s="299" t="str">
        <f>CONCATENATE("(",ROUND((H399/$H399)*100,1),")")</f>
        <v>(100)</v>
      </c>
      <c r="K399" s="302">
        <f t="shared" si="301"/>
        <v>0.99099005676650442</v>
      </c>
      <c r="L399" s="302">
        <f t="shared" si="302"/>
        <v>0.77053107515853192</v>
      </c>
      <c r="M399" s="302">
        <f t="shared" si="303"/>
        <v>3.2478868074956063E-2</v>
      </c>
      <c r="N399" s="302">
        <f t="shared" si="304"/>
        <v>1.7939999999999925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8.2143564707955665</v>
      </c>
      <c r="C408" s="299" t="str">
        <f>CONCATENATE("(",ROUND((B408/$H410)*100,1),")")</f>
        <v>(15.2)</v>
      </c>
      <c r="D408" s="302">
        <f>'Ind T6'!M171</f>
        <v>4.0789211079221204</v>
      </c>
      <c r="E408" s="299" t="str">
        <f>CONCATENATE("(",ROUND((D408/$H410)*100,1),")")</f>
        <v>(7.6)</v>
      </c>
      <c r="F408" s="302">
        <f>'Ind T6'!N171</f>
        <v>1.6255935354250146</v>
      </c>
      <c r="G408" s="299" t="str">
        <f>CONCATENATE("(",ROUND((F408/$H410)*100,1),")")</f>
        <v>(3)</v>
      </c>
      <c r="H408" s="302">
        <f>SUM(B408,D408,F408)</f>
        <v>13.918871114142702</v>
      </c>
      <c r="I408" s="299" t="str">
        <f>CONCATENATE("(",ROUND((H408/$H410)*100,1),")")</f>
        <v>(25.8)</v>
      </c>
      <c r="K408" s="302">
        <f>B413-B408</f>
        <v>-0.18857983288121005</v>
      </c>
      <c r="L408" s="302">
        <f>D413-D408</f>
        <v>1.3152028019863593E-2</v>
      </c>
      <c r="M408" s="302">
        <f>F413-F408</f>
        <v>1.4894800918954232E-2</v>
      </c>
      <c r="N408" s="302">
        <f>SUM(K408:M408)</f>
        <v>-0.16053300394239223</v>
      </c>
    </row>
    <row r="409" spans="1:14" x14ac:dyDescent="0.2">
      <c r="A409" s="282" t="s">
        <v>365</v>
      </c>
      <c r="B409" s="302">
        <f>'Ind T6'!L170</f>
        <v>14.628438982558293</v>
      </c>
      <c r="C409" s="299" t="str">
        <f>CONCATENATE("(",ROUND((B409/$H410)*100,1),")")</f>
        <v>(27.1)</v>
      </c>
      <c r="D409" s="302">
        <f>'Ind T6'!M170</f>
        <v>22.731289211250392</v>
      </c>
      <c r="E409" s="299" t="str">
        <f>CONCATENATE("(",ROUND((D409/$H410)*100,1),")")</f>
        <v>(42.2)</v>
      </c>
      <c r="F409" s="302">
        <f>'Ind T6'!N170</f>
        <v>2.6164006920485612</v>
      </c>
      <c r="G409" s="299" t="str">
        <f>CONCATENATE("(",ROUND((F409/$H410)*100,1),")")</f>
        <v>(4.9)</v>
      </c>
      <c r="H409" s="302">
        <f t="shared" ref="H409" si="305">SUM(B409,D409,F409)</f>
        <v>39.97612888585725</v>
      </c>
      <c r="I409" s="299" t="str">
        <f>CONCATENATE("(",ROUND((H409/$H410)*100,1),")")</f>
        <v>(74.2)</v>
      </c>
      <c r="K409" s="302">
        <f t="shared" ref="K409:K410" si="306">B414-B409</f>
        <v>0.17521494029080742</v>
      </c>
      <c r="L409" s="302">
        <f t="shared" ref="L409:L410" si="307">D414-D409</f>
        <v>-0.71238338240118182</v>
      </c>
      <c r="M409" s="302">
        <f t="shared" ref="M409:M410" si="308">F414-F409</f>
        <v>2.7014460528516082E-3</v>
      </c>
      <c r="N409" s="302">
        <f t="shared" ref="N409:N410" si="309">SUM(K409:M409)</f>
        <v>-0.53446699605752279</v>
      </c>
    </row>
    <row r="410" spans="1:14" x14ac:dyDescent="0.2">
      <c r="A410" s="282" t="s">
        <v>363</v>
      </c>
      <c r="B410" s="302">
        <f>SUM(B408:B409)</f>
        <v>22.842795453353858</v>
      </c>
      <c r="C410" s="299" t="str">
        <f>CONCATENATE("(",ROUND((B410/$H410)*100,1),")")</f>
        <v>(42.4)</v>
      </c>
      <c r="D410" s="302">
        <f>SUM(D408:D409)</f>
        <v>26.810210319172512</v>
      </c>
      <c r="E410" s="299" t="str">
        <f>CONCATENATE("(",ROUND((D410/$H410)*100,1),")")</f>
        <v>(49.7)</v>
      </c>
      <c r="F410" s="302">
        <f>SUM(F408:F409)</f>
        <v>4.241994227473576</v>
      </c>
      <c r="G410" s="299" t="str">
        <f>CONCATENATE("(",ROUND((F410/$H410)*100,1),")")</f>
        <v>(7.9)</v>
      </c>
      <c r="H410" s="302">
        <f>SUM(H408:H409)</f>
        <v>53.894999999999953</v>
      </c>
      <c r="I410" s="299" t="str">
        <f>CONCATENATE("(",ROUND((H410/$H410)*100,1),")")</f>
        <v>(100)</v>
      </c>
      <c r="K410" s="302">
        <f t="shared" si="306"/>
        <v>-1.3364892590402633E-2</v>
      </c>
      <c r="L410" s="302">
        <f t="shared" si="307"/>
        <v>-0.69923135438131823</v>
      </c>
      <c r="M410" s="302">
        <f t="shared" si="308"/>
        <v>1.759624697180584E-2</v>
      </c>
      <c r="N410" s="302">
        <f t="shared" si="309"/>
        <v>-0.69499999999991502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8.0257766379143565</v>
      </c>
      <c r="C413" s="299" t="str">
        <f>CONCATENATE("(",ROUND((B413/$H415)*100,1),")")</f>
        <v>(15.1)</v>
      </c>
      <c r="D413" s="302">
        <f>'Ind T6'!R171</f>
        <v>4.092073135941984</v>
      </c>
      <c r="E413" s="299" t="str">
        <f>CONCATENATE("(",ROUND((D413/$H415)*100,1),")")</f>
        <v>(7.7)</v>
      </c>
      <c r="F413" s="302">
        <f>'Ind T6'!S171</f>
        <v>1.6404883363439688</v>
      </c>
      <c r="G413" s="299" t="str">
        <f>CONCATENATE("(",ROUND((F413/$H415)*100,1),")")</f>
        <v>(3.1)</v>
      </c>
      <c r="H413" s="302">
        <f>SUM(B413,D413,F413)</f>
        <v>13.75833811020031</v>
      </c>
      <c r="I413" s="299" t="str">
        <f>CONCATENATE("(",ROUND((H413/$H415)*100,1),")")</f>
        <v>(25.9)</v>
      </c>
      <c r="K413" s="302">
        <f>B418-B413</f>
        <v>-3.7814219067761279E-2</v>
      </c>
      <c r="L413" s="302">
        <f>D418-D413</f>
        <v>0.17681056219173197</v>
      </c>
      <c r="M413" s="302">
        <f>F418-F413</f>
        <v>8.5975390397594165E-2</v>
      </c>
      <c r="N413" s="302">
        <f>SUM(K413:M413)</f>
        <v>0.22497173352156485</v>
      </c>
    </row>
    <row r="414" spans="1:14" x14ac:dyDescent="0.2">
      <c r="A414" s="282" t="s">
        <v>365</v>
      </c>
      <c r="B414" s="302">
        <f>'Ind T6'!Q170</f>
        <v>14.803653922849101</v>
      </c>
      <c r="C414" s="299" t="str">
        <f>CONCATENATE("(",ROUND((B414/$H415)*100,1),")")</f>
        <v>(27.8)</v>
      </c>
      <c r="D414" s="302">
        <f>'Ind T6'!R170</f>
        <v>22.01890582884921</v>
      </c>
      <c r="E414" s="299" t="str">
        <f>CONCATENATE("(",ROUND((D414/$H415)*100,1),")")</f>
        <v>(41.4)</v>
      </c>
      <c r="F414" s="302">
        <f>'Ind T6'!S170</f>
        <v>2.6191021381014128</v>
      </c>
      <c r="G414" s="299" t="str">
        <f>CONCATENATE("(",ROUND((F414/$H415)*100,1),")")</f>
        <v>(4.9)</v>
      </c>
      <c r="H414" s="302">
        <f t="shared" ref="H414" si="310">SUM(B414,D414,F414)</f>
        <v>39.441661889799718</v>
      </c>
      <c r="I414" s="299" t="str">
        <f>CONCATENATE("(",ROUND((H414/$H415)*100,1),")")</f>
        <v>(74.1)</v>
      </c>
      <c r="K414" s="302">
        <f t="shared" ref="K414:K415" si="311">B419-B414</f>
        <v>1.0132269847178286</v>
      </c>
      <c r="L414" s="302">
        <f t="shared" ref="L414:L415" si="312">D419-D414</f>
        <v>-0.51316047877416793</v>
      </c>
      <c r="M414" s="302">
        <f t="shared" ref="M414:M415" si="313">F419-F414</f>
        <v>5.8961760534726348E-2</v>
      </c>
      <c r="N414" s="302">
        <f t="shared" ref="N414:N415" si="314">SUM(K414:M414)</f>
        <v>0.55902826647838699</v>
      </c>
    </row>
    <row r="415" spans="1:14" x14ac:dyDescent="0.2">
      <c r="A415" s="282" t="s">
        <v>363</v>
      </c>
      <c r="B415" s="302">
        <f>SUM(B413:B414)</f>
        <v>22.829430560763456</v>
      </c>
      <c r="C415" s="299" t="str">
        <f>CONCATENATE("(",ROUND((B415/$H415)*100,1),")")</f>
        <v>(42.9)</v>
      </c>
      <c r="D415" s="302">
        <f>SUM(D413:D414)</f>
        <v>26.110978964791194</v>
      </c>
      <c r="E415" s="299" t="str">
        <f>CONCATENATE("(",ROUND((D415/$H415)*100,1),")")</f>
        <v>(49.1)</v>
      </c>
      <c r="F415" s="302">
        <f>SUM(F413:F414)</f>
        <v>4.2595904744453819</v>
      </c>
      <c r="G415" s="299" t="str">
        <f>CONCATENATE("(",ROUND((F415/$H415)*100,1),")")</f>
        <v>(8)</v>
      </c>
      <c r="H415" s="302">
        <f>SUM(H413:H414)</f>
        <v>53.200000000000031</v>
      </c>
      <c r="I415" s="299" t="str">
        <f>CONCATENATE("(",ROUND((H415/$H415)*100,1),")")</f>
        <v>(100)</v>
      </c>
      <c r="K415" s="302">
        <f t="shared" si="311"/>
        <v>0.97541276565006996</v>
      </c>
      <c r="L415" s="302">
        <f t="shared" si="312"/>
        <v>-0.33634991658243507</v>
      </c>
      <c r="M415" s="302">
        <f t="shared" si="313"/>
        <v>0.14493715093232051</v>
      </c>
      <c r="N415" s="302">
        <f t="shared" si="314"/>
        <v>0.7839999999999554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7.9879624188465952</v>
      </c>
      <c r="C418" s="299" t="str">
        <f>CONCATENATE("(",ROUND((B418/$H420)*100,1),")")</f>
        <v>(14.8)</v>
      </c>
      <c r="D418" s="302">
        <f>'Ind T6'!W171</f>
        <v>4.2688836981337159</v>
      </c>
      <c r="E418" s="299" t="str">
        <f>CONCATENATE("(",ROUND((D418/$H420)*100,1),")")</f>
        <v>(7.9)</v>
      </c>
      <c r="F418" s="302">
        <f>'Ind T6'!X171</f>
        <v>1.726463726741563</v>
      </c>
      <c r="G418" s="299" t="str">
        <f>CONCATENATE("(",ROUND((F418/$H420)*100,1),")")</f>
        <v>(3.2)</v>
      </c>
      <c r="H418" s="302">
        <f>SUM(B418,D418,F418)</f>
        <v>13.983309843721875</v>
      </c>
      <c r="I418" s="299" t="str">
        <f>CONCATENATE("(",ROUND((H418/$H420)*100,1),")")</f>
        <v>(25.9)</v>
      </c>
      <c r="K418" s="302">
        <f>B418-B408</f>
        <v>-0.22639405194897133</v>
      </c>
      <c r="L418" s="302">
        <f>D418-D408</f>
        <v>0.18996259021159556</v>
      </c>
      <c r="M418" s="302">
        <f>F418-F408</f>
        <v>0.1008701913165484</v>
      </c>
      <c r="N418" s="302">
        <f>SUM(K418:M418)</f>
        <v>6.4438729579172627E-2</v>
      </c>
    </row>
    <row r="419" spans="1:14" x14ac:dyDescent="0.2">
      <c r="A419" s="282" t="s">
        <v>365</v>
      </c>
      <c r="B419" s="302">
        <f>'Ind T6'!V170</f>
        <v>15.816880907566929</v>
      </c>
      <c r="C419" s="299" t="str">
        <f>CONCATENATE("(",ROUND((B419/$H420)*100,1),")")</f>
        <v>(29.3)</v>
      </c>
      <c r="D419" s="302">
        <f>'Ind T6'!W170</f>
        <v>21.505745350075042</v>
      </c>
      <c r="E419" s="299" t="str">
        <f>CONCATENATE("(",ROUND((D419/$H420)*100,1),")")</f>
        <v>(39.8)</v>
      </c>
      <c r="F419" s="302">
        <f>'Ind T6'!X170</f>
        <v>2.6780638986361391</v>
      </c>
      <c r="G419" s="299" t="str">
        <f>CONCATENATE("(",ROUND((F419/$H420)*100,1),")")</f>
        <v>(5)</v>
      </c>
      <c r="H419" s="302">
        <f t="shared" ref="H419" si="315">SUM(B419,D419,F419)</f>
        <v>40.000690156278111</v>
      </c>
      <c r="I419" s="299" t="str">
        <f>CONCATENATE("(",ROUND((H419/$H420)*100,1),")")</f>
        <v>(74.1)</v>
      </c>
      <c r="K419" s="302">
        <f t="shared" ref="K419:K420" si="316">B419-B409</f>
        <v>1.188441925008636</v>
      </c>
      <c r="L419" s="302">
        <f t="shared" ref="L419:L420" si="317">D419-D409</f>
        <v>-1.2255438611753497</v>
      </c>
      <c r="M419" s="302">
        <f t="shared" ref="M419:M420" si="318">F419-F409</f>
        <v>6.1663206587577957E-2</v>
      </c>
      <c r="N419" s="302">
        <f t="shared" ref="N419:N420" si="319">SUM(K419:M419)</f>
        <v>2.4561270420864201E-2</v>
      </c>
    </row>
    <row r="420" spans="1:14" x14ac:dyDescent="0.2">
      <c r="A420" s="282" t="s">
        <v>363</v>
      </c>
      <c r="B420" s="302">
        <f>SUM(B418:B419)</f>
        <v>23.804843326413526</v>
      </c>
      <c r="C420" s="299" t="str">
        <f>CONCATENATE("(",ROUND((B420/$H420)*100,1),")")</f>
        <v>(44.1)</v>
      </c>
      <c r="D420" s="302">
        <f>SUM(D418:D419)</f>
        <v>25.774629048208759</v>
      </c>
      <c r="E420" s="299" t="str">
        <f>CONCATENATE("(",ROUND((D420/$H420)*100,1),")")</f>
        <v>(47.7)</v>
      </c>
      <c r="F420" s="302">
        <f>SUM(F418:F419)</f>
        <v>4.4045276253777024</v>
      </c>
      <c r="G420" s="299" t="str">
        <f>CONCATENATE("(",ROUND((F420/$H420)*100,1),")")</f>
        <v>(8.2)</v>
      </c>
      <c r="H420" s="302">
        <f>SUM(H418:H419)</f>
        <v>53.983999999999988</v>
      </c>
      <c r="I420" s="299" t="str">
        <f>CONCATENATE("(",ROUND((H420/$H420)*100,1),")")</f>
        <v>(100)</v>
      </c>
      <c r="K420" s="302">
        <f t="shared" si="316"/>
        <v>0.96204787305966732</v>
      </c>
      <c r="L420" s="302">
        <f t="shared" si="317"/>
        <v>-1.0355812709637533</v>
      </c>
      <c r="M420" s="302">
        <f t="shared" si="318"/>
        <v>0.16253339790412635</v>
      </c>
      <c r="N420" s="302">
        <f t="shared" si="319"/>
        <v>8.900000000004038E-2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7.3284876987389023</v>
      </c>
      <c r="C429" s="299" t="str">
        <f>CONCATENATE("(",ROUND((B429/$H431)*100,1),")")</f>
        <v>(12.9)</v>
      </c>
      <c r="D429" s="302">
        <f>'Ind T6'!M180</f>
        <v>2.3066700178235626</v>
      </c>
      <c r="E429" s="299" t="str">
        <f>CONCATENATE("(",ROUND((D429/$H431)*100,1),")")</f>
        <v>(4.1)</v>
      </c>
      <c r="F429" s="302">
        <f>'Ind T6'!N180</f>
        <v>0.7232975332388496</v>
      </c>
      <c r="G429" s="299" t="str">
        <f>CONCATENATE("(",ROUND((F429/$H431)*100,1),")")</f>
        <v>(1.3)</v>
      </c>
      <c r="H429" s="302">
        <f>SUM(B429,D429,F429)</f>
        <v>10.358455249801313</v>
      </c>
      <c r="I429" s="299" t="str">
        <f>CONCATENATE("(",ROUND((H429/$H431)*100,1),")")</f>
        <v>(18.3)</v>
      </c>
      <c r="K429" s="302">
        <f>B434-B429</f>
        <v>0.72486860382880813</v>
      </c>
      <c r="L429" s="302">
        <f>D434-D429</f>
        <v>0.2391401023153592</v>
      </c>
      <c r="M429" s="302">
        <f>F434-F429</f>
        <v>4.1912558718942949E-2</v>
      </c>
      <c r="N429" s="302">
        <f>SUM(K429:M429)</f>
        <v>1.0059212648631104</v>
      </c>
    </row>
    <row r="430" spans="1:14" x14ac:dyDescent="0.2">
      <c r="A430" s="282" t="s">
        <v>365</v>
      </c>
      <c r="B430" s="302">
        <f>'Ind T6'!L179</f>
        <v>18.976978100480878</v>
      </c>
      <c r="C430" s="299" t="str">
        <f>CONCATENATE("(",ROUND((B430/$H431)*100,1),")")</f>
        <v>(33.5)</v>
      </c>
      <c r="D430" s="302">
        <f>'Ind T6'!M179</f>
        <v>23.059745393774808</v>
      </c>
      <c r="E430" s="299" t="str">
        <f>CONCATENATE("(",ROUND((D430/$H431)*100,1),")")</f>
        <v>(40.7)</v>
      </c>
      <c r="F430" s="302">
        <f>'Ind T6'!N179</f>
        <v>4.3308212559429649</v>
      </c>
      <c r="G430" s="299" t="str">
        <f>CONCATENATE("(",ROUND((F430/$H431)*100,1),")")</f>
        <v>(7.6)</v>
      </c>
      <c r="H430" s="302">
        <f t="shared" ref="H430" si="320">SUM(B430,D430,F430)</f>
        <v>46.367544750198647</v>
      </c>
      <c r="I430" s="299" t="str">
        <f>CONCATENATE("(",ROUND((H430/$H431)*100,1),")")</f>
        <v>(81.7)</v>
      </c>
      <c r="K430" s="302">
        <f t="shared" ref="K430:K431" si="321">B435-B430</f>
        <v>2.314996608346636</v>
      </c>
      <c r="L430" s="302">
        <f t="shared" ref="L430:L431" si="322">D435-D430</f>
        <v>1.2587343320295226</v>
      </c>
      <c r="M430" s="302">
        <f t="shared" ref="M430:M431" si="323">F435-F430</f>
        <v>0.6373477947607471</v>
      </c>
      <c r="N430" s="302">
        <f t="shared" ref="N430:N431" si="324">SUM(K430:M430)</f>
        <v>4.2110787351369057</v>
      </c>
    </row>
    <row r="431" spans="1:14" x14ac:dyDescent="0.2">
      <c r="A431" s="282" t="s">
        <v>363</v>
      </c>
      <c r="B431" s="302">
        <f>SUM(B429:B430)</f>
        <v>26.305465799219782</v>
      </c>
      <c r="C431" s="299" t="str">
        <f>CONCATENATE("(",ROUND((B431/$H431)*100,1),")")</f>
        <v>(46.4)</v>
      </c>
      <c r="D431" s="302">
        <f>SUM(D429:D430)</f>
        <v>25.366415411598371</v>
      </c>
      <c r="E431" s="299" t="str">
        <f>CONCATENATE("(",ROUND((D431/$H431)*100,1),")")</f>
        <v>(44.7)</v>
      </c>
      <c r="F431" s="302">
        <f>SUM(F429:F430)</f>
        <v>5.054118789181814</v>
      </c>
      <c r="G431" s="299" t="str">
        <f>CONCATENATE("(",ROUND((F431/$H431)*100,1),")")</f>
        <v>(8.9)</v>
      </c>
      <c r="H431" s="302">
        <f>SUM(H429:H430)</f>
        <v>56.725999999999956</v>
      </c>
      <c r="I431" s="299" t="str">
        <f>CONCATENATE("(",ROUND((H431/$H431)*100,1),")")</f>
        <v>(100)</v>
      </c>
      <c r="K431" s="302">
        <f t="shared" si="321"/>
        <v>3.0398652121754424</v>
      </c>
      <c r="L431" s="302">
        <f t="shared" si="322"/>
        <v>1.4978744343448795</v>
      </c>
      <c r="M431" s="302">
        <f t="shared" si="323"/>
        <v>0.67926035347969016</v>
      </c>
      <c r="N431" s="302">
        <f t="shared" si="324"/>
        <v>5.2170000000000121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8.0533563025677104</v>
      </c>
      <c r="C434" s="299" t="str">
        <f>CONCATENATE("(",ROUND((B434/$H436)*100,1),")")</f>
        <v>(13)</v>
      </c>
      <c r="D434" s="302">
        <f>'Ind T6'!R180</f>
        <v>2.5458101201389218</v>
      </c>
      <c r="E434" s="299" t="str">
        <f>CONCATENATE("(",ROUND((D434/$H436)*100,1),")")</f>
        <v>(4.1)</v>
      </c>
      <c r="F434" s="302">
        <f>'Ind T6'!S180</f>
        <v>0.76521009195779255</v>
      </c>
      <c r="G434" s="299" t="str">
        <f>CONCATENATE("(",ROUND((F434/$H436)*100,1),")")</f>
        <v>(1.2)</v>
      </c>
      <c r="H434" s="302">
        <f>SUM(B434,D434,F434)</f>
        <v>11.364376514664425</v>
      </c>
      <c r="I434" s="299" t="str">
        <f>CONCATENATE("(",ROUND((H434/$H436)*100,1),")")</f>
        <v>(18.3)</v>
      </c>
      <c r="K434" s="302">
        <f>B439-B434</f>
        <v>1.1259170286132072</v>
      </c>
      <c r="L434" s="302">
        <f>D439-D434</f>
        <v>0.37367222879129258</v>
      </c>
      <c r="M434" s="302">
        <f>F439-F434</f>
        <v>3.3662696707490447E-2</v>
      </c>
      <c r="N434" s="302">
        <f>SUM(K434:M434)</f>
        <v>1.5332519541119902</v>
      </c>
    </row>
    <row r="435" spans="1:14" x14ac:dyDescent="0.2">
      <c r="A435" s="282" t="s">
        <v>365</v>
      </c>
      <c r="B435" s="302">
        <f>'Ind T6'!Q179</f>
        <v>21.291974708827514</v>
      </c>
      <c r="C435" s="299" t="str">
        <f>CONCATENATE("(",ROUND((B435/$H436)*100,1),")")</f>
        <v>(34.4)</v>
      </c>
      <c r="D435" s="302">
        <f>'Ind T6'!R179</f>
        <v>24.31847972580433</v>
      </c>
      <c r="E435" s="299" t="str">
        <f>CONCATENATE("(",ROUND((D435/$H436)*100,1),")")</f>
        <v>(39.3)</v>
      </c>
      <c r="F435" s="302">
        <f>'Ind T6'!S179</f>
        <v>4.968169050703712</v>
      </c>
      <c r="G435" s="299" t="str">
        <f>CONCATENATE("(",ROUND((F435/$H436)*100,1),")")</f>
        <v>(8)</v>
      </c>
      <c r="H435" s="302">
        <f t="shared" ref="H435" si="325">SUM(B435,D435,F435)</f>
        <v>50.578623485335562</v>
      </c>
      <c r="I435" s="299" t="str">
        <f>CONCATENATE("(",ROUND((H435/$H436)*100,1),")")</f>
        <v>(81.7)</v>
      </c>
      <c r="K435" s="302">
        <f t="shared" ref="K435:K436" si="326">B440-B435</f>
        <v>3.8973937831101289</v>
      </c>
      <c r="L435" s="302">
        <f t="shared" ref="L435:L436" si="327">D440-D435</f>
        <v>1.0725875085371186</v>
      </c>
      <c r="M435" s="302">
        <f t="shared" ref="M435:M436" si="328">F440-F435</f>
        <v>1.0447667542407748</v>
      </c>
      <c r="N435" s="302">
        <f t="shared" ref="N435:N436" si="329">SUM(K435:M435)</f>
        <v>6.0147480458880223</v>
      </c>
    </row>
    <row r="436" spans="1:14" x14ac:dyDescent="0.2">
      <c r="A436" s="282" t="s">
        <v>363</v>
      </c>
      <c r="B436" s="302">
        <f>SUM(B434:B435)</f>
        <v>29.345331011395224</v>
      </c>
      <c r="C436" s="299" t="str">
        <f>CONCATENATE("(",ROUND((B436/$H436)*100,1),")")</f>
        <v>(47.4)</v>
      </c>
      <c r="D436" s="302">
        <f>SUM(D434:D435)</f>
        <v>26.864289845943251</v>
      </c>
      <c r="E436" s="299" t="str">
        <f>CONCATENATE("(",ROUND((D436/$H436)*100,1),")")</f>
        <v>(43.4)</v>
      </c>
      <c r="F436" s="302">
        <f>SUM(F434:F435)</f>
        <v>5.7333791426615042</v>
      </c>
      <c r="G436" s="299" t="str">
        <f>CONCATENATE("(",ROUND((F436/$H436)*100,1),")")</f>
        <v>(9.3)</v>
      </c>
      <c r="H436" s="302">
        <f>SUM(H434:H435)</f>
        <v>61.942999999999984</v>
      </c>
      <c r="I436" s="299" t="str">
        <f>CONCATENATE("(",ROUND((H436/$H436)*100,1),")")</f>
        <v>(100)</v>
      </c>
      <c r="K436" s="302">
        <f t="shared" si="326"/>
        <v>5.0233108117233343</v>
      </c>
      <c r="L436" s="302">
        <f t="shared" si="327"/>
        <v>1.4462597373284112</v>
      </c>
      <c r="M436" s="302">
        <f t="shared" si="328"/>
        <v>1.0784294509482653</v>
      </c>
      <c r="N436" s="302">
        <f t="shared" si="329"/>
        <v>7.5480000000000107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9.1792733311809176</v>
      </c>
      <c r="C439" s="299" t="str">
        <f>CONCATENATE("(",ROUND((B439/$H441)*100,1),")")</f>
        <v>(13.2)</v>
      </c>
      <c r="D439" s="302">
        <f>'Ind T6'!W180</f>
        <v>2.9194823489302144</v>
      </c>
      <c r="E439" s="299" t="str">
        <f>CONCATENATE("(",ROUND((D439/$H441)*100,1),")")</f>
        <v>(4.2)</v>
      </c>
      <c r="F439" s="302">
        <f>'Ind T6'!X180</f>
        <v>0.798872788665283</v>
      </c>
      <c r="G439" s="299" t="str">
        <f>CONCATENATE("(",ROUND((F439/$H441)*100,1),")")</f>
        <v>(1.1)</v>
      </c>
      <c r="H439" s="302">
        <f>SUM(B439,D439,F439)</f>
        <v>12.897628468776416</v>
      </c>
      <c r="I439" s="299" t="str">
        <f>CONCATENATE("(",ROUND((H439/$H441)*100,1),")")</f>
        <v>(18.6)</v>
      </c>
      <c r="K439" s="302">
        <f>B439-B429</f>
        <v>1.8507856324420153</v>
      </c>
      <c r="L439" s="302">
        <f>D439-D429</f>
        <v>0.61281233110665179</v>
      </c>
      <c r="M439" s="302">
        <f>F439-F429</f>
        <v>7.5575255426433396E-2</v>
      </c>
      <c r="N439" s="302">
        <f>SUM(K439:M439)</f>
        <v>2.5391732189751006</v>
      </c>
    </row>
    <row r="440" spans="1:14" x14ac:dyDescent="0.2">
      <c r="A440" s="282" t="s">
        <v>365</v>
      </c>
      <c r="B440" s="302">
        <f>'Ind T6'!V179</f>
        <v>25.189368491937643</v>
      </c>
      <c r="C440" s="299" t="str">
        <f>CONCATENATE("(",ROUND((B440/$H441)*100,1),")")</f>
        <v>(36.2)</v>
      </c>
      <c r="D440" s="302">
        <f>'Ind T6'!W179</f>
        <v>25.391067234341449</v>
      </c>
      <c r="E440" s="299" t="str">
        <f>CONCATENATE("(",ROUND((D440/$H441)*100,1),")")</f>
        <v>(36.5)</v>
      </c>
      <c r="F440" s="302">
        <f>'Ind T6'!X179</f>
        <v>6.0129358049444868</v>
      </c>
      <c r="G440" s="299" t="str">
        <f>CONCATENATE("(",ROUND((F440/$H441)*100,1),")")</f>
        <v>(8.7)</v>
      </c>
      <c r="H440" s="302">
        <f t="shared" ref="H440" si="330">SUM(B440,D440,F440)</f>
        <v>56.593371531223582</v>
      </c>
      <c r="I440" s="299" t="str">
        <f>CONCATENATE("(",ROUND((H440/$H441)*100,1),")")</f>
        <v>(81.4)</v>
      </c>
      <c r="K440" s="302">
        <f t="shared" ref="K440:K441" si="331">B440-B430</f>
        <v>6.2123903914567649</v>
      </c>
      <c r="L440" s="302">
        <f t="shared" ref="L440:L441" si="332">D440-D430</f>
        <v>2.3313218405666412</v>
      </c>
      <c r="M440" s="302">
        <f t="shared" ref="M440:M441" si="333">F440-F430</f>
        <v>1.6821145490015219</v>
      </c>
      <c r="N440" s="302">
        <f t="shared" ref="N440:N441" si="334">SUM(K440:M440)</f>
        <v>10.225826781024928</v>
      </c>
    </row>
    <row r="441" spans="1:14" x14ac:dyDescent="0.2">
      <c r="A441" s="282" t="s">
        <v>363</v>
      </c>
      <c r="B441" s="302">
        <f>SUM(B439:B440)</f>
        <v>34.368641823118558</v>
      </c>
      <c r="C441" s="299" t="str">
        <f>CONCATENATE("(",ROUND((B441/$H441)*100,1),")")</f>
        <v>(49.5)</v>
      </c>
      <c r="D441" s="302">
        <f>SUM(D439:D440)</f>
        <v>28.310549583271662</v>
      </c>
      <c r="E441" s="299" t="str">
        <f>CONCATENATE("(",ROUND((D441/$H441)*100,1),")")</f>
        <v>(40.7)</v>
      </c>
      <c r="F441" s="302">
        <f>SUM(F439:F440)</f>
        <v>6.8118085936097694</v>
      </c>
      <c r="G441" s="299" t="str">
        <f>CONCATENATE("(",ROUND((F441/$H441)*100,1),")")</f>
        <v>(9.8)</v>
      </c>
      <c r="H441" s="302">
        <f>SUM(H439:H440)</f>
        <v>69.491</v>
      </c>
      <c r="I441" s="299" t="str">
        <f>CONCATENATE("(",ROUND((H441/$H441)*100,1),")")</f>
        <v>(100)</v>
      </c>
      <c r="K441" s="302">
        <f t="shared" si="331"/>
        <v>8.0631760238987766</v>
      </c>
      <c r="L441" s="302">
        <f t="shared" si="332"/>
        <v>2.9441341716732907</v>
      </c>
      <c r="M441" s="302">
        <f t="shared" si="333"/>
        <v>1.7576898044279554</v>
      </c>
      <c r="N441" s="302">
        <f t="shared" si="334"/>
        <v>12.765000000000022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2.9554480213183565</v>
      </c>
      <c r="C450" s="299" t="str">
        <f>CONCATENATE("(",ROUND((B450/$H452)*100,1),")")</f>
        <v>(21)</v>
      </c>
      <c r="D450" s="302">
        <f>'Ind T6'!M189</f>
        <v>2.0629551297037341</v>
      </c>
      <c r="E450" s="299" t="str">
        <f>CONCATENATE("(",ROUND((D450/$H452)*100,1),")")</f>
        <v>(14.6)</v>
      </c>
      <c r="F450" s="302">
        <f>'Ind T6'!N189</f>
        <v>1.8530375088023741</v>
      </c>
      <c r="G450" s="299" t="str">
        <f>CONCATENATE("(",ROUND((F450/$H452)*100,1),")")</f>
        <v>(13.2)</v>
      </c>
      <c r="H450" s="302">
        <f>SUM(B450,D450,F450)</f>
        <v>6.8714406598244642</v>
      </c>
      <c r="I450" s="299" t="str">
        <f>CONCATENATE("(",ROUND((H450/$H452)*100,1),")")</f>
        <v>(48.8)</v>
      </c>
      <c r="K450" s="302">
        <f>B455-B450</f>
        <v>-0.13796151682673852</v>
      </c>
      <c r="L450" s="302">
        <f>D455-D450</f>
        <v>-3.2697647094515947E-2</v>
      </c>
      <c r="M450" s="302">
        <f>F455-F450</f>
        <v>-0.19763184328862815</v>
      </c>
      <c r="N450" s="302">
        <f>SUM(K450:M450)</f>
        <v>-0.36829100720988261</v>
      </c>
    </row>
    <row r="451" spans="1:14" x14ac:dyDescent="0.2">
      <c r="A451" s="282" t="s">
        <v>365</v>
      </c>
      <c r="B451" s="302">
        <f>'Ind T6'!L188</f>
        <v>1.8988626626179739</v>
      </c>
      <c r="C451" s="299" t="str">
        <f>CONCATENATE("(",ROUND((B451/$H452)*100,1),")")</f>
        <v>(13.5)</v>
      </c>
      <c r="D451" s="302">
        <f>'Ind T6'!M188</f>
        <v>2.8600932850215894</v>
      </c>
      <c r="E451" s="299" t="str">
        <f>CONCATENATE("(",ROUND((D451/$H452)*100,1),")")</f>
        <v>(20.3)</v>
      </c>
      <c r="F451" s="302">
        <f>'Ind T6'!N188</f>
        <v>2.4596033925359437</v>
      </c>
      <c r="G451" s="299" t="str">
        <f>CONCATENATE("(",ROUND((F451/$H452)*100,1),")")</f>
        <v>(17.5)</v>
      </c>
      <c r="H451" s="302">
        <f t="shared" ref="H451" si="335">SUM(B451,D451,F451)</f>
        <v>7.2185593401755073</v>
      </c>
      <c r="I451" s="299" t="str">
        <f>CONCATENATE("(",ROUND((H451/$H452)*100,1),")")</f>
        <v>(51.2)</v>
      </c>
      <c r="K451" s="302">
        <f t="shared" ref="K451:K452" si="336">B456-B451</f>
        <v>-0.18984930077740581</v>
      </c>
      <c r="L451" s="302">
        <f t="shared" ref="L451:L452" si="337">D456-D451</f>
        <v>-0.13199761427485868</v>
      </c>
      <c r="M451" s="302">
        <f t="shared" ref="M451:M452" si="338">F456-F451</f>
        <v>-0.3608620777378384</v>
      </c>
      <c r="N451" s="302">
        <f t="shared" ref="N451:N452" si="339">SUM(K451:M451)</f>
        <v>-0.68270899279010289</v>
      </c>
    </row>
    <row r="452" spans="1:14" x14ac:dyDescent="0.2">
      <c r="A452" s="282" t="s">
        <v>363</v>
      </c>
      <c r="B452" s="302">
        <f>SUM(B450:B451)</f>
        <v>4.8543106839363306</v>
      </c>
      <c r="C452" s="299" t="str">
        <f>CONCATENATE("(",ROUND((B452/$H452)*100,1),")")</f>
        <v>(34.5)</v>
      </c>
      <c r="D452" s="302">
        <f>SUM(D450:D451)</f>
        <v>4.923048414725324</v>
      </c>
      <c r="E452" s="299" t="str">
        <f>CONCATENATE("(",ROUND((D452/$H452)*100,1),")")</f>
        <v>(34.9)</v>
      </c>
      <c r="F452" s="302">
        <f>SUM(F450:F451)</f>
        <v>4.3126409013383178</v>
      </c>
      <c r="G452" s="299" t="str">
        <f>CONCATENATE("(",ROUND((F452/$H452)*100,1),")")</f>
        <v>(30.6)</v>
      </c>
      <c r="H452" s="302">
        <f>SUM(H450:H451)</f>
        <v>14.089999999999971</v>
      </c>
      <c r="I452" s="299" t="str">
        <f>CONCATENATE("(",ROUND((H452/$H452)*100,1),")")</f>
        <v>(100)</v>
      </c>
      <c r="K452" s="302">
        <f t="shared" si="336"/>
        <v>-0.32781081760414477</v>
      </c>
      <c r="L452" s="302">
        <f t="shared" si="337"/>
        <v>-0.16469526136937507</v>
      </c>
      <c r="M452" s="302">
        <f t="shared" si="338"/>
        <v>-0.55849392102646656</v>
      </c>
      <c r="N452" s="302">
        <f t="shared" si="339"/>
        <v>-1.0509999999999864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2.817486504491618</v>
      </c>
      <c r="C455" s="299" t="str">
        <f>CONCATENATE("(",ROUND((B455/$H457)*100,1),")")</f>
        <v>(21.6)</v>
      </c>
      <c r="D455" s="302">
        <f>'Ind T6'!R189</f>
        <v>2.0302574826092181</v>
      </c>
      <c r="E455" s="299" t="str">
        <f>CONCATENATE("(",ROUND((D455/$H457)*100,1),")")</f>
        <v>(15.6)</v>
      </c>
      <c r="F455" s="302">
        <f>'Ind T6'!S189</f>
        <v>1.6554056655137459</v>
      </c>
      <c r="G455" s="299" t="str">
        <f>CONCATENATE("(",ROUND((F455/$H457)*100,1),")")</f>
        <v>(12.7)</v>
      </c>
      <c r="H455" s="302">
        <f>SUM(B455,D455,F455)</f>
        <v>6.5031496526145816</v>
      </c>
      <c r="I455" s="299" t="str">
        <f>CONCATENATE("(",ROUND((H455/$H457)*100,1),")")</f>
        <v>(49.9)</v>
      </c>
      <c r="K455" s="302">
        <f>B460-B455</f>
        <v>0.10767571843506563</v>
      </c>
      <c r="L455" s="302">
        <f>D460-D455</f>
        <v>0.15451098268060326</v>
      </c>
      <c r="M455" s="302">
        <f>F460-F455</f>
        <v>5.4929257048198288E-2</v>
      </c>
      <c r="N455" s="302">
        <f>SUM(K455:M455)</f>
        <v>0.31711595816386717</v>
      </c>
    </row>
    <row r="456" spans="1:14" x14ac:dyDescent="0.2">
      <c r="A456" s="282" t="s">
        <v>365</v>
      </c>
      <c r="B456" s="302">
        <f>'Ind T6'!Q188</f>
        <v>1.7090133618405681</v>
      </c>
      <c r="C456" s="299" t="str">
        <f>CONCATENATE("(",ROUND((B456/$H457)*100,1),")")</f>
        <v>(13.1)</v>
      </c>
      <c r="D456" s="302">
        <f>'Ind T6'!R188</f>
        <v>2.7280956707467308</v>
      </c>
      <c r="E456" s="299" t="str">
        <f>CONCATENATE("(",ROUND((D456/$H457)*100,1),")")</f>
        <v>(20.9)</v>
      </c>
      <c r="F456" s="302">
        <f>'Ind T6'!S188</f>
        <v>2.0987413147981053</v>
      </c>
      <c r="G456" s="299" t="str">
        <f>CONCATENATE("(",ROUND((F456/$H457)*100,1),")")</f>
        <v>(16.1)</v>
      </c>
      <c r="H456" s="302">
        <f t="shared" ref="H456" si="340">SUM(B456,D456,F456)</f>
        <v>6.5358503473854039</v>
      </c>
      <c r="I456" s="299" t="str">
        <f>CONCATENATE("(",ROUND((H456/$H457)*100,1),")")</f>
        <v>(50.1)</v>
      </c>
      <c r="K456" s="302">
        <f t="shared" ref="K456:K457" si="341">B461-B456</f>
        <v>-6.4168141213569951E-2</v>
      </c>
      <c r="L456" s="302">
        <f t="shared" ref="L456:L457" si="342">D461-D456</f>
        <v>6.9421654671193878E-2</v>
      </c>
      <c r="M456" s="302">
        <f t="shared" ref="M456:M457" si="343">F461-F456</f>
        <v>9.563052837852748E-2</v>
      </c>
      <c r="N456" s="302">
        <f t="shared" ref="N456:N457" si="344">SUM(K456:M456)</f>
        <v>0.10088404183615141</v>
      </c>
    </row>
    <row r="457" spans="1:14" x14ac:dyDescent="0.2">
      <c r="A457" s="282" t="s">
        <v>363</v>
      </c>
      <c r="B457" s="302">
        <f>SUM(B455:B456)</f>
        <v>4.5264998663321858</v>
      </c>
      <c r="C457" s="299" t="str">
        <f>CONCATENATE("(",ROUND((B457/$H457)*100,1),")")</f>
        <v>(34.7)</v>
      </c>
      <c r="D457" s="302">
        <f>SUM(D455:D456)</f>
        <v>4.7583531533559489</v>
      </c>
      <c r="E457" s="299" t="str">
        <f>CONCATENATE("(",ROUND((D457/$H457)*100,1),")")</f>
        <v>(36.5)</v>
      </c>
      <c r="F457" s="302">
        <f>SUM(F455:F456)</f>
        <v>3.7541469803118512</v>
      </c>
      <c r="G457" s="299" t="str">
        <f>CONCATENATE("(",ROUND((F457/$H457)*100,1),")")</f>
        <v>(28.8)</v>
      </c>
      <c r="H457" s="302">
        <f>SUM(H455:H456)</f>
        <v>13.038999999999985</v>
      </c>
      <c r="I457" s="299" t="str">
        <f>CONCATENATE("(",ROUND((H457/$H457)*100,1),")")</f>
        <v>(100)</v>
      </c>
      <c r="K457" s="302">
        <f t="shared" si="341"/>
        <v>4.3507577221495453E-2</v>
      </c>
      <c r="L457" s="302">
        <f t="shared" si="342"/>
        <v>0.22393263735179669</v>
      </c>
      <c r="M457" s="302">
        <f t="shared" si="343"/>
        <v>0.15055978542672577</v>
      </c>
      <c r="N457" s="302">
        <f t="shared" si="344"/>
        <v>0.41800000000001791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2.9251622229266836</v>
      </c>
      <c r="C460" s="299" t="str">
        <f>CONCATENATE("(",ROUND((B460/$H462)*100,1),")")</f>
        <v>(21.7)</v>
      </c>
      <c r="D460" s="302">
        <f>'Ind T6'!W189</f>
        <v>2.1847684652898214</v>
      </c>
      <c r="E460" s="299" t="str">
        <f>CONCATENATE("(",ROUND((D460/$H462)*100,1),")")</f>
        <v>(16.2)</v>
      </c>
      <c r="F460" s="302">
        <f>'Ind T6'!X189</f>
        <v>1.7103349225619442</v>
      </c>
      <c r="G460" s="299" t="str">
        <f>CONCATENATE("(",ROUND((F460/$H462)*100,1),")")</f>
        <v>(12.7)</v>
      </c>
      <c r="H460" s="302">
        <f>SUM(B460,D460,F460)</f>
        <v>6.8202656107784492</v>
      </c>
      <c r="I460" s="299" t="str">
        <f>CONCATENATE("(",ROUND((H460/$H462)*100,1),")")</f>
        <v>(50.7)</v>
      </c>
      <c r="K460" s="302">
        <f>B460-B450</f>
        <v>-3.0285798391672891E-2</v>
      </c>
      <c r="L460" s="302">
        <f>D460-D450</f>
        <v>0.12181333558608731</v>
      </c>
      <c r="M460" s="302">
        <f>F460-F450</f>
        <v>-0.14270258624042986</v>
      </c>
      <c r="N460" s="302">
        <f>SUM(K460:M460)</f>
        <v>-5.1175049046015442E-2</v>
      </c>
    </row>
    <row r="461" spans="1:14" x14ac:dyDescent="0.2">
      <c r="A461" s="282" t="s">
        <v>365</v>
      </c>
      <c r="B461" s="302">
        <f>'Ind T6'!V188</f>
        <v>1.6448452206269981</v>
      </c>
      <c r="C461" s="299" t="str">
        <f>CONCATENATE("(",ROUND((B461/$H462)*100,1),")")</f>
        <v>(12.2)</v>
      </c>
      <c r="D461" s="302">
        <f>'Ind T6'!W188</f>
        <v>2.7975173254179246</v>
      </c>
      <c r="E461" s="299" t="str">
        <f>CONCATENATE("(",ROUND((D461/$H462)*100,1),")")</f>
        <v>(20.8)</v>
      </c>
      <c r="F461" s="302">
        <f>'Ind T6'!X188</f>
        <v>2.1943718431766328</v>
      </c>
      <c r="G461" s="299" t="str">
        <f>CONCATENATE("(",ROUND((F461/$H462)*100,1),")")</f>
        <v>(16.3)</v>
      </c>
      <c r="H461" s="302">
        <f t="shared" ref="H461" si="345">SUM(B461,D461,F461)</f>
        <v>6.6367343892215551</v>
      </c>
      <c r="I461" s="299" t="str">
        <f>CONCATENATE("(",ROUND((H461/$H462)*100,1),")")</f>
        <v>(49.3)</v>
      </c>
      <c r="K461" s="302">
        <f t="shared" ref="K461:K462" si="346">B461-B451</f>
        <v>-0.25401744199097576</v>
      </c>
      <c r="L461" s="302">
        <f t="shared" ref="L461:L462" si="347">D461-D451</f>
        <v>-6.2575959603664799E-2</v>
      </c>
      <c r="M461" s="302">
        <f t="shared" ref="M461:M462" si="348">F461-F451</f>
        <v>-0.26523154935931093</v>
      </c>
      <c r="N461" s="302">
        <f t="shared" ref="N461:N462" si="349">SUM(K461:M461)</f>
        <v>-0.58182495095395148</v>
      </c>
    </row>
    <row r="462" spans="1:14" x14ac:dyDescent="0.2">
      <c r="A462" s="282" t="s">
        <v>363</v>
      </c>
      <c r="B462" s="302">
        <f>SUM(B460:B461)</f>
        <v>4.5700074435536813</v>
      </c>
      <c r="C462" s="299" t="str">
        <f>CONCATENATE("(",ROUND((B462/$H462)*100,1),")")</f>
        <v>(34)</v>
      </c>
      <c r="D462" s="302">
        <f>SUM(D460:D461)</f>
        <v>4.9822857907077456</v>
      </c>
      <c r="E462" s="299" t="str">
        <f>CONCATENATE("(",ROUND((D462/$H462)*100,1),")")</f>
        <v>(37)</v>
      </c>
      <c r="F462" s="302">
        <f>SUM(F460:F461)</f>
        <v>3.904706765738577</v>
      </c>
      <c r="G462" s="299" t="str">
        <f>CONCATENATE("(",ROUND((F462/$H462)*100,1),")")</f>
        <v>(29)</v>
      </c>
      <c r="H462" s="302">
        <f>SUM(H460:H461)</f>
        <v>13.457000000000004</v>
      </c>
      <c r="I462" s="299" t="str">
        <f>CONCATENATE("(",ROUND((H462/$H462)*100,1),")")</f>
        <v>(100)</v>
      </c>
      <c r="K462" s="302">
        <f t="shared" si="346"/>
        <v>-0.28430324038264931</v>
      </c>
      <c r="L462" s="302">
        <f t="shared" si="347"/>
        <v>5.9237375982421625E-2</v>
      </c>
      <c r="M462" s="302">
        <f t="shared" si="348"/>
        <v>-0.40793413559974079</v>
      </c>
      <c r="N462" s="302">
        <f t="shared" si="349"/>
        <v>-0.63299999999996848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2.3982290187932582</v>
      </c>
      <c r="C471" s="299" t="str">
        <f>CONCATENATE("(",ROUND((B471/$H473)*100,1),")")</f>
        <v>(15.4)</v>
      </c>
      <c r="D471" s="302">
        <f>'Ind T6'!M198</f>
        <v>0.61573329900179319</v>
      </c>
      <c r="E471" s="299" t="str">
        <f>CONCATENATE("(",ROUND((D471/$H473)*100,1),")")</f>
        <v>(4)</v>
      </c>
      <c r="F471" s="302">
        <f>'Ind T6'!N198</f>
        <v>1.1682074272710488</v>
      </c>
      <c r="G471" s="299" t="str">
        <f>CONCATENATE("(",ROUND((F471/$H473)*100,1),")")</f>
        <v>(7.5)</v>
      </c>
      <c r="H471" s="302">
        <f>SUM(B471,D471,F471)</f>
        <v>4.1821697450661004</v>
      </c>
      <c r="I471" s="299" t="str">
        <f>CONCATENATE("(",ROUND((H471/$H473)*100,1),")")</f>
        <v>(26.8)</v>
      </c>
      <c r="K471" s="302">
        <f>B476-B471</f>
        <v>7.4805547825133711E-2</v>
      </c>
      <c r="L471" s="302">
        <f>D476-D471</f>
        <v>-3.0127394232123406E-3</v>
      </c>
      <c r="M471" s="302">
        <f>F476-F471</f>
        <v>3.5081363603586047E-2</v>
      </c>
      <c r="N471" s="302">
        <f>SUM(K471:M471)</f>
        <v>0.10687417200550742</v>
      </c>
    </row>
    <row r="472" spans="1:14" x14ac:dyDescent="0.2">
      <c r="A472" s="282" t="s">
        <v>365</v>
      </c>
      <c r="B472" s="302">
        <f>'Ind T6'!L197</f>
        <v>2.7153276538789606</v>
      </c>
      <c r="C472" s="299" t="str">
        <f>CONCATENATE("(",ROUND((B472/$H473)*100,1),")")</f>
        <v>(17.4)</v>
      </c>
      <c r="D472" s="302">
        <f>'Ind T6'!M197</f>
        <v>2.7312227247206931</v>
      </c>
      <c r="E472" s="299" t="str">
        <f>CONCATENATE("(",ROUND((D472/$H473)*100,1),")")</f>
        <v>(17.5)</v>
      </c>
      <c r="F472" s="302">
        <f>'Ind T6'!N197</f>
        <v>5.9572798763342574</v>
      </c>
      <c r="G472" s="299" t="str">
        <f>CONCATENATE("(",ROUND((F472/$H473)*100,1),")")</f>
        <v>(38.2)</v>
      </c>
      <c r="H472" s="302">
        <f t="shared" ref="H472" si="350">SUM(B472,D472,F472)</f>
        <v>11.403830254933911</v>
      </c>
      <c r="I472" s="299" t="str">
        <f>CONCATENATE("(",ROUND((H472/$H473)*100,1),")")</f>
        <v>(73.2)</v>
      </c>
      <c r="K472" s="302">
        <f t="shared" ref="K472:K473" si="351">B477-B472</f>
        <v>-8.8832030098318082E-2</v>
      </c>
      <c r="L472" s="302">
        <f t="shared" ref="L472:L473" si="352">D477-D472</f>
        <v>-4.2764791282548398E-2</v>
      </c>
      <c r="M472" s="302">
        <f t="shared" ref="M472:M473" si="353">F477-F472</f>
        <v>9.7226493753455046E-3</v>
      </c>
      <c r="N472" s="302">
        <f t="shared" ref="N472:N473" si="354">SUM(K472:M472)</f>
        <v>-0.12187417200552098</v>
      </c>
    </row>
    <row r="473" spans="1:14" x14ac:dyDescent="0.2">
      <c r="A473" s="282" t="s">
        <v>363</v>
      </c>
      <c r="B473" s="302">
        <f>SUM(B471:B472)</f>
        <v>5.1135566726722192</v>
      </c>
      <c r="C473" s="299" t="str">
        <f>CONCATENATE("(",ROUND((B473/$H473)*100,1),")")</f>
        <v>(32.8)</v>
      </c>
      <c r="D473" s="302">
        <f>SUM(D471:D472)</f>
        <v>3.3469560237224862</v>
      </c>
      <c r="E473" s="299" t="str">
        <f>CONCATENATE("(",ROUND((D473/$H473)*100,1),")")</f>
        <v>(21.5)</v>
      </c>
      <c r="F473" s="302">
        <f>SUM(F471:F472)</f>
        <v>7.1254873036053059</v>
      </c>
      <c r="G473" s="299" t="str">
        <f>CONCATENATE("(",ROUND((F473/$H473)*100,1),")")</f>
        <v>(45.7)</v>
      </c>
      <c r="H473" s="302">
        <f>SUM(H471:H472)</f>
        <v>15.586000000000013</v>
      </c>
      <c r="I473" s="299" t="str">
        <f>CONCATENATE("(",ROUND((H473/$H473)*100,1),")")</f>
        <v>(100)</v>
      </c>
      <c r="K473" s="302">
        <f t="shared" si="351"/>
        <v>-1.4026482273184371E-2</v>
      </c>
      <c r="L473" s="302">
        <f t="shared" si="352"/>
        <v>-4.5777530705760849E-2</v>
      </c>
      <c r="M473" s="302">
        <f t="shared" si="353"/>
        <v>4.4804012978931773E-2</v>
      </c>
      <c r="N473" s="302">
        <f t="shared" si="354"/>
        <v>-1.5000000000013447E-2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2.4730345666183919</v>
      </c>
      <c r="C476" s="299" t="str">
        <f>CONCATENATE("(",ROUND((B476/$H478)*100,1),")")</f>
        <v>(15.9)</v>
      </c>
      <c r="D476" s="302">
        <f>'Ind T6'!R198</f>
        <v>0.61272055957858085</v>
      </c>
      <c r="E476" s="299" t="str">
        <f>CONCATENATE("(",ROUND((D476/$H478)*100,1),")")</f>
        <v>(3.9)</v>
      </c>
      <c r="F476" s="302">
        <f>'Ind T6'!S198</f>
        <v>1.2032887908746348</v>
      </c>
      <c r="G476" s="299" t="str">
        <f>CONCATENATE("(",ROUND((F476/$H478)*100,1),")")</f>
        <v>(7.7)</v>
      </c>
      <c r="H476" s="302">
        <f>SUM(B476,D476,F476)</f>
        <v>4.2890439170716075</v>
      </c>
      <c r="I476" s="299" t="str">
        <f>CONCATENATE("(",ROUND((H476/$H478)*100,1),")")</f>
        <v>(27.5)</v>
      </c>
      <c r="K476" s="302">
        <f>B481-B476</f>
        <v>0.1587172937823631</v>
      </c>
      <c r="L476" s="302">
        <f>D481-D476</f>
        <v>1.1613047097137397E-2</v>
      </c>
      <c r="M476" s="302">
        <f>F481-F476</f>
        <v>7.1747392758382711E-2</v>
      </c>
      <c r="N476" s="302">
        <f>SUM(K476:M476)</f>
        <v>0.24207773363788321</v>
      </c>
    </row>
    <row r="477" spans="1:14" x14ac:dyDescent="0.2">
      <c r="A477" s="282" t="s">
        <v>365</v>
      </c>
      <c r="B477" s="302">
        <f>'Ind T6'!Q197</f>
        <v>2.6264956237806425</v>
      </c>
      <c r="C477" s="299" t="str">
        <f>CONCATENATE("(",ROUND((B477/$H478)*100,1),")")</f>
        <v>(16.9)</v>
      </c>
      <c r="D477" s="302">
        <f>'Ind T6'!R197</f>
        <v>2.6884579334381447</v>
      </c>
      <c r="E477" s="299" t="str">
        <f>CONCATENATE("(",ROUND((D477/$H478)*100,1),")")</f>
        <v>(17.3)</v>
      </c>
      <c r="F477" s="302">
        <f>'Ind T6'!S197</f>
        <v>5.9670025257096029</v>
      </c>
      <c r="G477" s="299" t="str">
        <f>CONCATENATE("(",ROUND((F477/$H478)*100,1),")")</f>
        <v>(38.3)</v>
      </c>
      <c r="H477" s="302">
        <f t="shared" ref="H477" si="355">SUM(B477,D477,F477)</f>
        <v>11.28195608292839</v>
      </c>
      <c r="I477" s="299" t="str">
        <f>CONCATENATE("(",ROUND((H477/$H478)*100,1),")")</f>
        <v>(72.5)</v>
      </c>
      <c r="K477" s="302">
        <f t="shared" ref="K477:K478" si="356">B482-B477</f>
        <v>-7.9960557473249594E-2</v>
      </c>
      <c r="L477" s="302">
        <f t="shared" ref="L477:L478" si="357">D482-D477</f>
        <v>-4.5451024741347101E-2</v>
      </c>
      <c r="M477" s="302">
        <f t="shared" ref="M477:M478" si="358">F482-F477</f>
        <v>-1.6661514233025088E-3</v>
      </c>
      <c r="N477" s="302">
        <f t="shared" ref="N477:N478" si="359">SUM(K477:M477)</f>
        <v>-0.1270777336378992</v>
      </c>
    </row>
    <row r="478" spans="1:14" x14ac:dyDescent="0.2">
      <c r="A478" s="282" t="s">
        <v>363</v>
      </c>
      <c r="B478" s="302">
        <f>SUM(B476:B477)</f>
        <v>5.0995301903990349</v>
      </c>
      <c r="C478" s="299" t="str">
        <f>CONCATENATE("(",ROUND((B478/$H478)*100,1),")")</f>
        <v>(32.8)</v>
      </c>
      <c r="D478" s="302">
        <f>SUM(D476:D477)</f>
        <v>3.3011784930167254</v>
      </c>
      <c r="E478" s="299" t="str">
        <f>CONCATENATE("(",ROUND((D478/$H478)*100,1),")")</f>
        <v>(21.2)</v>
      </c>
      <c r="F478" s="302">
        <f>SUM(F476:F477)</f>
        <v>7.1702913165842377</v>
      </c>
      <c r="G478" s="299" t="str">
        <f>CONCATENATE("(",ROUND((F478/$H478)*100,1),")")</f>
        <v>(46)</v>
      </c>
      <c r="H478" s="302">
        <f>SUM(H476:H477)</f>
        <v>15.570999999999998</v>
      </c>
      <c r="I478" s="299" t="str">
        <f>CONCATENATE("(",ROUND((H478/$H478)*100,1),")")</f>
        <v>(100)</v>
      </c>
      <c r="K478" s="302">
        <f t="shared" si="356"/>
        <v>7.8756736309113506E-2</v>
      </c>
      <c r="L478" s="302">
        <f t="shared" si="357"/>
        <v>-3.3837977644209705E-2</v>
      </c>
      <c r="M478" s="302">
        <f t="shared" si="358"/>
        <v>7.008124133507998E-2</v>
      </c>
      <c r="N478" s="302">
        <f t="shared" si="359"/>
        <v>0.11499999999998378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2.631751860400755</v>
      </c>
      <c r="C481" s="299" t="str">
        <f>CONCATENATE("(",ROUND((B481/$H483)*100,1),")")</f>
        <v>(16.8)</v>
      </c>
      <c r="D481" s="302">
        <f>'Ind T6'!W198</f>
        <v>0.62433360667571824</v>
      </c>
      <c r="E481" s="299" t="str">
        <f>CONCATENATE("(",ROUND((D481/$H483)*100,1),")")</f>
        <v>(4)</v>
      </c>
      <c r="F481" s="302">
        <f>'Ind T6'!X198</f>
        <v>1.2750361836330175</v>
      </c>
      <c r="G481" s="299" t="str">
        <f>CONCATENATE("(",ROUND((F481/$H483)*100,1),")")</f>
        <v>(8.1)</v>
      </c>
      <c r="H481" s="302">
        <f>SUM(B481,D481,F481)</f>
        <v>4.5311216507094905</v>
      </c>
      <c r="I481" s="299" t="str">
        <f>CONCATENATE("(",ROUND((H481/$H483)*100,1),")")</f>
        <v>(28.9)</v>
      </c>
      <c r="K481" s="302">
        <f>B481-B471</f>
        <v>0.23352284160749681</v>
      </c>
      <c r="L481" s="302">
        <f>D481-D471</f>
        <v>8.6003076739250561E-3</v>
      </c>
      <c r="M481" s="302">
        <f>F481-F471</f>
        <v>0.10682875636196876</v>
      </c>
      <c r="N481" s="302">
        <f>SUM(K481:M481)</f>
        <v>0.34895190564339063</v>
      </c>
    </row>
    <row r="482" spans="1:14" x14ac:dyDescent="0.2">
      <c r="A482" s="282" t="s">
        <v>365</v>
      </c>
      <c r="B482" s="302">
        <f>'Ind T6'!V197</f>
        <v>2.5465350663073929</v>
      </c>
      <c r="C482" s="299" t="str">
        <f>CONCATENATE("(",ROUND((B482/$H483)*100,1),")")</f>
        <v>(16.2)</v>
      </c>
      <c r="D482" s="302">
        <f>'Ind T6'!W197</f>
        <v>2.6430069086967976</v>
      </c>
      <c r="E482" s="299" t="str">
        <f>CONCATENATE("(",ROUND((D482/$H483)*100,1),")")</f>
        <v>(16.8)</v>
      </c>
      <c r="F482" s="302">
        <f>'Ind T6'!X197</f>
        <v>5.9653363742863004</v>
      </c>
      <c r="G482" s="299" t="str">
        <f>CONCATENATE("(",ROUND((F482/$H483)*100,1),")")</f>
        <v>(38)</v>
      </c>
      <c r="H482" s="302">
        <f t="shared" ref="H482" si="360">SUM(B482,D482,F482)</f>
        <v>11.154878349290492</v>
      </c>
      <c r="I482" s="299" t="str">
        <f>CONCATENATE("(",ROUND((H482/$H483)*100,1),")")</f>
        <v>(71.1)</v>
      </c>
      <c r="K482" s="302">
        <f t="shared" ref="K482:K483" si="361">B482-B472</f>
        <v>-0.16879258757156768</v>
      </c>
      <c r="L482" s="302">
        <f t="shared" ref="L482:L483" si="362">D482-D472</f>
        <v>-8.8215816023895499E-2</v>
      </c>
      <c r="M482" s="302">
        <f t="shared" ref="M482:M483" si="363">F482-F472</f>
        <v>8.0564979520429958E-3</v>
      </c>
      <c r="N482" s="302">
        <f t="shared" ref="N482:N483" si="364">SUM(K482:M482)</f>
        <v>-0.24895190564342018</v>
      </c>
    </row>
    <row r="483" spans="1:14" x14ac:dyDescent="0.2">
      <c r="A483" s="282" t="s">
        <v>363</v>
      </c>
      <c r="B483" s="302">
        <f>SUM(B481:B482)</f>
        <v>5.1782869267081484</v>
      </c>
      <c r="C483" s="299" t="str">
        <f>CONCATENATE("(",ROUND((B483/$H483)*100,1),")")</f>
        <v>(33)</v>
      </c>
      <c r="D483" s="302">
        <f>SUM(D481:D482)</f>
        <v>3.2673405153725157</v>
      </c>
      <c r="E483" s="299" t="str">
        <f>CONCATENATE("(",ROUND((D483/$H483)*100,1),")")</f>
        <v>(20.8)</v>
      </c>
      <c r="F483" s="302">
        <f>SUM(F481:F482)</f>
        <v>7.2403725579193177</v>
      </c>
      <c r="G483" s="299" t="str">
        <f>CONCATENATE("(",ROUND((F483/$H483)*100,1),")")</f>
        <v>(46.2)</v>
      </c>
      <c r="H483" s="302">
        <f>SUM(H481:H482)</f>
        <v>15.685999999999982</v>
      </c>
      <c r="I483" s="299" t="str">
        <f>CONCATENATE("(",ROUND((H483/$H483)*100,1),")")</f>
        <v>(100)</v>
      </c>
      <c r="K483" s="302">
        <f t="shared" si="361"/>
        <v>6.4730254035929136E-2</v>
      </c>
      <c r="L483" s="302">
        <f t="shared" si="362"/>
        <v>-7.9615508349970554E-2</v>
      </c>
      <c r="M483" s="302">
        <f t="shared" si="363"/>
        <v>0.11488525431401175</v>
      </c>
      <c r="N483" s="302">
        <f t="shared" si="364"/>
        <v>9.9999999999970335E-2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Cambridge and Greater Peterborough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0.40993879101007014</v>
      </c>
      <c r="C8" s="300">
        <v>0.74504618853354154</v>
      </c>
      <c r="D8" s="300">
        <v>0.26877214477331485</v>
      </c>
      <c r="E8" s="300">
        <f>SUM(B8:D8)</f>
        <v>1.4237571243169267</v>
      </c>
      <c r="F8" s="300"/>
      <c r="G8" s="300">
        <v>0.6458541464010451</v>
      </c>
      <c r="H8" s="300">
        <v>0.78959262860785795</v>
      </c>
      <c r="I8" s="300">
        <v>0.63729443906187011</v>
      </c>
      <c r="J8" s="300">
        <f>SUM(G8:I8)</f>
        <v>2.0727412140707733</v>
      </c>
      <c r="K8" s="300"/>
      <c r="L8" s="300">
        <v>0.61418677042169612</v>
      </c>
      <c r="M8" s="300">
        <v>0.68753236646664984</v>
      </c>
      <c r="N8" s="300">
        <v>0.28214927483928687</v>
      </c>
      <c r="O8" s="300">
        <f>SUM(L8:N8)</f>
        <v>1.5838684117276327</v>
      </c>
      <c r="P8" s="300"/>
      <c r="Q8" s="300">
        <v>0.63095222343611101</v>
      </c>
      <c r="R8" s="300">
        <v>0.68486426343198903</v>
      </c>
      <c r="S8" s="300">
        <v>0.29396075630024837</v>
      </c>
      <c r="T8" s="300">
        <f>SUM(Q8:S8)</f>
        <v>1.6097772431683484</v>
      </c>
      <c r="U8" s="300"/>
      <c r="V8" s="300">
        <v>0.5938943894369193</v>
      </c>
      <c r="W8" s="300">
        <v>0.59950495048859831</v>
      </c>
      <c r="X8" s="300">
        <v>0.28531353134869375</v>
      </c>
      <c r="Y8" s="300">
        <f>SUM(V8:X8)</f>
        <v>1.4787128712742112</v>
      </c>
    </row>
    <row r="9" spans="1:25" x14ac:dyDescent="0.2">
      <c r="A9" s="260" t="s">
        <v>364</v>
      </c>
      <c r="B9" s="300">
        <v>3.1347491607522486</v>
      </c>
      <c r="C9" s="300">
        <v>0.78736350493946738</v>
      </c>
      <c r="D9" s="300">
        <v>1.3221302099913783</v>
      </c>
      <c r="E9" s="300">
        <f t="shared" ref="E9:E10" si="0">SUM(B9:D9)</f>
        <v>5.2442428756830948</v>
      </c>
      <c r="F9" s="300"/>
      <c r="G9" s="300">
        <v>2.6596464323564226</v>
      </c>
      <c r="H9" s="300">
        <v>0.29522915219673462</v>
      </c>
      <c r="I9" s="300">
        <v>1.9483832013760531</v>
      </c>
      <c r="J9" s="300">
        <f t="shared" ref="J9:J10" si="1">SUM(G9:I9)</f>
        <v>4.9032587859292107</v>
      </c>
      <c r="K9" s="300"/>
      <c r="L9" s="300">
        <v>2.4359327909594133</v>
      </c>
      <c r="M9" s="300">
        <v>0.183198797312949</v>
      </c>
      <c r="N9" s="300">
        <v>0</v>
      </c>
      <c r="O9" s="300">
        <f t="shared" ref="O9:O10" si="2">SUM(L9:N9)</f>
        <v>2.6191315882723623</v>
      </c>
      <c r="P9" s="300"/>
      <c r="Q9" s="300">
        <v>2.5866238394164527</v>
      </c>
      <c r="R9" s="300">
        <v>0.18959891741520091</v>
      </c>
      <c r="S9" s="300">
        <v>0</v>
      </c>
      <c r="T9" s="300">
        <f t="shared" ref="T9:T10" si="3">SUM(Q9:S9)</f>
        <v>2.7762227568316535</v>
      </c>
      <c r="U9" s="300"/>
      <c r="V9" s="300">
        <v>2.6417491749290476</v>
      </c>
      <c r="W9" s="300">
        <v>0.17953795379673287</v>
      </c>
      <c r="X9" s="300">
        <v>0</v>
      </c>
      <c r="Y9" s="300">
        <f t="shared" ref="Y9:Y10" si="4">SUM(V9:X9)</f>
        <v>2.8212871287257806</v>
      </c>
    </row>
    <row r="10" spans="1:25" x14ac:dyDescent="0.2">
      <c r="A10" s="264" t="s">
        <v>363</v>
      </c>
      <c r="B10" s="301">
        <f>SUM(B8:B9)</f>
        <v>3.5446879517623189</v>
      </c>
      <c r="C10" s="301">
        <f t="shared" ref="C10:D10" si="5">SUM(C8:C9)</f>
        <v>1.5324096934730089</v>
      </c>
      <c r="D10" s="301">
        <f t="shared" si="5"/>
        <v>1.5909023547646932</v>
      </c>
      <c r="E10" s="301">
        <f t="shared" si="0"/>
        <v>6.6680000000000206</v>
      </c>
      <c r="F10" s="301"/>
      <c r="G10" s="301">
        <f>SUM(G8:G9)</f>
        <v>3.3055005787574676</v>
      </c>
      <c r="H10" s="301">
        <f t="shared" ref="H10" si="6">SUM(H8:H9)</f>
        <v>1.0848217808045926</v>
      </c>
      <c r="I10" s="301">
        <f t="shared" ref="I10" si="7">SUM(I8:I9)</f>
        <v>2.5856776404379231</v>
      </c>
      <c r="J10" s="301">
        <f t="shared" si="1"/>
        <v>6.9759999999999831</v>
      </c>
      <c r="K10" s="301"/>
      <c r="L10" s="301">
        <f>SUM(L8:L9)</f>
        <v>3.0501195613811092</v>
      </c>
      <c r="M10" s="301">
        <f t="shared" ref="M10" si="8">SUM(M8:M9)</f>
        <v>0.8707311637795988</v>
      </c>
      <c r="N10" s="301">
        <f t="shared" ref="N10" si="9">SUM(N8:N9)</f>
        <v>0.28214927483928687</v>
      </c>
      <c r="O10" s="301">
        <f t="shared" si="2"/>
        <v>4.202999999999995</v>
      </c>
      <c r="P10" s="301"/>
      <c r="Q10" s="301">
        <f>SUM(Q8:Q9)</f>
        <v>3.2175760628525638</v>
      </c>
      <c r="R10" s="301">
        <f t="shared" ref="R10" si="10">SUM(R8:R9)</f>
        <v>0.87446318084718988</v>
      </c>
      <c r="S10" s="301">
        <f t="shared" ref="S10" si="11">SUM(S8:S9)</f>
        <v>0.29396075630024837</v>
      </c>
      <c r="T10" s="301">
        <f t="shared" si="3"/>
        <v>4.3860000000000019</v>
      </c>
      <c r="U10" s="301"/>
      <c r="V10" s="301">
        <f>SUM(V8:V9)</f>
        <v>3.2356435643659669</v>
      </c>
      <c r="W10" s="301">
        <f t="shared" ref="W10" si="12">SUM(W8:W9)</f>
        <v>0.77904290428533118</v>
      </c>
      <c r="X10" s="301">
        <f t="shared" ref="X10" si="13">SUM(X8:X9)</f>
        <v>0.28531353134869375</v>
      </c>
      <c r="Y10" s="301">
        <f t="shared" si="4"/>
        <v>4.2999999999999918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1.9003281378206959E-2</v>
      </c>
      <c r="C17" s="300">
        <v>4.9130434782756966E-3</v>
      </c>
      <c r="D17" s="300">
        <v>9.2698933552611191E-5</v>
      </c>
      <c r="E17" s="300">
        <f>SUM(B17:D17)</f>
        <v>2.4009023790035267E-2</v>
      </c>
      <c r="F17" s="300"/>
      <c r="G17" s="300">
        <v>1.4551440329202697E-2</v>
      </c>
      <c r="H17" s="300">
        <v>6.0164609053616541E-3</v>
      </c>
      <c r="I17" s="300">
        <v>6.9958847736930387E-5</v>
      </c>
      <c r="J17" s="300">
        <f>SUM(G17:I17)</f>
        <v>2.0637860082301281E-2</v>
      </c>
      <c r="K17" s="300"/>
      <c r="L17" s="300">
        <v>1.3047118521213456E-2</v>
      </c>
      <c r="M17" s="300">
        <v>2.8789416455527448E-3</v>
      </c>
      <c r="N17" s="300">
        <v>0</v>
      </c>
      <c r="O17" s="300">
        <f>SUM(L17:N17)</f>
        <v>1.59260601667662E-2</v>
      </c>
      <c r="P17" s="300"/>
      <c r="Q17" s="300">
        <v>1.1092724679183005E-2</v>
      </c>
      <c r="R17" s="300">
        <v>2.4650499287136147E-3</v>
      </c>
      <c r="S17" s="300">
        <v>0</v>
      </c>
      <c r="T17" s="300">
        <f>SUM(Q17:S17)</f>
        <v>1.355777460789662E-2</v>
      </c>
      <c r="U17" s="300"/>
      <c r="V17" s="300">
        <v>8.4102930665422571E-3</v>
      </c>
      <c r="W17" s="300">
        <v>2.0629020729311886E-3</v>
      </c>
      <c r="X17" s="300">
        <v>0</v>
      </c>
      <c r="Y17" s="300">
        <f>SUM(V17:X17)</f>
        <v>1.0473195139473446E-2</v>
      </c>
    </row>
    <row r="18" spans="1:25" x14ac:dyDescent="0.2">
      <c r="A18" s="260" t="s">
        <v>364</v>
      </c>
      <c r="B18" s="300">
        <v>0.13116899097642987</v>
      </c>
      <c r="C18" s="300">
        <v>1.6685808039448103E-3</v>
      </c>
      <c r="D18" s="300">
        <v>6.9153404429589893E-2</v>
      </c>
      <c r="E18" s="300">
        <f t="shared" ref="E18:E19" si="14">SUM(B18:D18)</f>
        <v>0.20199097620996456</v>
      </c>
      <c r="F18" s="300"/>
      <c r="G18" s="300">
        <v>0.10822633744855822</v>
      </c>
      <c r="H18" s="300">
        <v>7.1358024691405026E-3</v>
      </c>
      <c r="I18" s="300">
        <v>0</v>
      </c>
      <c r="J18" s="300">
        <f t="shared" ref="J18:J19" si="15">SUM(G18:I18)</f>
        <v>0.11536213991769873</v>
      </c>
      <c r="K18" s="300"/>
      <c r="L18" s="300">
        <v>9.9905400507750181E-2</v>
      </c>
      <c r="M18" s="300">
        <v>3.0627038782085766E-4</v>
      </c>
      <c r="N18" s="300">
        <v>5.2862268937663111E-2</v>
      </c>
      <c r="O18" s="300">
        <f t="shared" ref="O18:O19" si="16">SUM(L18:N18)</f>
        <v>0.15307393983323414</v>
      </c>
      <c r="P18" s="300"/>
      <c r="Q18" s="300">
        <v>8.5112696149336226E-2</v>
      </c>
      <c r="R18" s="300">
        <v>2.7389443652053847E-4</v>
      </c>
      <c r="S18" s="300">
        <v>4.5055634806246657E-2</v>
      </c>
      <c r="T18" s="300">
        <f t="shared" ref="T18:T19" si="17">SUM(Q18:S18)</f>
        <v>0.13044222539210343</v>
      </c>
      <c r="U18" s="300"/>
      <c r="V18" s="300">
        <v>6.6964974982862357E-2</v>
      </c>
      <c r="W18" s="300">
        <v>2.3802716225940652E-4</v>
      </c>
      <c r="X18" s="300">
        <v>3.3323802715404825E-2</v>
      </c>
      <c r="Y18" s="300">
        <f t="shared" ref="Y18:Y19" si="18">SUM(V18:X18)</f>
        <v>0.10052680486052659</v>
      </c>
    </row>
    <row r="19" spans="1:25" x14ac:dyDescent="0.2">
      <c r="A19" s="264" t="s">
        <v>363</v>
      </c>
      <c r="B19" s="301">
        <f>SUM(B17:B18)</f>
        <v>0.15017227235463682</v>
      </c>
      <c r="C19" s="301">
        <f t="shared" ref="C19" si="19">SUM(C17:C18)</f>
        <v>6.5816242822205068E-3</v>
      </c>
      <c r="D19" s="301">
        <f t="shared" ref="D19" si="20">SUM(D17:D18)</f>
        <v>6.9246103363142505E-2</v>
      </c>
      <c r="E19" s="301">
        <f t="shared" si="14"/>
        <v>0.22599999999999981</v>
      </c>
      <c r="F19" s="301"/>
      <c r="G19" s="301">
        <f>SUM(G17:G18)</f>
        <v>0.12277777777776092</v>
      </c>
      <c r="H19" s="301">
        <f t="shared" ref="H19" si="21">SUM(H17:H18)</f>
        <v>1.3152263374502156E-2</v>
      </c>
      <c r="I19" s="301">
        <f t="shared" ref="I19" si="22">SUM(I17:I18)</f>
        <v>6.9958847736930387E-5</v>
      </c>
      <c r="J19" s="301">
        <f t="shared" si="15"/>
        <v>0.13599999999999998</v>
      </c>
      <c r="K19" s="301"/>
      <c r="L19" s="301">
        <f>SUM(L17:L18)</f>
        <v>0.11295251902896364</v>
      </c>
      <c r="M19" s="301">
        <f t="shared" ref="M19" si="23">SUM(M17:M18)</f>
        <v>3.1852120333736023E-3</v>
      </c>
      <c r="N19" s="301">
        <f t="shared" ref="N19" si="24">SUM(N17:N18)</f>
        <v>5.2862268937663111E-2</v>
      </c>
      <c r="O19" s="301">
        <f t="shared" si="16"/>
        <v>0.16900000000000034</v>
      </c>
      <c r="P19" s="301"/>
      <c r="Q19" s="301">
        <f>SUM(Q17:Q18)</f>
        <v>9.6205420828519225E-2</v>
      </c>
      <c r="R19" s="301">
        <f t="shared" ref="R19" si="25">SUM(R17:R18)</f>
        <v>2.7389443652341529E-3</v>
      </c>
      <c r="S19" s="301">
        <f t="shared" ref="S19" si="26">SUM(S17:S18)</f>
        <v>4.5055634806246657E-2</v>
      </c>
      <c r="T19" s="301">
        <f t="shared" si="17"/>
        <v>0.14400000000000004</v>
      </c>
      <c r="U19" s="301"/>
      <c r="V19" s="301">
        <f>SUM(V17:V18)</f>
        <v>7.5375268049404615E-2</v>
      </c>
      <c r="W19" s="301">
        <f t="shared" ref="W19" si="27">SUM(W17:W18)</f>
        <v>2.300929235190595E-3</v>
      </c>
      <c r="X19" s="301">
        <f t="shared" ref="X19" si="28">SUM(X17:X18)</f>
        <v>3.3323802715404825E-2</v>
      </c>
      <c r="Y19" s="301">
        <f t="shared" si="18"/>
        <v>0.11100000000000004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1.4401474489277741</v>
      </c>
      <c r="C26" s="300">
        <v>0.4351351564723383</v>
      </c>
      <c r="D26" s="300">
        <v>0.17416511366988038</v>
      </c>
      <c r="E26" s="300">
        <f>SUM(B26:D26)</f>
        <v>2.0494477190699927</v>
      </c>
      <c r="F26" s="300"/>
      <c r="G26" s="300">
        <v>1.6742943194419877</v>
      </c>
      <c r="H26" s="300">
        <v>0.48088380203338937</v>
      </c>
      <c r="I26" s="300">
        <v>0.11036991001297317</v>
      </c>
      <c r="J26" s="300">
        <f>SUM(G26:I26)</f>
        <v>2.2655480314883505</v>
      </c>
      <c r="K26" s="300"/>
      <c r="L26" s="300">
        <v>1.5441260168183755</v>
      </c>
      <c r="M26" s="300">
        <v>0.47664154299180855</v>
      </c>
      <c r="N26" s="300">
        <v>4.8338192843839958E-2</v>
      </c>
      <c r="O26" s="300">
        <f>SUM(L26:N26)</f>
        <v>2.069105752654024</v>
      </c>
      <c r="P26" s="300"/>
      <c r="Q26" s="300">
        <v>1.6963383448636982</v>
      </c>
      <c r="R26" s="300">
        <v>0.50360341324864788</v>
      </c>
      <c r="S26" s="300">
        <v>5.2601110658471416E-2</v>
      </c>
      <c r="T26" s="300">
        <f>SUM(Q26:S26)</f>
        <v>2.2525428687708176</v>
      </c>
      <c r="U26" s="300"/>
      <c r="V26" s="300">
        <v>1.8977925869097112</v>
      </c>
      <c r="W26" s="300">
        <v>0.52367137943196485</v>
      </c>
      <c r="X26" s="300">
        <v>5.7434925487300566E-2</v>
      </c>
      <c r="Y26" s="300">
        <f>SUM(V26:X26)</f>
        <v>2.4788988918289769</v>
      </c>
    </row>
    <row r="27" spans="1:25" x14ac:dyDescent="0.2">
      <c r="A27" s="260" t="s">
        <v>364</v>
      </c>
      <c r="B27" s="300">
        <v>3.7451977418218103</v>
      </c>
      <c r="C27" s="300">
        <v>0.14658742829499988</v>
      </c>
      <c r="D27" s="300">
        <v>0.15676711081320088</v>
      </c>
      <c r="E27" s="300">
        <f t="shared" ref="E27:E28" si="29">SUM(B27:D27)</f>
        <v>4.0485522809300107</v>
      </c>
      <c r="F27" s="300"/>
      <c r="G27" s="300">
        <v>4.25125000000578</v>
      </c>
      <c r="H27" s="300">
        <v>0.23967677165541593</v>
      </c>
      <c r="I27" s="300">
        <v>4.5525196850460858E-2</v>
      </c>
      <c r="J27" s="300">
        <f t="shared" ref="J27:J28" si="30">SUM(G27:I27)</f>
        <v>4.5364519685116571</v>
      </c>
      <c r="K27" s="300"/>
      <c r="L27" s="300">
        <v>4.0852513339716721</v>
      </c>
      <c r="M27" s="300">
        <v>0.36725471615666649</v>
      </c>
      <c r="N27" s="300">
        <v>8.3388197217656362E-2</v>
      </c>
      <c r="O27" s="300">
        <f t="shared" ref="O27:O28" si="31">SUM(L27:N27)</f>
        <v>4.5358942473459951</v>
      </c>
      <c r="P27" s="300"/>
      <c r="Q27" s="300">
        <v>4.2794896383473091</v>
      </c>
      <c r="R27" s="300">
        <v>0.3889064066054328</v>
      </c>
      <c r="S27" s="300">
        <v>8.9061086276440854E-2</v>
      </c>
      <c r="T27" s="300">
        <f t="shared" ref="T27:T28" si="32">SUM(Q27:S27)</f>
        <v>4.7574571312291827</v>
      </c>
      <c r="U27" s="300"/>
      <c r="V27" s="300">
        <v>4.3849500955655092</v>
      </c>
      <c r="W27" s="300">
        <v>0.40748765762095662</v>
      </c>
      <c r="X27" s="300">
        <v>9.6663354984549268E-2</v>
      </c>
      <c r="Y27" s="300">
        <f t="shared" ref="Y27:Y28" si="33">SUM(V27:X27)</f>
        <v>4.8891011081710154</v>
      </c>
    </row>
    <row r="28" spans="1:25" x14ac:dyDescent="0.2">
      <c r="A28" s="264" t="s">
        <v>363</v>
      </c>
      <c r="B28" s="301">
        <f>SUM(B26:B27)</f>
        <v>5.1853451907495849</v>
      </c>
      <c r="C28" s="301">
        <f t="shared" ref="C28" si="34">SUM(C26:C27)</f>
        <v>0.58172258476733818</v>
      </c>
      <c r="D28" s="301">
        <f t="shared" ref="D28" si="35">SUM(D26:D27)</f>
        <v>0.33093222448308124</v>
      </c>
      <c r="E28" s="301">
        <f t="shared" si="29"/>
        <v>6.0980000000000043</v>
      </c>
      <c r="F28" s="301"/>
      <c r="G28" s="301">
        <f>SUM(G26:G27)</f>
        <v>5.9255443194477682</v>
      </c>
      <c r="H28" s="301">
        <f t="shared" ref="H28" si="36">SUM(H26:H27)</f>
        <v>0.72056057368880533</v>
      </c>
      <c r="I28" s="301">
        <f t="shared" ref="I28" si="37">SUM(I26:I27)</f>
        <v>0.15589510686343402</v>
      </c>
      <c r="J28" s="301">
        <f t="shared" si="30"/>
        <v>6.8020000000000076</v>
      </c>
      <c r="K28" s="301"/>
      <c r="L28" s="301">
        <f>SUM(L26:L27)</f>
        <v>5.6293773507900475</v>
      </c>
      <c r="M28" s="301">
        <f t="shared" ref="M28" si="38">SUM(M26:M27)</f>
        <v>0.8438962591484751</v>
      </c>
      <c r="N28" s="301">
        <f t="shared" ref="N28" si="39">SUM(N26:N27)</f>
        <v>0.13172639006149633</v>
      </c>
      <c r="O28" s="301">
        <f t="shared" si="31"/>
        <v>6.6050000000000191</v>
      </c>
      <c r="P28" s="301"/>
      <c r="Q28" s="301">
        <f>SUM(Q26:Q27)</f>
        <v>5.9758279832110075</v>
      </c>
      <c r="R28" s="301">
        <f t="shared" ref="R28" si="40">SUM(R26:R27)</f>
        <v>0.89250981985408062</v>
      </c>
      <c r="S28" s="301">
        <f t="shared" ref="S28" si="41">SUM(S26:S27)</f>
        <v>0.14166219693491228</v>
      </c>
      <c r="T28" s="301">
        <f t="shared" si="32"/>
        <v>7.0100000000000007</v>
      </c>
      <c r="U28" s="301"/>
      <c r="V28" s="301">
        <f>SUM(V26:V27)</f>
        <v>6.2827426824752202</v>
      </c>
      <c r="W28" s="301">
        <f t="shared" ref="W28" si="42">SUM(W26:W27)</f>
        <v>0.93115903705292147</v>
      </c>
      <c r="X28" s="301">
        <f t="shared" ref="X28" si="43">SUM(X26:X27)</f>
        <v>0.15409828047184984</v>
      </c>
      <c r="Y28" s="301">
        <f t="shared" si="33"/>
        <v>7.3679999999999914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1.7507204964711416</v>
      </c>
      <c r="C35" s="300">
        <v>0.51791042921191843</v>
      </c>
      <c r="D35" s="300">
        <v>0.12393201145707942</v>
      </c>
      <c r="E35" s="300">
        <f>SUM(B35:D35)</f>
        <v>2.3925629371401391</v>
      </c>
      <c r="F35" s="300"/>
      <c r="G35" s="300">
        <v>1.5063276010154134</v>
      </c>
      <c r="H35" s="300">
        <v>0.48267626827987048</v>
      </c>
      <c r="I35" s="300">
        <v>0.13925623387819855</v>
      </c>
      <c r="J35" s="300">
        <f>SUM(G35:I35)</f>
        <v>2.1282601031734822</v>
      </c>
      <c r="K35" s="300"/>
      <c r="L35" s="300">
        <v>1.5639032342603956</v>
      </c>
      <c r="M35" s="300">
        <v>0.45311132826145606</v>
      </c>
      <c r="N35" s="300">
        <v>6.5720261220334697E-2</v>
      </c>
      <c r="O35" s="300">
        <f>SUM(L35:N35)</f>
        <v>2.0827348237421868</v>
      </c>
      <c r="P35" s="300"/>
      <c r="Q35" s="300">
        <v>1.5069146999197174</v>
      </c>
      <c r="R35" s="300">
        <v>0.45290959626232102</v>
      </c>
      <c r="S35" s="300">
        <v>6.609902959138772E-2</v>
      </c>
      <c r="T35" s="300">
        <f>SUM(Q35:S35)</f>
        <v>2.0259233257734262</v>
      </c>
      <c r="U35" s="300"/>
      <c r="V35" s="300">
        <v>1.2393959428160444</v>
      </c>
      <c r="W35" s="300">
        <v>0.40038650618348925</v>
      </c>
      <c r="X35" s="300">
        <v>6.0398937672857395E-2</v>
      </c>
      <c r="Y35" s="300">
        <f>SUM(V35:X35)</f>
        <v>1.7001813866723909</v>
      </c>
    </row>
    <row r="36" spans="1:25" x14ac:dyDescent="0.2">
      <c r="A36" s="260" t="s">
        <v>364</v>
      </c>
      <c r="B36" s="300">
        <v>7.6423132979520263</v>
      </c>
      <c r="C36" s="300">
        <v>0.34768474809603883</v>
      </c>
      <c r="D36" s="300">
        <v>0.47643901681178819</v>
      </c>
      <c r="E36" s="300">
        <f t="shared" ref="E36:E37" si="44">SUM(B36:D36)</f>
        <v>8.4664370628598533</v>
      </c>
      <c r="F36" s="300"/>
      <c r="G36" s="300">
        <v>7.3893134135882068</v>
      </c>
      <c r="H36" s="300">
        <v>0.32571797076451031</v>
      </c>
      <c r="I36" s="300">
        <v>0.58770851247381428</v>
      </c>
      <c r="J36" s="300">
        <f t="shared" ref="J36:J37" si="45">SUM(G36:I36)</f>
        <v>8.302739896826532</v>
      </c>
      <c r="K36" s="300"/>
      <c r="L36" s="300">
        <v>7.0041069666626399</v>
      </c>
      <c r="M36" s="300">
        <v>0.60032471339499971</v>
      </c>
      <c r="N36" s="300">
        <v>0.33983349620017167</v>
      </c>
      <c r="O36" s="300">
        <f t="shared" ref="O36:O37" si="46">SUM(L36:N36)</f>
        <v>7.9442651762578116</v>
      </c>
      <c r="P36" s="300"/>
      <c r="Q36" s="300">
        <v>6.9709420629987999</v>
      </c>
      <c r="R36" s="300">
        <v>0.61589023600519766</v>
      </c>
      <c r="S36" s="300">
        <v>0.34624437522257528</v>
      </c>
      <c r="T36" s="300">
        <f t="shared" ref="T36:T37" si="47">SUM(Q36:S36)</f>
        <v>7.933076674226573</v>
      </c>
      <c r="U36" s="300"/>
      <c r="V36" s="300">
        <v>6.0381889585919692</v>
      </c>
      <c r="W36" s="300">
        <v>0.56624004067671307</v>
      </c>
      <c r="X36" s="300">
        <v>0.31538961405894622</v>
      </c>
      <c r="Y36" s="300">
        <f t="shared" ref="Y36:Y37" si="48">SUM(V36:X36)</f>
        <v>6.9198186133276289</v>
      </c>
    </row>
    <row r="37" spans="1:25" x14ac:dyDescent="0.2">
      <c r="A37" s="264" t="s">
        <v>363</v>
      </c>
      <c r="B37" s="301">
        <f>SUM(B35:B36)</f>
        <v>9.3930337944231681</v>
      </c>
      <c r="C37" s="301">
        <f t="shared" ref="C37" si="49">SUM(C35:C36)</f>
        <v>0.86559517730795732</v>
      </c>
      <c r="D37" s="301">
        <f t="shared" ref="D37" si="50">SUM(D35:D36)</f>
        <v>0.60037102826886757</v>
      </c>
      <c r="E37" s="301">
        <f t="shared" si="44"/>
        <v>10.858999999999993</v>
      </c>
      <c r="F37" s="301"/>
      <c r="G37" s="301">
        <f>SUM(G35:G36)</f>
        <v>8.8956410146036209</v>
      </c>
      <c r="H37" s="301">
        <f t="shared" ref="H37" si="51">SUM(H35:H36)</f>
        <v>0.80839423904438079</v>
      </c>
      <c r="I37" s="301">
        <f t="shared" ref="I37" si="52">SUM(I35:I36)</f>
        <v>0.7269647463520128</v>
      </c>
      <c r="J37" s="301">
        <f t="shared" si="45"/>
        <v>10.431000000000015</v>
      </c>
      <c r="K37" s="301"/>
      <c r="L37" s="301">
        <f>SUM(L35:L36)</f>
        <v>8.5680102009230357</v>
      </c>
      <c r="M37" s="301">
        <f t="shared" ref="M37" si="53">SUM(M35:M36)</f>
        <v>1.0534360416564557</v>
      </c>
      <c r="N37" s="301">
        <f t="shared" ref="N37" si="54">SUM(N35:N36)</f>
        <v>0.40555375742050637</v>
      </c>
      <c r="O37" s="301">
        <f t="shared" si="46"/>
        <v>10.026999999999997</v>
      </c>
      <c r="P37" s="301"/>
      <c r="Q37" s="301">
        <f>SUM(Q35:Q36)</f>
        <v>8.4778567629185169</v>
      </c>
      <c r="R37" s="301">
        <f t="shared" ref="R37" si="55">SUM(R35:R36)</f>
        <v>1.0687998322675187</v>
      </c>
      <c r="S37" s="301">
        <f t="shared" ref="S37" si="56">SUM(S35:S36)</f>
        <v>0.41234340481396303</v>
      </c>
      <c r="T37" s="301">
        <f t="shared" si="47"/>
        <v>9.9589999999999996</v>
      </c>
      <c r="U37" s="301"/>
      <c r="V37" s="301">
        <f>SUM(V35:V36)</f>
        <v>7.2775849014080141</v>
      </c>
      <c r="W37" s="301">
        <f t="shared" ref="W37" si="57">SUM(W35:W36)</f>
        <v>0.96662654686020233</v>
      </c>
      <c r="X37" s="301">
        <f t="shared" ref="X37" si="58">SUM(X35:X36)</f>
        <v>0.37578855173180359</v>
      </c>
      <c r="Y37" s="301">
        <f t="shared" si="48"/>
        <v>8.6200000000000205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3.5457481636216595</v>
      </c>
      <c r="C44" s="300">
        <v>1.6290228108540963</v>
      </c>
      <c r="D44" s="300">
        <v>0.78206010859545572</v>
      </c>
      <c r="E44" s="300">
        <f>SUM(B44:D44)</f>
        <v>5.9568310830712115</v>
      </c>
      <c r="F44" s="300"/>
      <c r="G44" s="300">
        <v>4.2671473743395483</v>
      </c>
      <c r="H44" s="300">
        <v>1.5368606254182764</v>
      </c>
      <c r="I44" s="300">
        <v>0.5237463852407398</v>
      </c>
      <c r="J44" s="300">
        <f>SUM(G44:I44)</f>
        <v>6.3277543849985642</v>
      </c>
      <c r="K44" s="300"/>
      <c r="L44" s="300">
        <v>4.0757921266483343</v>
      </c>
      <c r="M44" s="300">
        <v>1.4920719598744689</v>
      </c>
      <c r="N44" s="300">
        <v>0.29203440083914134</v>
      </c>
      <c r="O44" s="300">
        <f>SUM(L44:N44)</f>
        <v>5.8598984873619449</v>
      </c>
      <c r="P44" s="300"/>
      <c r="Q44" s="300">
        <v>3.9027400509200714</v>
      </c>
      <c r="R44" s="300">
        <v>1.4169904284794868</v>
      </c>
      <c r="S44" s="300">
        <v>0.26436120541245861</v>
      </c>
      <c r="T44" s="300">
        <f>SUM(Q44:S44)</f>
        <v>5.5840916848120168</v>
      </c>
      <c r="U44" s="300"/>
      <c r="V44" s="300">
        <v>3.6408594387557391</v>
      </c>
      <c r="W44" s="300">
        <v>1.3284365110808261</v>
      </c>
      <c r="X44" s="300">
        <v>0.23639807443621394</v>
      </c>
      <c r="Y44" s="300">
        <f>SUM(V44:X44)</f>
        <v>5.2056940242727796</v>
      </c>
    </row>
    <row r="45" spans="1:25" x14ac:dyDescent="0.2">
      <c r="A45" s="260" t="s">
        <v>364</v>
      </c>
      <c r="B45" s="300">
        <v>15.522375532536705</v>
      </c>
      <c r="C45" s="300">
        <v>0.47692104887962644</v>
      </c>
      <c r="D45" s="300">
        <v>1.8038723355123774</v>
      </c>
      <c r="E45" s="300">
        <f t="shared" ref="E45:E46" si="59">SUM(B45:D45)</f>
        <v>17.803168916928708</v>
      </c>
      <c r="F45" s="300"/>
      <c r="G45" s="300">
        <v>17.481482662629396</v>
      </c>
      <c r="H45" s="300">
        <v>0.75773087214432255</v>
      </c>
      <c r="I45" s="300">
        <v>1.3930320802277452</v>
      </c>
      <c r="J45" s="300">
        <f t="shared" ref="J45:J46" si="60">SUM(G45:I45)</f>
        <v>19.632245615001462</v>
      </c>
      <c r="K45" s="300"/>
      <c r="L45" s="300">
        <v>16.488928469538592</v>
      </c>
      <c r="M45" s="300">
        <v>1.3320434529743062</v>
      </c>
      <c r="N45" s="300">
        <v>1.7661295901251421</v>
      </c>
      <c r="O45" s="300">
        <f t="shared" ref="O45:O46" si="61">SUM(L45:N45)</f>
        <v>19.587101512638043</v>
      </c>
      <c r="P45" s="300"/>
      <c r="Q45" s="300">
        <v>15.514339056270341</v>
      </c>
      <c r="R45" s="300">
        <v>1.271160741791024</v>
      </c>
      <c r="S45" s="300">
        <v>1.6474085171266557</v>
      </c>
      <c r="T45" s="300">
        <f t="shared" ref="T45:T46" si="62">SUM(Q45:S45)</f>
        <v>18.432908315188023</v>
      </c>
      <c r="U45" s="300"/>
      <c r="V45" s="300">
        <v>14.11258110261786</v>
      </c>
      <c r="W45" s="300">
        <v>1.186378271475709</v>
      </c>
      <c r="X45" s="300">
        <v>1.5423466016336436</v>
      </c>
      <c r="Y45" s="300">
        <f t="shared" ref="Y45:Y46" si="63">SUM(V45:X45)</f>
        <v>16.841305975727213</v>
      </c>
    </row>
    <row r="46" spans="1:25" x14ac:dyDescent="0.2">
      <c r="A46" s="264" t="s">
        <v>363</v>
      </c>
      <c r="B46" s="301">
        <f>SUM(B44:B45)</f>
        <v>19.068123696158363</v>
      </c>
      <c r="C46" s="301">
        <f t="shared" ref="C46" si="64">SUM(C44:C45)</f>
        <v>2.1059438597337228</v>
      </c>
      <c r="D46" s="301">
        <f t="shared" ref="D46" si="65">SUM(D44:D45)</f>
        <v>2.5859324441078329</v>
      </c>
      <c r="E46" s="301">
        <f t="shared" si="59"/>
        <v>23.75999999999992</v>
      </c>
      <c r="F46" s="301"/>
      <c r="G46" s="301">
        <f>SUM(G44:G45)</f>
        <v>21.748630036968944</v>
      </c>
      <c r="H46" s="301">
        <f t="shared" ref="H46" si="66">SUM(H44:H45)</f>
        <v>2.2945914975625987</v>
      </c>
      <c r="I46" s="301">
        <f t="shared" ref="I46" si="67">SUM(I44:I45)</f>
        <v>1.916778465468485</v>
      </c>
      <c r="J46" s="301">
        <f t="shared" si="60"/>
        <v>25.960000000000029</v>
      </c>
      <c r="K46" s="301"/>
      <c r="L46" s="301">
        <f>SUM(L44:L45)</f>
        <v>20.564720596186927</v>
      </c>
      <c r="M46" s="301">
        <f t="shared" ref="M46" si="68">SUM(M44:M45)</f>
        <v>2.8241154128487751</v>
      </c>
      <c r="N46" s="301">
        <f t="shared" ref="N46" si="69">SUM(N44:N45)</f>
        <v>2.0581639909642835</v>
      </c>
      <c r="O46" s="301">
        <f t="shared" si="61"/>
        <v>25.446999999999989</v>
      </c>
      <c r="P46" s="301"/>
      <c r="Q46" s="301">
        <f>SUM(Q44:Q45)</f>
        <v>19.417079107190411</v>
      </c>
      <c r="R46" s="301">
        <f t="shared" ref="R46" si="70">SUM(R44:R45)</f>
        <v>2.688151170270511</v>
      </c>
      <c r="S46" s="301">
        <f t="shared" ref="S46" si="71">SUM(S44:S45)</f>
        <v>1.9117697225391144</v>
      </c>
      <c r="T46" s="301">
        <f t="shared" si="62"/>
        <v>24.017000000000039</v>
      </c>
      <c r="U46" s="301"/>
      <c r="V46" s="301">
        <f>SUM(V44:V45)</f>
        <v>17.7534405413736</v>
      </c>
      <c r="W46" s="301">
        <f t="shared" ref="W46" si="72">SUM(W44:W45)</f>
        <v>2.514814782556535</v>
      </c>
      <c r="X46" s="301">
        <f t="shared" ref="X46" si="73">SUM(X44:X45)</f>
        <v>1.7787446760698575</v>
      </c>
      <c r="Y46" s="301">
        <f t="shared" si="63"/>
        <v>22.04699999999999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0.13406335101039071</v>
      </c>
      <c r="C53" s="300">
        <v>2.8080837036493032E-2</v>
      </c>
      <c r="D53" s="300">
        <v>0.10213272180122569</v>
      </c>
      <c r="E53" s="300">
        <f>SUM(B53:D53)</f>
        <v>0.26427690984810942</v>
      </c>
      <c r="F53" s="300"/>
      <c r="G53" s="300">
        <v>0.10364417347930698</v>
      </c>
      <c r="H53" s="300">
        <v>2.446307329967095E-2</v>
      </c>
      <c r="I53" s="300">
        <v>7.6208951088607216E-5</v>
      </c>
      <c r="J53" s="300">
        <f>SUM(G53:I53)</f>
        <v>0.12818345573006654</v>
      </c>
      <c r="K53" s="300"/>
      <c r="L53" s="300">
        <v>7.8298482292922633E-2</v>
      </c>
      <c r="M53" s="300">
        <v>1.7478752108046051E-2</v>
      </c>
      <c r="N53" s="300">
        <v>0</v>
      </c>
      <c r="O53" s="300">
        <f>SUM(L53:N53)</f>
        <v>9.5777234400968692E-2</v>
      </c>
      <c r="P53" s="300"/>
      <c r="Q53" s="300">
        <v>7.2574167873715609E-2</v>
      </c>
      <c r="R53" s="300">
        <v>1.6023878437273386E-2</v>
      </c>
      <c r="S53" s="300">
        <v>0</v>
      </c>
      <c r="T53" s="300">
        <f>SUM(Q53:S53)</f>
        <v>8.8598046310988998E-2</v>
      </c>
      <c r="U53" s="300"/>
      <c r="V53" s="300">
        <v>7.0913561565987548E-2</v>
      </c>
      <c r="W53" s="300">
        <v>1.5351617174151871E-2</v>
      </c>
      <c r="X53" s="300">
        <v>0</v>
      </c>
      <c r="Y53" s="300">
        <f>SUM(V53:X53)</f>
        <v>8.626517874013942E-2</v>
      </c>
    </row>
    <row r="54" spans="1:25" x14ac:dyDescent="0.2">
      <c r="A54" s="260" t="s">
        <v>364</v>
      </c>
      <c r="B54" s="300">
        <v>0.46673068654003447</v>
      </c>
      <c r="C54" s="300">
        <v>8.8318761646087908E-3</v>
      </c>
      <c r="D54" s="300">
        <v>5.0160527447246861E-2</v>
      </c>
      <c r="E54" s="300">
        <f t="shared" ref="E54:E55" si="74">SUM(B54:D54)</f>
        <v>0.52572309015189012</v>
      </c>
      <c r="F54" s="300"/>
      <c r="G54" s="300">
        <v>0.33600526534519481</v>
      </c>
      <c r="H54" s="300">
        <v>5.0297907718404268E-3</v>
      </c>
      <c r="I54" s="300">
        <v>8.0781488152898553E-2</v>
      </c>
      <c r="J54" s="300">
        <f t="shared" ref="J54:J55" si="75">SUM(G54:I54)</f>
        <v>0.42181654426993376</v>
      </c>
      <c r="K54" s="300"/>
      <c r="L54" s="300">
        <v>0.2567241146715824</v>
      </c>
      <c r="M54" s="300">
        <v>2.7681281619126212E-3</v>
      </c>
      <c r="N54" s="300">
        <v>0.11373052276553557</v>
      </c>
      <c r="O54" s="300">
        <f t="shared" ref="O54:O55" si="76">SUM(L54:N54)</f>
        <v>0.37322276559903061</v>
      </c>
      <c r="P54" s="300"/>
      <c r="Q54" s="300">
        <v>0.23405752532473434</v>
      </c>
      <c r="R54" s="300">
        <v>2.566931982639545E-3</v>
      </c>
      <c r="S54" s="300">
        <v>0.10477749638163655</v>
      </c>
      <c r="T54" s="300">
        <f t="shared" ref="T54:T55" si="77">SUM(Q54:S54)</f>
        <v>0.34140195368901044</v>
      </c>
      <c r="U54" s="300"/>
      <c r="V54" s="300">
        <v>0.22162436164218952</v>
      </c>
      <c r="W54" s="300">
        <v>2.4936637034538886E-3</v>
      </c>
      <c r="X54" s="300">
        <v>0.10161679591421709</v>
      </c>
      <c r="Y54" s="300">
        <f t="shared" ref="Y54:Y55" si="78">SUM(V54:X54)</f>
        <v>0.32573482125986047</v>
      </c>
    </row>
    <row r="55" spans="1:25" x14ac:dyDescent="0.2">
      <c r="A55" s="264" t="s">
        <v>363</v>
      </c>
      <c r="B55" s="301">
        <f>SUM(B53:B54)</f>
        <v>0.60079403755042515</v>
      </c>
      <c r="C55" s="301">
        <f t="shared" ref="C55" si="79">SUM(C53:C54)</f>
        <v>3.6912713201101822E-2</v>
      </c>
      <c r="D55" s="301">
        <f t="shared" ref="D55" si="80">SUM(D53:D54)</f>
        <v>0.15229324924847254</v>
      </c>
      <c r="E55" s="301">
        <f t="shared" si="74"/>
        <v>0.78999999999999948</v>
      </c>
      <c r="F55" s="301"/>
      <c r="G55" s="301">
        <f>SUM(G53:G54)</f>
        <v>0.4396494388245018</v>
      </c>
      <c r="H55" s="301">
        <f t="shared" ref="H55" si="81">SUM(H53:H54)</f>
        <v>2.9492864071511377E-2</v>
      </c>
      <c r="I55" s="301">
        <f t="shared" ref="I55" si="82">SUM(I53:I54)</f>
        <v>8.0857697103987158E-2</v>
      </c>
      <c r="J55" s="301">
        <f t="shared" si="75"/>
        <v>0.55000000000000027</v>
      </c>
      <c r="K55" s="301"/>
      <c r="L55" s="301">
        <f>SUM(L53:L54)</f>
        <v>0.33502259696450504</v>
      </c>
      <c r="M55" s="301">
        <f t="shared" ref="M55" si="83">SUM(M53:M54)</f>
        <v>2.0246880269958672E-2</v>
      </c>
      <c r="N55" s="301">
        <f t="shared" ref="N55" si="84">SUM(N53:N54)</f>
        <v>0.11373052276553557</v>
      </c>
      <c r="O55" s="301">
        <f t="shared" si="76"/>
        <v>0.46899999999999931</v>
      </c>
      <c r="P55" s="301"/>
      <c r="Q55" s="301">
        <f>SUM(Q53:Q54)</f>
        <v>0.30663169319844996</v>
      </c>
      <c r="R55" s="301">
        <f t="shared" ref="R55" si="85">SUM(R53:R54)</f>
        <v>1.859081041991293E-2</v>
      </c>
      <c r="S55" s="301">
        <f t="shared" ref="S55" si="86">SUM(S53:S54)</f>
        <v>0.10477749638163655</v>
      </c>
      <c r="T55" s="301">
        <f t="shared" si="77"/>
        <v>0.42999999999999949</v>
      </c>
      <c r="U55" s="301"/>
      <c r="V55" s="301">
        <f>SUM(V53:V54)</f>
        <v>0.29253792320817706</v>
      </c>
      <c r="W55" s="301">
        <f t="shared" ref="W55" si="87">SUM(W53:W54)</f>
        <v>1.784528087760576E-2</v>
      </c>
      <c r="X55" s="301">
        <f t="shared" ref="X55" si="88">SUM(X53:X54)</f>
        <v>0.10161679591421709</v>
      </c>
      <c r="Y55" s="301">
        <f t="shared" si="78"/>
        <v>0.41199999999999992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0.87101757086494702</v>
      </c>
      <c r="C62" s="300">
        <v>0.27304238746654302</v>
      </c>
      <c r="D62" s="300">
        <v>0.10975233221702135</v>
      </c>
      <c r="E62" s="300">
        <f>SUM(B62:D62)</f>
        <v>1.2538122905485114</v>
      </c>
      <c r="F62" s="300"/>
      <c r="G62" s="300">
        <v>0.81967944085788247</v>
      </c>
      <c r="H62" s="300">
        <v>0.29498288047937848</v>
      </c>
      <c r="I62" s="300">
        <v>0.25641471650927605</v>
      </c>
      <c r="J62" s="300">
        <f>SUM(G62:I62)</f>
        <v>1.3710770378465369</v>
      </c>
      <c r="K62" s="300"/>
      <c r="L62" s="300">
        <v>0.85891770969202885</v>
      </c>
      <c r="M62" s="300">
        <v>0.29216168503609474</v>
      </c>
      <c r="N62" s="300">
        <v>1.6521670091456973E-2</v>
      </c>
      <c r="O62" s="300">
        <f>SUM(L62:N62)</f>
        <v>1.1676010648195807</v>
      </c>
      <c r="P62" s="300"/>
      <c r="Q62" s="300">
        <v>0.95069057882848762</v>
      </c>
      <c r="R62" s="300">
        <v>0.3147940270933246</v>
      </c>
      <c r="S62" s="300">
        <v>1.7663793103331958E-2</v>
      </c>
      <c r="T62" s="300">
        <f>SUM(Q62:S62)</f>
        <v>1.283148399025144</v>
      </c>
      <c r="U62" s="300"/>
      <c r="V62" s="300">
        <v>1.1255668206468827</v>
      </c>
      <c r="W62" s="300">
        <v>0.35383442458043107</v>
      </c>
      <c r="X62" s="300">
        <v>1.8667523599245214E-2</v>
      </c>
      <c r="Y62" s="300">
        <f>SUM(V62:X62)</f>
        <v>1.498068768826559</v>
      </c>
    </row>
    <row r="63" spans="1:25" x14ac:dyDescent="0.2">
      <c r="A63" s="260" t="s">
        <v>364</v>
      </c>
      <c r="B63" s="300">
        <v>3.1924956072858883</v>
      </c>
      <c r="C63" s="300">
        <v>0.10069210216560268</v>
      </c>
      <c r="D63" s="300">
        <v>0</v>
      </c>
      <c r="E63" s="300">
        <f t="shared" ref="E63:E64" si="89">SUM(B63:D63)</f>
        <v>3.293187709451491</v>
      </c>
      <c r="F63" s="300"/>
      <c r="G63" s="300">
        <v>3.75954833516866</v>
      </c>
      <c r="H63" s="300">
        <v>0.1195189257117161</v>
      </c>
      <c r="I63" s="300">
        <v>0.14685570127309081</v>
      </c>
      <c r="J63" s="300">
        <f t="shared" ref="J63:J64" si="90">SUM(G63:I63)</f>
        <v>4.0259229621534667</v>
      </c>
      <c r="K63" s="300"/>
      <c r="L63" s="300">
        <v>3.0416603773629105</v>
      </c>
      <c r="M63" s="300">
        <v>0.10895936857889178</v>
      </c>
      <c r="N63" s="300">
        <v>0.15977918923862192</v>
      </c>
      <c r="O63" s="300">
        <f t="shared" ref="O63:O64" si="91">SUM(L63:N63)</f>
        <v>3.3103989351804244</v>
      </c>
      <c r="P63" s="300"/>
      <c r="Q63" s="300">
        <v>3.2173337438356495</v>
      </c>
      <c r="R63" s="300">
        <v>0.11649692118224905</v>
      </c>
      <c r="S63" s="300">
        <v>0.16402093595696698</v>
      </c>
      <c r="T63" s="300">
        <f t="shared" ref="T63:T64" si="92">SUM(Q63:S63)</f>
        <v>3.4978516009748652</v>
      </c>
      <c r="U63" s="300"/>
      <c r="V63" s="300">
        <v>3.4891298654392457</v>
      </c>
      <c r="W63" s="300">
        <v>0.12812709379444498</v>
      </c>
      <c r="X63" s="300">
        <v>0.16567427193975839</v>
      </c>
      <c r="Y63" s="300">
        <f t="shared" ref="Y63:Y64" si="93">SUM(V63:X63)</f>
        <v>3.7829312311734493</v>
      </c>
    </row>
    <row r="64" spans="1:25" x14ac:dyDescent="0.2">
      <c r="A64" s="264" t="s">
        <v>363</v>
      </c>
      <c r="B64" s="301">
        <f>SUM(B62:B63)</f>
        <v>4.0635131781508349</v>
      </c>
      <c r="C64" s="301">
        <f t="shared" ref="C64" si="94">SUM(C62:C63)</f>
        <v>0.37373448963214573</v>
      </c>
      <c r="D64" s="301">
        <f t="shared" ref="D64" si="95">SUM(D62:D63)</f>
        <v>0.10975233221702135</v>
      </c>
      <c r="E64" s="301">
        <f t="shared" si="89"/>
        <v>4.5470000000000015</v>
      </c>
      <c r="F64" s="301"/>
      <c r="G64" s="301">
        <f>SUM(G62:G63)</f>
        <v>4.5792277760265421</v>
      </c>
      <c r="H64" s="301">
        <f t="shared" ref="H64" si="96">SUM(H62:H63)</f>
        <v>0.41450180619109456</v>
      </c>
      <c r="I64" s="301">
        <f t="shared" ref="I64" si="97">SUM(I62:I63)</f>
        <v>0.40327041778236683</v>
      </c>
      <c r="J64" s="301">
        <f t="shared" si="90"/>
        <v>5.3970000000000038</v>
      </c>
      <c r="K64" s="301"/>
      <c r="L64" s="301">
        <f>SUM(L62:L63)</f>
        <v>3.9005780870549396</v>
      </c>
      <c r="M64" s="301">
        <f t="shared" ref="M64" si="98">SUM(M62:M63)</f>
        <v>0.40112105361498651</v>
      </c>
      <c r="N64" s="301">
        <f t="shared" ref="N64" si="99">SUM(N62:N63)</f>
        <v>0.17630085933007889</v>
      </c>
      <c r="O64" s="301">
        <f t="shared" si="91"/>
        <v>4.4780000000000051</v>
      </c>
      <c r="P64" s="301"/>
      <c r="Q64" s="301">
        <f>SUM(Q62:Q63)</f>
        <v>4.1680243226641371</v>
      </c>
      <c r="R64" s="301">
        <f t="shared" ref="R64" si="100">SUM(R62:R63)</f>
        <v>0.43129094827557368</v>
      </c>
      <c r="S64" s="301">
        <f t="shared" ref="S64" si="101">SUM(S62:S63)</f>
        <v>0.18168472906029895</v>
      </c>
      <c r="T64" s="301">
        <f t="shared" si="92"/>
        <v>4.7810000000000095</v>
      </c>
      <c r="U64" s="301"/>
      <c r="V64" s="301">
        <f>SUM(V62:V63)</f>
        <v>4.6146966860861287</v>
      </c>
      <c r="W64" s="301">
        <f t="shared" ref="W64" si="102">SUM(W62:W63)</f>
        <v>0.48196151837487605</v>
      </c>
      <c r="X64" s="301">
        <f t="shared" ref="X64" si="103">SUM(X62:X63)</f>
        <v>0.18434179553900359</v>
      </c>
      <c r="Y64" s="301">
        <f t="shared" si="93"/>
        <v>5.2810000000000086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1.8920588924000967</v>
      </c>
      <c r="C71" s="300">
        <v>1.4582860488290674</v>
      </c>
      <c r="D71" s="300">
        <v>5.1581394013143093E-2</v>
      </c>
      <c r="E71" s="300">
        <f>SUM(B71:D71)</f>
        <v>3.4019263352423073</v>
      </c>
      <c r="F71" s="300"/>
      <c r="G71" s="300">
        <v>2.2997736664657342</v>
      </c>
      <c r="H71" s="300">
        <v>1.6141811799224146</v>
      </c>
      <c r="I71" s="300">
        <v>0.18830822214326789</v>
      </c>
      <c r="J71" s="300">
        <f>SUM(G71:I71)</f>
        <v>4.1022630685314168</v>
      </c>
      <c r="K71" s="300"/>
      <c r="L71" s="300">
        <v>2.3142265648591023</v>
      </c>
      <c r="M71" s="300">
        <v>1.6460673813308304</v>
      </c>
      <c r="N71" s="300">
        <v>0.4868245078797076</v>
      </c>
      <c r="O71" s="300">
        <f>SUM(L71:N71)</f>
        <v>4.4471184540696402</v>
      </c>
      <c r="P71" s="300"/>
      <c r="Q71" s="300">
        <v>2.4531876105475825</v>
      </c>
      <c r="R71" s="300">
        <v>1.7564480750673508</v>
      </c>
      <c r="S71" s="300">
        <v>0.51835027778694553</v>
      </c>
      <c r="T71" s="300">
        <f>SUM(Q71:S71)</f>
        <v>4.7279859634018786</v>
      </c>
      <c r="U71" s="300"/>
      <c r="V71" s="300">
        <v>2.6462070092096659</v>
      </c>
      <c r="W71" s="300">
        <v>1.915781307914308</v>
      </c>
      <c r="X71" s="300">
        <v>0.57498222954013523</v>
      </c>
      <c r="Y71" s="300">
        <f>SUM(V71:X71)</f>
        <v>5.1369705466641093</v>
      </c>
    </row>
    <row r="72" spans="1:25" x14ac:dyDescent="0.2">
      <c r="A72" s="260" t="s">
        <v>364</v>
      </c>
      <c r="B72" s="300">
        <v>13.454072826924429</v>
      </c>
      <c r="C72" s="300">
        <v>0.57161967243658152</v>
      </c>
      <c r="D72" s="300">
        <v>9.6333811653966599</v>
      </c>
      <c r="E72" s="300">
        <f t="shared" ref="E72:E73" si="104">SUM(B72:D72)</f>
        <v>23.65907366475767</v>
      </c>
      <c r="F72" s="300"/>
      <c r="G72" s="300">
        <v>13.637124247080092</v>
      </c>
      <c r="H72" s="300">
        <v>0.46440505107423485</v>
      </c>
      <c r="I72" s="300">
        <v>8.412207633314198</v>
      </c>
      <c r="J72" s="300">
        <f t="shared" ref="J72:J73" si="105">SUM(G72:I72)</f>
        <v>22.513736931468525</v>
      </c>
      <c r="K72" s="300"/>
      <c r="L72" s="300">
        <v>13.185256340340198</v>
      </c>
      <c r="M72" s="300">
        <v>1.0290183823868864</v>
      </c>
      <c r="N72" s="300">
        <v>10.451606823203276</v>
      </c>
      <c r="O72" s="300">
        <f t="shared" ref="O72:O73" si="106">SUM(L72:N72)</f>
        <v>24.665881545930361</v>
      </c>
      <c r="P72" s="300"/>
      <c r="Q72" s="300">
        <v>13.741234752760432</v>
      </c>
      <c r="R72" s="300">
        <v>1.105827682596809</v>
      </c>
      <c r="S72" s="300">
        <v>11.14195160124078</v>
      </c>
      <c r="T72" s="300">
        <f t="shared" ref="T72:T73" si="107">SUM(Q72:S72)</f>
        <v>25.989014036598022</v>
      </c>
      <c r="U72" s="300"/>
      <c r="V72" s="300">
        <v>14.160226155996783</v>
      </c>
      <c r="W72" s="300">
        <v>1.2195571358363775</v>
      </c>
      <c r="X72" s="300">
        <v>12.118246161502688</v>
      </c>
      <c r="Y72" s="300">
        <f t="shared" ref="Y72:Y73" si="108">SUM(V72:X72)</f>
        <v>27.498029453335846</v>
      </c>
    </row>
    <row r="73" spans="1:25" x14ac:dyDescent="0.2">
      <c r="A73" s="264" t="s">
        <v>363</v>
      </c>
      <c r="B73" s="301">
        <f>SUM(B71:B72)</f>
        <v>15.346131719324527</v>
      </c>
      <c r="C73" s="301">
        <f t="shared" ref="C73" si="109">SUM(C71:C72)</f>
        <v>2.0299057212656488</v>
      </c>
      <c r="D73" s="301">
        <f t="shared" ref="D73" si="110">SUM(D71:D72)</f>
        <v>9.6849625594098026</v>
      </c>
      <c r="E73" s="301">
        <f t="shared" si="104"/>
        <v>27.060999999999979</v>
      </c>
      <c r="F73" s="301"/>
      <c r="G73" s="301">
        <f>SUM(G71:G72)</f>
        <v>15.936897913545826</v>
      </c>
      <c r="H73" s="301">
        <f t="shared" ref="H73" si="111">SUM(H71:H72)</f>
        <v>2.0785862309966494</v>
      </c>
      <c r="I73" s="301">
        <f t="shared" ref="I73" si="112">SUM(I71:I72)</f>
        <v>8.6005158554574663</v>
      </c>
      <c r="J73" s="301">
        <f t="shared" si="105"/>
        <v>26.615999999999943</v>
      </c>
      <c r="K73" s="301"/>
      <c r="L73" s="301">
        <f>SUM(L71:L72)</f>
        <v>15.499482905199301</v>
      </c>
      <c r="M73" s="301">
        <f t="shared" ref="M73" si="113">SUM(M71:M72)</f>
        <v>2.6750857637177168</v>
      </c>
      <c r="N73" s="301">
        <f t="shared" ref="N73" si="114">SUM(N71:N72)</f>
        <v>10.938431331082985</v>
      </c>
      <c r="O73" s="301">
        <f t="shared" si="106"/>
        <v>29.113000000000003</v>
      </c>
      <c r="P73" s="301"/>
      <c r="Q73" s="301">
        <f>SUM(Q71:Q72)</f>
        <v>16.194422363308014</v>
      </c>
      <c r="R73" s="301">
        <f t="shared" ref="R73" si="115">SUM(R71:R72)</f>
        <v>2.8622757576641598</v>
      </c>
      <c r="S73" s="301">
        <f t="shared" ref="S73" si="116">SUM(S71:S72)</f>
        <v>11.660301879027726</v>
      </c>
      <c r="T73" s="301">
        <f t="shared" si="107"/>
        <v>30.716999999999899</v>
      </c>
      <c r="U73" s="301"/>
      <c r="V73" s="301">
        <f>SUM(V71:V72)</f>
        <v>16.80643316520645</v>
      </c>
      <c r="W73" s="301">
        <f t="shared" ref="W73" si="117">SUM(W71:W72)</f>
        <v>3.1353384437506855</v>
      </c>
      <c r="X73" s="301">
        <f t="shared" ref="X73" si="118">SUM(X71:X72)</f>
        <v>12.693228391042823</v>
      </c>
      <c r="Y73" s="301">
        <f t="shared" si="108"/>
        <v>32.634999999999962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11.962726934041106</v>
      </c>
      <c r="C80" s="300">
        <v>18.228821364727295</v>
      </c>
      <c r="D80" s="300">
        <v>1.9755727102767024</v>
      </c>
      <c r="E80" s="300">
        <f>SUM(B80:D80)</f>
        <v>32.167121009045104</v>
      </c>
      <c r="F80" s="300"/>
      <c r="G80" s="300">
        <v>12.38313521002414</v>
      </c>
      <c r="H80" s="300">
        <v>16.025388542264498</v>
      </c>
      <c r="I80" s="300">
        <v>2.1335433093709057</v>
      </c>
      <c r="J80" s="300">
        <f>SUM(G80:I80)</f>
        <v>30.542067061659544</v>
      </c>
      <c r="K80" s="300"/>
      <c r="L80" s="300">
        <v>12.207519506887751</v>
      </c>
      <c r="M80" s="300">
        <v>16.373890486166182</v>
      </c>
      <c r="N80" s="300">
        <v>1.7926981519151766</v>
      </c>
      <c r="O80" s="300">
        <f>SUM(L80:N80)</f>
        <v>30.374108144969107</v>
      </c>
      <c r="P80" s="300"/>
      <c r="Q80" s="300">
        <v>12.85651903728975</v>
      </c>
      <c r="R80" s="300">
        <v>15.886767436762577</v>
      </c>
      <c r="S80" s="300">
        <v>1.8641072523299984</v>
      </c>
      <c r="T80" s="300">
        <f>SUM(Q80:S80)</f>
        <v>30.607393726382323</v>
      </c>
      <c r="U80" s="300"/>
      <c r="V80" s="300">
        <v>13.969193218117859</v>
      </c>
      <c r="W80" s="300">
        <v>14.826387392929663</v>
      </c>
      <c r="X80" s="300">
        <v>1.9946061958420773</v>
      </c>
      <c r="Y80" s="300">
        <f>SUM(V80:X80)</f>
        <v>30.790186806889597</v>
      </c>
    </row>
    <row r="81" spans="1:25" x14ac:dyDescent="0.2">
      <c r="A81" s="260" t="s">
        <v>364</v>
      </c>
      <c r="B81" s="300">
        <v>27.699145749138079</v>
      </c>
      <c r="C81" s="300">
        <v>8.0918238758814134</v>
      </c>
      <c r="D81" s="300">
        <v>3.7199093659354623</v>
      </c>
      <c r="E81" s="300">
        <f t="shared" ref="E81:E82" si="119">SUM(B81:D81)</f>
        <v>39.510878990954957</v>
      </c>
      <c r="F81" s="300"/>
      <c r="G81" s="300">
        <v>26.336729976193702</v>
      </c>
      <c r="H81" s="300">
        <v>6.8248464563347957</v>
      </c>
      <c r="I81" s="300">
        <v>3.2663565058119053</v>
      </c>
      <c r="J81" s="300">
        <f t="shared" ref="J81:J82" si="120">SUM(G81:I81)</f>
        <v>36.427932938340405</v>
      </c>
      <c r="K81" s="300"/>
      <c r="L81" s="300">
        <v>24.606807666088837</v>
      </c>
      <c r="M81" s="300">
        <v>7.9656577686588594</v>
      </c>
      <c r="N81" s="300">
        <v>2.2994264202832597</v>
      </c>
      <c r="O81" s="300">
        <f t="shared" ref="O81:O82" si="121">SUM(L81:N81)</f>
        <v>34.87189185503096</v>
      </c>
      <c r="P81" s="300"/>
      <c r="Q81" s="300">
        <v>25.404524859221066</v>
      </c>
      <c r="R81" s="300">
        <v>8.0546064741727594</v>
      </c>
      <c r="S81" s="300">
        <v>2.3724749402239387</v>
      </c>
      <c r="T81" s="300">
        <f t="shared" ref="T81:T82" si="122">SUM(Q81:S81)</f>
        <v>35.831606273617766</v>
      </c>
      <c r="U81" s="300"/>
      <c r="V81" s="300">
        <v>26.289882640149834</v>
      </c>
      <c r="W81" s="300">
        <v>8.1667656472322996</v>
      </c>
      <c r="X81" s="300">
        <v>2.463164905728199</v>
      </c>
      <c r="Y81" s="300">
        <f t="shared" ref="Y81:Y82" si="123">SUM(V81:X81)</f>
        <v>36.919813193110336</v>
      </c>
    </row>
    <row r="82" spans="1:25" x14ac:dyDescent="0.2">
      <c r="A82" s="264" t="s">
        <v>363</v>
      </c>
      <c r="B82" s="301">
        <f>SUM(B80:B81)</f>
        <v>39.661872683179183</v>
      </c>
      <c r="C82" s="301">
        <f t="shared" ref="C82" si="124">SUM(C80:C81)</f>
        <v>26.320645240608709</v>
      </c>
      <c r="D82" s="301">
        <f t="shared" ref="D82" si="125">SUM(D80:D81)</f>
        <v>5.6954820762121647</v>
      </c>
      <c r="E82" s="301">
        <f t="shared" si="119"/>
        <v>71.678000000000054</v>
      </c>
      <c r="F82" s="301"/>
      <c r="G82" s="301">
        <f>SUM(G80:G81)</f>
        <v>38.719865186217845</v>
      </c>
      <c r="H82" s="301">
        <f t="shared" ref="H82" si="126">SUM(H80:H81)</f>
        <v>22.850234998599294</v>
      </c>
      <c r="I82" s="301">
        <f t="shared" ref="I82" si="127">SUM(I80:I81)</f>
        <v>5.3998998151828115</v>
      </c>
      <c r="J82" s="301">
        <f t="shared" si="120"/>
        <v>66.969999999999942</v>
      </c>
      <c r="K82" s="301"/>
      <c r="L82" s="301">
        <f>SUM(L80:L81)</f>
        <v>36.81432717297659</v>
      </c>
      <c r="M82" s="301">
        <f t="shared" ref="M82" si="128">SUM(M80:M81)</f>
        <v>24.33954825482504</v>
      </c>
      <c r="N82" s="301">
        <f t="shared" ref="N82" si="129">SUM(N80:N81)</f>
        <v>4.0921245721984363</v>
      </c>
      <c r="O82" s="301">
        <f t="shared" si="121"/>
        <v>65.246000000000066</v>
      </c>
      <c r="P82" s="301"/>
      <c r="Q82" s="301">
        <f>SUM(Q80:Q81)</f>
        <v>38.261043896510813</v>
      </c>
      <c r="R82" s="301">
        <f t="shared" ref="R82" si="130">SUM(R80:R81)</f>
        <v>23.941373910935337</v>
      </c>
      <c r="S82" s="301">
        <f t="shared" ref="S82" si="131">SUM(S80:S81)</f>
        <v>4.2365821925539375</v>
      </c>
      <c r="T82" s="301">
        <f t="shared" si="122"/>
        <v>66.439000000000092</v>
      </c>
      <c r="U82" s="301"/>
      <c r="V82" s="301">
        <f>SUM(V80:V81)</f>
        <v>40.259075858267693</v>
      </c>
      <c r="W82" s="301">
        <f t="shared" ref="W82" si="132">SUM(W80:W81)</f>
        <v>22.993153040161964</v>
      </c>
      <c r="X82" s="301">
        <f t="shared" ref="X82" si="133">SUM(X80:X81)</f>
        <v>4.4577711015702768</v>
      </c>
      <c r="Y82" s="301">
        <f t="shared" si="123"/>
        <v>67.709999999999937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2.2077205487053995</v>
      </c>
      <c r="C89" s="300">
        <v>1.3827670622353376</v>
      </c>
      <c r="D89" s="300">
        <v>7.2127775923519405E-2</v>
      </c>
      <c r="E89" s="300">
        <f>SUM(B89:D89)</f>
        <v>3.6626153868642564</v>
      </c>
      <c r="F89" s="300"/>
      <c r="G89" s="300">
        <v>3.233010355861806</v>
      </c>
      <c r="H89" s="300">
        <v>1.8894558251597853</v>
      </c>
      <c r="I89" s="300">
        <v>0.37354058111418548</v>
      </c>
      <c r="J89" s="300">
        <f>SUM(G89:I89)</f>
        <v>5.4960067621357771</v>
      </c>
      <c r="K89" s="300"/>
      <c r="L89" s="300">
        <v>3.1548057261945255</v>
      </c>
      <c r="M89" s="300">
        <v>1.6222806738219018</v>
      </c>
      <c r="N89" s="300">
        <v>0.63037669002219565</v>
      </c>
      <c r="O89" s="300">
        <f>SUM(L89:N89)</f>
        <v>5.4074630900386236</v>
      </c>
      <c r="P89" s="300"/>
      <c r="Q89" s="300">
        <v>3.4715838707498161</v>
      </c>
      <c r="R89" s="300">
        <v>1.8192043305137573</v>
      </c>
      <c r="S89" s="300">
        <v>0.66992089081215334</v>
      </c>
      <c r="T89" s="300">
        <f>SUM(Q89:S89)</f>
        <v>5.9607090920757271</v>
      </c>
      <c r="U89" s="300"/>
      <c r="V89" s="300">
        <v>3.6585537143441114</v>
      </c>
      <c r="W89" s="300">
        <v>1.9895948845826754</v>
      </c>
      <c r="X89" s="300">
        <v>0.67691362825577894</v>
      </c>
      <c r="Y89" s="300">
        <f>SUM(V89:X89)</f>
        <v>6.3250622271825652</v>
      </c>
    </row>
    <row r="90" spans="1:25" x14ac:dyDescent="0.2">
      <c r="A90" s="260" t="s">
        <v>364</v>
      </c>
      <c r="B90" s="300">
        <v>10.209578553660691</v>
      </c>
      <c r="C90" s="300">
        <v>1.1016341084452776</v>
      </c>
      <c r="D90" s="300">
        <v>2.5431719510297643</v>
      </c>
      <c r="E90" s="300">
        <f t="shared" ref="E90:E91" si="134">SUM(B90:D90)</f>
        <v>13.854384613135734</v>
      </c>
      <c r="F90" s="300"/>
      <c r="G90" s="300">
        <v>12.996330307009607</v>
      </c>
      <c r="H90" s="300">
        <v>1.3986988747383355</v>
      </c>
      <c r="I90" s="300">
        <v>4.2049640561163288</v>
      </c>
      <c r="J90" s="300">
        <f t="shared" ref="J90:J91" si="135">SUM(G90:I90)</f>
        <v>18.599993237864272</v>
      </c>
      <c r="K90" s="300"/>
      <c r="L90" s="300">
        <v>12.10378907288173</v>
      </c>
      <c r="M90" s="300">
        <v>1.6985381630682279</v>
      </c>
      <c r="N90" s="300">
        <v>3.8862096740114489</v>
      </c>
      <c r="O90" s="300">
        <f t="shared" ref="O90:O91" si="136">SUM(L90:N90)</f>
        <v>17.688536909961407</v>
      </c>
      <c r="P90" s="300"/>
      <c r="Q90" s="300">
        <v>12.770444598374254</v>
      </c>
      <c r="R90" s="300">
        <v>1.8084414408156715</v>
      </c>
      <c r="S90" s="300">
        <v>4.2374048687343517</v>
      </c>
      <c r="T90" s="300">
        <f t="shared" ref="T90:T91" si="137">SUM(Q90:S90)</f>
        <v>18.816290907924277</v>
      </c>
      <c r="U90" s="300"/>
      <c r="V90" s="300">
        <v>12.645170421211914</v>
      </c>
      <c r="W90" s="300">
        <v>1.8896885430863355</v>
      </c>
      <c r="X90" s="300">
        <v>4.5030788085191586</v>
      </c>
      <c r="Y90" s="300">
        <f t="shared" ref="Y90:Y91" si="138">SUM(V90:X90)</f>
        <v>19.037937772817408</v>
      </c>
    </row>
    <row r="91" spans="1:25" x14ac:dyDescent="0.2">
      <c r="A91" s="264" t="s">
        <v>363</v>
      </c>
      <c r="B91" s="301">
        <f>SUM(B89:B90)</f>
        <v>12.417299102366091</v>
      </c>
      <c r="C91" s="301">
        <f t="shared" ref="C91" si="139">SUM(C89:C90)</f>
        <v>2.4844011706806155</v>
      </c>
      <c r="D91" s="301">
        <f t="shared" ref="D91" si="140">SUM(D89:D90)</f>
        <v>2.6152997269532836</v>
      </c>
      <c r="E91" s="301">
        <f t="shared" si="134"/>
        <v>17.516999999999989</v>
      </c>
      <c r="F91" s="301"/>
      <c r="G91" s="301">
        <f>SUM(G89:G90)</f>
        <v>16.229340662871415</v>
      </c>
      <c r="H91" s="301">
        <f t="shared" ref="H91" si="141">SUM(H89:H90)</f>
        <v>3.2881546998981208</v>
      </c>
      <c r="I91" s="301">
        <f t="shared" ref="I91" si="142">SUM(I89:I90)</f>
        <v>4.5785046372305143</v>
      </c>
      <c r="J91" s="301">
        <f t="shared" si="135"/>
        <v>24.096000000000053</v>
      </c>
      <c r="K91" s="301"/>
      <c r="L91" s="301">
        <f>SUM(L89:L90)</f>
        <v>15.258594799076256</v>
      </c>
      <c r="M91" s="301">
        <f t="shared" ref="M91" si="143">SUM(M89:M90)</f>
        <v>3.3208188368901297</v>
      </c>
      <c r="N91" s="301">
        <f t="shared" ref="N91" si="144">SUM(N89:N90)</f>
        <v>4.5165863640336443</v>
      </c>
      <c r="O91" s="301">
        <f t="shared" si="136"/>
        <v>23.096000000000032</v>
      </c>
      <c r="P91" s="301"/>
      <c r="Q91" s="301">
        <f>SUM(Q89:Q90)</f>
        <v>16.242028469124072</v>
      </c>
      <c r="R91" s="301">
        <f t="shared" ref="R91" si="145">SUM(R89:R90)</f>
        <v>3.627645771329429</v>
      </c>
      <c r="S91" s="301">
        <f t="shared" ref="S91" si="146">SUM(S89:S90)</f>
        <v>4.907325759546505</v>
      </c>
      <c r="T91" s="301">
        <f t="shared" si="137"/>
        <v>24.777000000000008</v>
      </c>
      <c r="U91" s="301"/>
      <c r="V91" s="301">
        <f>SUM(V89:V90)</f>
        <v>16.303724135556024</v>
      </c>
      <c r="W91" s="301">
        <f t="shared" ref="W91" si="147">SUM(W89:W90)</f>
        <v>3.8792834276690109</v>
      </c>
      <c r="X91" s="301">
        <f t="shared" ref="X91" si="148">SUM(X89:X90)</f>
        <v>5.1799924367749375</v>
      </c>
      <c r="Y91" s="301">
        <f t="shared" si="138"/>
        <v>25.362999999999975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4.3719601093940401</v>
      </c>
      <c r="C98" s="300">
        <v>8.8648554877870076</v>
      </c>
      <c r="D98" s="300">
        <v>0.30520458335555556</v>
      </c>
      <c r="E98" s="300">
        <f>SUM(B98:D98)</f>
        <v>13.542020180536603</v>
      </c>
      <c r="F98" s="300"/>
      <c r="G98" s="300">
        <v>5.5391550052782534</v>
      </c>
      <c r="H98" s="300">
        <v>10.883979523044422</v>
      </c>
      <c r="I98" s="300">
        <v>1.0833924700379174</v>
      </c>
      <c r="J98" s="300">
        <f>SUM(G98:I98)</f>
        <v>17.506526998360595</v>
      </c>
      <c r="K98" s="300"/>
      <c r="L98" s="300">
        <v>4.8398089730239029</v>
      </c>
      <c r="M98" s="300">
        <v>11.305324050116273</v>
      </c>
      <c r="N98" s="300">
        <v>1.0260811222478057</v>
      </c>
      <c r="O98" s="300">
        <f>SUM(L98:N98)</f>
        <v>17.171214145387982</v>
      </c>
      <c r="P98" s="300"/>
      <c r="Q98" s="300">
        <v>4.9106682438941407</v>
      </c>
      <c r="R98" s="300">
        <v>11.466578874557255</v>
      </c>
      <c r="S98" s="300">
        <v>1.0746025136210009</v>
      </c>
      <c r="T98" s="300">
        <f>SUM(Q98:S98)</f>
        <v>17.451849632072399</v>
      </c>
      <c r="U98" s="300"/>
      <c r="V98" s="300">
        <v>5.8317616218978054</v>
      </c>
      <c r="W98" s="300">
        <v>13.474790354516111</v>
      </c>
      <c r="X98" s="300">
        <v>1.2654797730049367</v>
      </c>
      <c r="Y98" s="300">
        <f>SUM(V98:X98)</f>
        <v>20.572031749418855</v>
      </c>
    </row>
    <row r="99" spans="1:25" x14ac:dyDescent="0.2">
      <c r="A99" s="260" t="s">
        <v>364</v>
      </c>
      <c r="B99" s="300">
        <v>5.7971126383201765</v>
      </c>
      <c r="C99" s="300">
        <v>5.2492185428930069</v>
      </c>
      <c r="D99" s="300">
        <v>0.95164863825020163</v>
      </c>
      <c r="E99" s="300">
        <f t="shared" ref="E99:E100" si="149">SUM(B99:D99)</f>
        <v>11.997979819463385</v>
      </c>
      <c r="F99" s="300"/>
      <c r="G99" s="300">
        <v>5.7358410142590923</v>
      </c>
      <c r="H99" s="300">
        <v>5.649128395125663</v>
      </c>
      <c r="I99" s="300">
        <v>0.5135035922546165</v>
      </c>
      <c r="J99" s="300">
        <f t="shared" ref="J99:J100" si="150">SUM(G99:I99)</f>
        <v>11.898473001639372</v>
      </c>
      <c r="K99" s="300"/>
      <c r="L99" s="300">
        <v>5.3129389474058124</v>
      </c>
      <c r="M99" s="300">
        <v>6.5747675215149455</v>
      </c>
      <c r="N99" s="300">
        <v>1.0700793856912467</v>
      </c>
      <c r="O99" s="300">
        <f t="shared" ref="O99:O100" si="151">SUM(L99:N99)</f>
        <v>12.957785854612005</v>
      </c>
      <c r="P99" s="300"/>
      <c r="Q99" s="300">
        <v>5.3995369177065236</v>
      </c>
      <c r="R99" s="300">
        <v>6.5748147247957966</v>
      </c>
      <c r="S99" s="300">
        <v>1.1107987254253116</v>
      </c>
      <c r="T99" s="300">
        <f t="shared" ref="T99:T100" si="152">SUM(Q99:S99)</f>
        <v>13.085150367927632</v>
      </c>
      <c r="U99" s="300"/>
      <c r="V99" s="300">
        <v>6.4743000654496647</v>
      </c>
      <c r="W99" s="300">
        <v>7.7524330930851555</v>
      </c>
      <c r="X99" s="300">
        <v>1.3122350920462855</v>
      </c>
      <c r="Y99" s="300">
        <f t="shared" ref="Y99:Y100" si="153">SUM(V99:X99)</f>
        <v>15.538968250581107</v>
      </c>
    </row>
    <row r="100" spans="1:25" x14ac:dyDescent="0.2">
      <c r="A100" s="264" t="s">
        <v>363</v>
      </c>
      <c r="B100" s="301">
        <f>SUM(B98:B99)</f>
        <v>10.169072747714218</v>
      </c>
      <c r="C100" s="301">
        <f t="shared" ref="C100" si="154">SUM(C98:C99)</f>
        <v>14.114074030680015</v>
      </c>
      <c r="D100" s="301">
        <f t="shared" ref="D100" si="155">SUM(D98:D99)</f>
        <v>1.2568532216057573</v>
      </c>
      <c r="E100" s="301">
        <f t="shared" si="149"/>
        <v>25.539999999999992</v>
      </c>
      <c r="F100" s="301"/>
      <c r="G100" s="301">
        <f>SUM(G98:G99)</f>
        <v>11.274996019537346</v>
      </c>
      <c r="H100" s="301">
        <f t="shared" ref="H100" si="156">SUM(H98:H99)</f>
        <v>16.533107918170085</v>
      </c>
      <c r="I100" s="301">
        <f t="shared" ref="I100" si="157">SUM(I98:I99)</f>
        <v>1.5968960622925339</v>
      </c>
      <c r="J100" s="301">
        <f t="shared" si="150"/>
        <v>29.404999999999962</v>
      </c>
      <c r="K100" s="301"/>
      <c r="L100" s="301">
        <f>SUM(L98:L99)</f>
        <v>10.152747920429714</v>
      </c>
      <c r="M100" s="301">
        <f t="shared" ref="M100" si="158">SUM(M98:M99)</f>
        <v>17.880091571631219</v>
      </c>
      <c r="N100" s="301">
        <f t="shared" ref="N100" si="159">SUM(N98:N99)</f>
        <v>2.0961605079390524</v>
      </c>
      <c r="O100" s="301">
        <f t="shared" si="151"/>
        <v>30.128999999999987</v>
      </c>
      <c r="P100" s="301"/>
      <c r="Q100" s="301">
        <f>SUM(Q98:Q99)</f>
        <v>10.310205161600663</v>
      </c>
      <c r="R100" s="301">
        <f t="shared" ref="R100" si="160">SUM(R98:R99)</f>
        <v>18.04139359935305</v>
      </c>
      <c r="S100" s="301">
        <f t="shared" ref="S100" si="161">SUM(S98:S99)</f>
        <v>2.1854012390463122</v>
      </c>
      <c r="T100" s="301">
        <f t="shared" si="152"/>
        <v>30.537000000000027</v>
      </c>
      <c r="U100" s="301"/>
      <c r="V100" s="301">
        <f>SUM(V98:V99)</f>
        <v>12.306061687347469</v>
      </c>
      <c r="W100" s="301">
        <f t="shared" ref="W100" si="162">SUM(W98:W99)</f>
        <v>21.227223447601268</v>
      </c>
      <c r="X100" s="301">
        <f t="shared" ref="X100" si="163">SUM(X98:X99)</f>
        <v>2.577714865051222</v>
      </c>
      <c r="Y100" s="301">
        <f t="shared" si="153"/>
        <v>36.110999999999962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1.4993512803486841</v>
      </c>
      <c r="C107" s="300">
        <v>1.1620746881285691</v>
      </c>
      <c r="D107" s="300">
        <v>0.84396593893400118</v>
      </c>
      <c r="E107" s="300">
        <f>SUM(B107:D107)</f>
        <v>3.5053919074112545</v>
      </c>
      <c r="F107" s="300"/>
      <c r="G107" s="300">
        <v>1.3732254935545043</v>
      </c>
      <c r="H107" s="300">
        <v>0.94008887667475272</v>
      </c>
      <c r="I107" s="300">
        <v>0.40641026346738762</v>
      </c>
      <c r="J107" s="300">
        <f>SUM(G107:I107)</f>
        <v>2.7197246336966447</v>
      </c>
      <c r="K107" s="300"/>
      <c r="L107" s="300">
        <v>1.7856180207949839</v>
      </c>
      <c r="M107" s="300">
        <v>0.81483442433368447</v>
      </c>
      <c r="N107" s="300">
        <v>0.43644108587049185</v>
      </c>
      <c r="O107" s="300">
        <f>SUM(L107:N107)</f>
        <v>3.0368935309991603</v>
      </c>
      <c r="P107" s="300"/>
      <c r="Q107" s="300">
        <v>1.6965522804388076</v>
      </c>
      <c r="R107" s="300">
        <v>0.78590446789723689</v>
      </c>
      <c r="S107" s="300">
        <v>0.41060459403802357</v>
      </c>
      <c r="T107" s="300">
        <f>SUM(Q107:S107)</f>
        <v>2.8930613423740681</v>
      </c>
      <c r="U107" s="300"/>
      <c r="V107" s="300">
        <v>1.6677469275065466</v>
      </c>
      <c r="W107" s="300">
        <v>0.76781777163609244</v>
      </c>
      <c r="X107" s="300">
        <v>0.38295309607022554</v>
      </c>
      <c r="Y107" s="300">
        <f>SUM(V107:X107)</f>
        <v>2.8185177952128648</v>
      </c>
    </row>
    <row r="108" spans="1:25" x14ac:dyDescent="0.2">
      <c r="A108" s="260" t="s">
        <v>364</v>
      </c>
      <c r="B108" s="300">
        <v>1.9344032337365427</v>
      </c>
      <c r="C108" s="300">
        <v>0.60562639527194195</v>
      </c>
      <c r="D108" s="300">
        <v>1.0315784635802645</v>
      </c>
      <c r="E108" s="300">
        <f t="shared" ref="E108:E109" si="164">SUM(B108:D108)</f>
        <v>3.571608092588749</v>
      </c>
      <c r="F108" s="300"/>
      <c r="G108" s="300">
        <v>2.1851975648290596</v>
      </c>
      <c r="H108" s="300">
        <v>0.29292931829214325</v>
      </c>
      <c r="I108" s="300">
        <v>0.96914848318214919</v>
      </c>
      <c r="J108" s="300">
        <f t="shared" ref="J108:J109" si="165">SUM(G108:I108)</f>
        <v>3.447275366303352</v>
      </c>
      <c r="K108" s="300"/>
      <c r="L108" s="300">
        <v>2.0654601463064028</v>
      </c>
      <c r="M108" s="300">
        <v>0.56185021178330974</v>
      </c>
      <c r="N108" s="300">
        <v>1.0857961109111223</v>
      </c>
      <c r="O108" s="300">
        <f t="shared" ref="O108:O109" si="166">SUM(L108:N108)</f>
        <v>3.7131064690008349</v>
      </c>
      <c r="P108" s="300"/>
      <c r="Q108" s="300">
        <v>1.9539557856622207</v>
      </c>
      <c r="R108" s="300">
        <v>0.55974029077159737</v>
      </c>
      <c r="S108" s="300">
        <v>1.0392425811921042</v>
      </c>
      <c r="T108" s="300">
        <f t="shared" ref="T108:T109" si="167">SUM(Q108:S108)</f>
        <v>3.5529386576259219</v>
      </c>
      <c r="U108" s="300"/>
      <c r="V108" s="300">
        <v>1.8846050035092963</v>
      </c>
      <c r="W108" s="300">
        <v>0.58196976329153494</v>
      </c>
      <c r="X108" s="300">
        <v>1.0229074379863055</v>
      </c>
      <c r="Y108" s="300">
        <f t="shared" ref="Y108:Y109" si="168">SUM(V108:X108)</f>
        <v>3.4894822047871368</v>
      </c>
    </row>
    <row r="109" spans="1:25" x14ac:dyDescent="0.2">
      <c r="A109" s="264" t="s">
        <v>363</v>
      </c>
      <c r="B109" s="301">
        <f>SUM(B107:B108)</f>
        <v>3.4337545140852268</v>
      </c>
      <c r="C109" s="301">
        <f t="shared" ref="C109" si="169">SUM(C107:C108)</f>
        <v>1.7677010834005111</v>
      </c>
      <c r="D109" s="301">
        <f t="shared" ref="D109" si="170">SUM(D107:D108)</f>
        <v>1.8755444025142656</v>
      </c>
      <c r="E109" s="301">
        <f t="shared" si="164"/>
        <v>7.0770000000000035</v>
      </c>
      <c r="F109" s="301"/>
      <c r="G109" s="301">
        <f>SUM(G107:G108)</f>
        <v>3.5584230583835641</v>
      </c>
      <c r="H109" s="301">
        <f t="shared" ref="H109" si="171">SUM(H107:H108)</f>
        <v>1.2330181949668959</v>
      </c>
      <c r="I109" s="301">
        <f t="shared" ref="I109" si="172">SUM(I107:I108)</f>
        <v>1.3755587466495367</v>
      </c>
      <c r="J109" s="301">
        <f t="shared" si="165"/>
        <v>6.1669999999999963</v>
      </c>
      <c r="K109" s="301"/>
      <c r="L109" s="301">
        <f>SUM(L107:L108)</f>
        <v>3.8510781671013867</v>
      </c>
      <c r="M109" s="301">
        <f t="shared" ref="M109" si="173">SUM(M107:M108)</f>
        <v>1.3766846361169942</v>
      </c>
      <c r="N109" s="301">
        <f t="shared" ref="N109" si="174">SUM(N107:N108)</f>
        <v>1.5222371967816142</v>
      </c>
      <c r="O109" s="301">
        <f t="shared" si="166"/>
        <v>6.7499999999999947</v>
      </c>
      <c r="P109" s="301"/>
      <c r="Q109" s="301">
        <f>SUM(Q107:Q108)</f>
        <v>3.6505080661010281</v>
      </c>
      <c r="R109" s="301">
        <f t="shared" ref="R109" si="175">SUM(R107:R108)</f>
        <v>1.3456447586688343</v>
      </c>
      <c r="S109" s="301">
        <f t="shared" ref="S109" si="176">SUM(S107:S108)</f>
        <v>1.4498471752301278</v>
      </c>
      <c r="T109" s="301">
        <f t="shared" si="167"/>
        <v>6.4459999999999908</v>
      </c>
      <c r="U109" s="301"/>
      <c r="V109" s="301">
        <f>SUM(V107:V108)</f>
        <v>3.5523519310158429</v>
      </c>
      <c r="W109" s="301">
        <f t="shared" ref="W109" si="177">SUM(W107:W108)</f>
        <v>1.3497875349276274</v>
      </c>
      <c r="X109" s="301">
        <f t="shared" ref="X109" si="178">SUM(X107:X108)</f>
        <v>1.4058605340565311</v>
      </c>
      <c r="Y109" s="301">
        <f t="shared" si="168"/>
        <v>6.3080000000000016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3.3925591702700588</v>
      </c>
      <c r="C116" s="300">
        <v>0.89511759544877145</v>
      </c>
      <c r="D116" s="300">
        <v>0.36312571957689099</v>
      </c>
      <c r="E116" s="300">
        <f>SUM(B116:D116)</f>
        <v>4.6508024852957206</v>
      </c>
      <c r="F116" s="300"/>
      <c r="G116" s="300">
        <v>3.1523727366225742</v>
      </c>
      <c r="H116" s="300">
        <v>1.795081357260411</v>
      </c>
      <c r="I116" s="300">
        <v>6.243967688993695E-2</v>
      </c>
      <c r="J116" s="300">
        <f>SUM(G116:I116)</f>
        <v>5.0098937707729227</v>
      </c>
      <c r="K116" s="300"/>
      <c r="L116" s="300">
        <v>4.5295684889391969</v>
      </c>
      <c r="M116" s="300">
        <v>1.0948447880256782</v>
      </c>
      <c r="N116" s="300">
        <v>0.15491970968951482</v>
      </c>
      <c r="O116" s="300">
        <f>SUM(L116:N116)</f>
        <v>5.7793329866543894</v>
      </c>
      <c r="P116" s="300"/>
      <c r="Q116" s="300">
        <v>4.8407589102723092</v>
      </c>
      <c r="R116" s="300">
        <v>1.1275634718657077</v>
      </c>
      <c r="S116" s="300">
        <v>0.1640653525083097</v>
      </c>
      <c r="T116" s="300">
        <f>SUM(Q116:S116)</f>
        <v>6.1323877346463265</v>
      </c>
      <c r="U116" s="300"/>
      <c r="V116" s="300">
        <v>5.3052188614112623</v>
      </c>
      <c r="W116" s="300">
        <v>1.1445202491777136</v>
      </c>
      <c r="X116" s="300">
        <v>0.17325306524243964</v>
      </c>
      <c r="Y116" s="300">
        <f>SUM(V116:X116)</f>
        <v>6.6229921758314152</v>
      </c>
    </row>
    <row r="117" spans="1:25" x14ac:dyDescent="0.2">
      <c r="A117" s="260" t="s">
        <v>364</v>
      </c>
      <c r="B117" s="300">
        <v>11.666365994055832</v>
      </c>
      <c r="C117" s="300">
        <v>0.3677811775164565</v>
      </c>
      <c r="D117" s="300">
        <v>0.92305034313196621</v>
      </c>
      <c r="E117" s="300">
        <f t="shared" ref="E117:E118" si="179">SUM(B117:D117)</f>
        <v>12.957197514704253</v>
      </c>
      <c r="F117" s="300"/>
      <c r="G117" s="300">
        <v>13.799880832133127</v>
      </c>
      <c r="H117" s="300">
        <v>0.53512939812929416</v>
      </c>
      <c r="I117" s="300">
        <v>0.72909599896469779</v>
      </c>
      <c r="J117" s="300">
        <f t="shared" ref="J117:J118" si="180">SUM(G117:I117)</f>
        <v>15.06410622922712</v>
      </c>
      <c r="K117" s="300"/>
      <c r="L117" s="300">
        <v>11.68094611034368</v>
      </c>
      <c r="M117" s="300">
        <v>1.0860935983026172</v>
      </c>
      <c r="N117" s="300">
        <v>1.2346273046993392</v>
      </c>
      <c r="O117" s="300">
        <f t="shared" ref="O117:O118" si="181">SUM(L117:N117)</f>
        <v>14.001667013345637</v>
      </c>
      <c r="P117" s="300"/>
      <c r="Q117" s="300">
        <v>12.110682250647827</v>
      </c>
      <c r="R117" s="300">
        <v>1.1429965368505304</v>
      </c>
      <c r="S117" s="300">
        <v>1.3189334778553439</v>
      </c>
      <c r="T117" s="300">
        <f t="shared" ref="T117:T118" si="182">SUM(Q117:S117)</f>
        <v>14.572612265353701</v>
      </c>
      <c r="U117" s="300"/>
      <c r="V117" s="300">
        <v>12.587574975269392</v>
      </c>
      <c r="W117" s="300">
        <v>1.210623691403198</v>
      </c>
      <c r="X117" s="300">
        <v>1.4168091574960089</v>
      </c>
      <c r="Y117" s="300">
        <f t="shared" ref="Y117:Y118" si="183">SUM(V117:X117)</f>
        <v>15.215007824168598</v>
      </c>
    </row>
    <row r="118" spans="1:25" x14ac:dyDescent="0.2">
      <c r="A118" s="264" t="s">
        <v>363</v>
      </c>
      <c r="B118" s="301">
        <f>SUM(B116:B117)</f>
        <v>15.058925164325892</v>
      </c>
      <c r="C118" s="301">
        <f t="shared" ref="C118" si="184">SUM(C116:C117)</f>
        <v>1.2628987729652279</v>
      </c>
      <c r="D118" s="301">
        <f t="shared" ref="D118" si="185">SUM(D116:D117)</f>
        <v>1.2861760627088572</v>
      </c>
      <c r="E118" s="301">
        <f t="shared" si="179"/>
        <v>17.607999999999979</v>
      </c>
      <c r="F118" s="301"/>
      <c r="G118" s="301">
        <f>SUM(G116:G117)</f>
        <v>16.952253568755701</v>
      </c>
      <c r="H118" s="301">
        <f t="shared" ref="H118" si="186">SUM(H116:H117)</f>
        <v>2.3302107553897051</v>
      </c>
      <c r="I118" s="301">
        <f t="shared" ref="I118" si="187">SUM(I116:I117)</f>
        <v>0.79153567585463469</v>
      </c>
      <c r="J118" s="301">
        <f t="shared" si="180"/>
        <v>20.074000000000041</v>
      </c>
      <c r="K118" s="301"/>
      <c r="L118" s="301">
        <f>SUM(L116:L117)</f>
        <v>16.210514599282877</v>
      </c>
      <c r="M118" s="301">
        <f t="shared" ref="M118" si="188">SUM(M116:M117)</f>
        <v>2.1809383863282954</v>
      </c>
      <c r="N118" s="301">
        <f t="shared" ref="N118" si="189">SUM(N116:N117)</f>
        <v>1.389547014388854</v>
      </c>
      <c r="O118" s="301">
        <f t="shared" si="181"/>
        <v>19.781000000000027</v>
      </c>
      <c r="P118" s="301"/>
      <c r="Q118" s="301">
        <f>SUM(Q116:Q117)</f>
        <v>16.951441160920137</v>
      </c>
      <c r="R118" s="301">
        <f t="shared" ref="R118" si="190">SUM(R116:R117)</f>
        <v>2.2705600087162381</v>
      </c>
      <c r="S118" s="301">
        <f t="shared" ref="S118" si="191">SUM(S116:S117)</f>
        <v>1.4829988303636537</v>
      </c>
      <c r="T118" s="301">
        <f t="shared" si="182"/>
        <v>20.705000000000027</v>
      </c>
      <c r="U118" s="301"/>
      <c r="V118" s="301">
        <f>SUM(V116:V117)</f>
        <v>17.892793836680653</v>
      </c>
      <c r="W118" s="301">
        <f t="shared" ref="W118" si="192">SUM(W116:W117)</f>
        <v>2.3551439405809118</v>
      </c>
      <c r="X118" s="301">
        <f t="shared" ref="X118" si="193">SUM(X116:X117)</f>
        <v>1.5900622227384484</v>
      </c>
      <c r="Y118" s="301">
        <f t="shared" si="183"/>
        <v>21.838000000000015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3.0738065589361669</v>
      </c>
      <c r="C125" s="300">
        <v>1.4041707235397429</v>
      </c>
      <c r="D125" s="300">
        <v>0.18901537759964129</v>
      </c>
      <c r="E125" s="300">
        <f>SUM(B125:D125)</f>
        <v>4.666992660075552</v>
      </c>
      <c r="F125" s="300"/>
      <c r="G125" s="300">
        <v>3.8635994034071426</v>
      </c>
      <c r="H125" s="300">
        <v>1.3097931553511473</v>
      </c>
      <c r="I125" s="300">
        <v>0.50098203704434419</v>
      </c>
      <c r="J125" s="300">
        <f>SUM(G125:I125)</f>
        <v>5.6743745958026341</v>
      </c>
      <c r="K125" s="300"/>
      <c r="L125" s="300">
        <v>4.0110900694827105</v>
      </c>
      <c r="M125" s="300">
        <v>1.1669318051077506</v>
      </c>
      <c r="N125" s="300">
        <v>0.60373080219324837</v>
      </c>
      <c r="O125" s="300">
        <f>SUM(L125:N125)</f>
        <v>5.78175267678371</v>
      </c>
      <c r="P125" s="300"/>
      <c r="Q125" s="300">
        <v>3.791735264204994</v>
      </c>
      <c r="R125" s="300">
        <v>1.0914282309017951</v>
      </c>
      <c r="S125" s="300">
        <v>0.59648133433405448</v>
      </c>
      <c r="T125" s="300">
        <f>SUM(Q125:S125)</f>
        <v>5.4796448294408435</v>
      </c>
      <c r="U125" s="300"/>
      <c r="V125" s="300">
        <v>3.3079926441963621</v>
      </c>
      <c r="W125" s="300">
        <v>0.94330643015336246</v>
      </c>
      <c r="X125" s="300">
        <v>0.52995326187352487</v>
      </c>
      <c r="Y125" s="300">
        <f>SUM(V125:X125)</f>
        <v>4.7812523362232486</v>
      </c>
    </row>
    <row r="126" spans="1:25" x14ac:dyDescent="0.2">
      <c r="A126" s="260" t="s">
        <v>364</v>
      </c>
      <c r="B126" s="300">
        <v>3.6536382507466421</v>
      </c>
      <c r="C126" s="300">
        <v>0.17952506575119623</v>
      </c>
      <c r="D126" s="300">
        <v>1.3228440234266163</v>
      </c>
      <c r="E126" s="300">
        <f t="shared" ref="E126:E127" si="194">SUM(B126:D126)</f>
        <v>5.1560073399244546</v>
      </c>
      <c r="F126" s="300"/>
      <c r="G126" s="300">
        <v>4.0420295115228884</v>
      </c>
      <c r="H126" s="300">
        <v>0.13061462114256789</v>
      </c>
      <c r="I126" s="300">
        <v>0.38698127153192213</v>
      </c>
      <c r="J126" s="300">
        <f t="shared" ref="J126:J127" si="195">SUM(G126:I126)</f>
        <v>4.5596254041973783</v>
      </c>
      <c r="K126" s="300"/>
      <c r="L126" s="300">
        <v>4.1529443669439079</v>
      </c>
      <c r="M126" s="300">
        <v>0.24630693462135511</v>
      </c>
      <c r="N126" s="300">
        <v>0.45099602165102043</v>
      </c>
      <c r="O126" s="300">
        <f t="shared" ref="O126:O127" si="196">SUM(L126:N126)</f>
        <v>4.8502473232162835</v>
      </c>
      <c r="P126" s="300"/>
      <c r="Q126" s="300">
        <v>3.9422955649166966</v>
      </c>
      <c r="R126" s="300">
        <v>0.2433879596878856</v>
      </c>
      <c r="S126" s="300">
        <v>0.44967164595458275</v>
      </c>
      <c r="T126" s="300">
        <f t="shared" ref="T126:T127" si="197">SUM(Q126:S126)</f>
        <v>4.6353551705591647</v>
      </c>
      <c r="U126" s="300"/>
      <c r="V126" s="300">
        <v>3.4506623915379397</v>
      </c>
      <c r="W126" s="300">
        <v>0.2276230970623361</v>
      </c>
      <c r="X126" s="300">
        <v>0.40946217517646893</v>
      </c>
      <c r="Y126" s="300">
        <f t="shared" ref="Y126:Y127" si="198">SUM(V126:X126)</f>
        <v>4.0877476637767449</v>
      </c>
    </row>
    <row r="127" spans="1:25" x14ac:dyDescent="0.2">
      <c r="A127" s="264" t="s">
        <v>363</v>
      </c>
      <c r="B127" s="301">
        <f>SUM(B125:B126)</f>
        <v>6.727444809682809</v>
      </c>
      <c r="C127" s="301">
        <f t="shared" ref="C127" si="199">SUM(C125:C126)</f>
        <v>1.5836957892909391</v>
      </c>
      <c r="D127" s="301">
        <f t="shared" ref="D127" si="200">SUM(D125:D126)</f>
        <v>1.5118594010262576</v>
      </c>
      <c r="E127" s="301">
        <f t="shared" si="194"/>
        <v>9.8230000000000057</v>
      </c>
      <c r="F127" s="301"/>
      <c r="G127" s="301">
        <f>SUM(G125:G126)</f>
        <v>7.9056289149300305</v>
      </c>
      <c r="H127" s="301">
        <f t="shared" ref="H127" si="201">SUM(H125:H126)</f>
        <v>1.4404077764937151</v>
      </c>
      <c r="I127" s="301">
        <f t="shared" ref="I127" si="202">SUM(I125:I126)</f>
        <v>0.88796330857626637</v>
      </c>
      <c r="J127" s="301">
        <f t="shared" si="195"/>
        <v>10.234000000000011</v>
      </c>
      <c r="K127" s="301"/>
      <c r="L127" s="301">
        <f>SUM(L125:L126)</f>
        <v>8.1640344364266184</v>
      </c>
      <c r="M127" s="301">
        <f t="shared" ref="M127" si="203">SUM(M125:M126)</f>
        <v>1.4132387397291057</v>
      </c>
      <c r="N127" s="301">
        <f t="shared" ref="N127" si="204">SUM(N125:N126)</f>
        <v>1.0547268238442689</v>
      </c>
      <c r="O127" s="301">
        <f t="shared" si="196"/>
        <v>10.631999999999994</v>
      </c>
      <c r="P127" s="301"/>
      <c r="Q127" s="301">
        <f>SUM(Q125:Q126)</f>
        <v>7.734030829121691</v>
      </c>
      <c r="R127" s="301">
        <f t="shared" ref="R127" si="205">SUM(R125:R126)</f>
        <v>1.3348161905896807</v>
      </c>
      <c r="S127" s="301">
        <f t="shared" ref="S127" si="206">SUM(S125:S126)</f>
        <v>1.0461529802886371</v>
      </c>
      <c r="T127" s="301">
        <f t="shared" si="197"/>
        <v>10.115000000000009</v>
      </c>
      <c r="U127" s="301"/>
      <c r="V127" s="301">
        <f>SUM(V125:V126)</f>
        <v>6.7586550357343018</v>
      </c>
      <c r="W127" s="301">
        <f t="shared" ref="W127" si="207">SUM(W125:W126)</f>
        <v>1.1709295272156985</v>
      </c>
      <c r="X127" s="301">
        <f t="shared" ref="X127" si="208">SUM(X125:X126)</f>
        <v>0.93941543704999386</v>
      </c>
      <c r="Y127" s="301">
        <f t="shared" si="198"/>
        <v>8.8689999999999944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2.1418835691079989</v>
      </c>
      <c r="C134" s="300">
        <v>1.3329493594934985</v>
      </c>
      <c r="D134" s="300">
        <v>0.6874957781066463</v>
      </c>
      <c r="E134" s="300">
        <f>SUM(B134:D134)</f>
        <v>4.1623287067081431</v>
      </c>
      <c r="F134" s="300"/>
      <c r="G134" s="300">
        <v>1.7546436545651081</v>
      </c>
      <c r="H134" s="300">
        <v>1.2471824529759625</v>
      </c>
      <c r="I134" s="300">
        <v>0.65383904691191952</v>
      </c>
      <c r="J134" s="300">
        <f>SUM(G134:I134)</f>
        <v>3.6556651544529899</v>
      </c>
      <c r="K134" s="300"/>
      <c r="L134" s="300">
        <v>2.2053639511395509</v>
      </c>
      <c r="M134" s="300">
        <v>1.1428590362661359</v>
      </c>
      <c r="N134" s="300">
        <v>0.48131714917559071</v>
      </c>
      <c r="O134" s="300">
        <f>SUM(L134:N134)</f>
        <v>3.8295401365812776</v>
      </c>
      <c r="P134" s="300"/>
      <c r="Q134" s="300">
        <v>2.3189034394841284</v>
      </c>
      <c r="R134" s="300">
        <v>1.1098080830946662</v>
      </c>
      <c r="S134" s="300">
        <v>0.49562805749740496</v>
      </c>
      <c r="T134" s="300">
        <f>SUM(Q134:S134)</f>
        <v>3.9243395800761993</v>
      </c>
      <c r="U134" s="300"/>
      <c r="V134" s="300">
        <v>2.7820606802984784</v>
      </c>
      <c r="W134" s="300">
        <v>1.1383777763147334</v>
      </c>
      <c r="X134" s="300">
        <v>0.55933483486376046</v>
      </c>
      <c r="Y134" s="300">
        <f>SUM(V134:X134)</f>
        <v>4.4797732914769721</v>
      </c>
    </row>
    <row r="135" spans="1:25" x14ac:dyDescent="0.2">
      <c r="A135" s="260" t="s">
        <v>364</v>
      </c>
      <c r="B135" s="300">
        <v>1.8118976940949278</v>
      </c>
      <c r="C135" s="300">
        <v>0.35781236493101043</v>
      </c>
      <c r="D135" s="300">
        <v>0.45596123426593022</v>
      </c>
      <c r="E135" s="300">
        <f t="shared" ref="E135:E136" si="209">SUM(B135:D135)</f>
        <v>2.6256712932918682</v>
      </c>
      <c r="F135" s="300"/>
      <c r="G135" s="300">
        <v>2.0135055820590351</v>
      </c>
      <c r="H135" s="300">
        <v>0.44345465304116644</v>
      </c>
      <c r="I135" s="300">
        <v>0.73337461044680408</v>
      </c>
      <c r="J135" s="300">
        <f t="shared" ref="J135:J136" si="210">SUM(G135:I135)</f>
        <v>3.1903348455470057</v>
      </c>
      <c r="K135" s="300"/>
      <c r="L135" s="300">
        <v>2.2229960950204144</v>
      </c>
      <c r="M135" s="300">
        <v>0.56167127055851651</v>
      </c>
      <c r="N135" s="300">
        <v>0.38279249783978564</v>
      </c>
      <c r="O135" s="300">
        <f t="shared" ref="O135:O136" si="211">SUM(L135:N135)</f>
        <v>3.1674598634187165</v>
      </c>
      <c r="P135" s="300"/>
      <c r="Q135" s="300">
        <v>2.2554511928692849</v>
      </c>
      <c r="R135" s="300">
        <v>0.57147437344042296</v>
      </c>
      <c r="S135" s="300">
        <v>0.40873485361409406</v>
      </c>
      <c r="T135" s="300">
        <f t="shared" ref="T135:T136" si="212">SUM(Q135:S135)</f>
        <v>3.2356604199238017</v>
      </c>
      <c r="U135" s="300"/>
      <c r="V135" s="300">
        <v>2.5261234320203472</v>
      </c>
      <c r="W135" s="300">
        <v>0.6517082052324038</v>
      </c>
      <c r="X135" s="300">
        <v>0.49739507127027965</v>
      </c>
      <c r="Y135" s="300">
        <f t="shared" ref="Y135:Y136" si="213">SUM(V135:X135)</f>
        <v>3.6752267085230304</v>
      </c>
    </row>
    <row r="136" spans="1:25" x14ac:dyDescent="0.2">
      <c r="A136" s="264" t="s">
        <v>363</v>
      </c>
      <c r="B136" s="301">
        <f>SUM(B134:B135)</f>
        <v>3.9537812632029268</v>
      </c>
      <c r="C136" s="301">
        <f t="shared" ref="C136" si="214">SUM(C134:C135)</f>
        <v>1.690761724424509</v>
      </c>
      <c r="D136" s="301">
        <f t="shared" ref="D136" si="215">SUM(D134:D135)</f>
        <v>1.1434570123725765</v>
      </c>
      <c r="E136" s="301">
        <f t="shared" si="209"/>
        <v>6.7880000000000118</v>
      </c>
      <c r="F136" s="301"/>
      <c r="G136" s="301">
        <f>SUM(G134:G135)</f>
        <v>3.7681492366241431</v>
      </c>
      <c r="H136" s="301">
        <f t="shared" ref="H136" si="216">SUM(H134:H135)</f>
        <v>1.690637106017129</v>
      </c>
      <c r="I136" s="301">
        <f t="shared" ref="I136" si="217">SUM(I134:I135)</f>
        <v>1.3872136573587235</v>
      </c>
      <c r="J136" s="301">
        <f t="shared" si="210"/>
        <v>6.8459999999999948</v>
      </c>
      <c r="K136" s="301"/>
      <c r="L136" s="301">
        <f>SUM(L134:L135)</f>
        <v>4.4283600461599653</v>
      </c>
      <c r="M136" s="301">
        <f t="shared" ref="M136" si="218">SUM(M134:M135)</f>
        <v>1.7045303068246525</v>
      </c>
      <c r="N136" s="301">
        <f t="shared" ref="N136" si="219">SUM(N134:N135)</f>
        <v>0.8641096470153764</v>
      </c>
      <c r="O136" s="301">
        <f t="shared" si="211"/>
        <v>6.9969999999999937</v>
      </c>
      <c r="P136" s="301"/>
      <c r="Q136" s="301">
        <f>SUM(Q134:Q135)</f>
        <v>4.5743546323534137</v>
      </c>
      <c r="R136" s="301">
        <f t="shared" ref="R136" si="220">SUM(R134:R135)</f>
        <v>1.6812824565350892</v>
      </c>
      <c r="S136" s="301">
        <f t="shared" ref="S136" si="221">SUM(S134:S135)</f>
        <v>0.90436291111149902</v>
      </c>
      <c r="T136" s="301">
        <f t="shared" si="212"/>
        <v>7.1600000000000019</v>
      </c>
      <c r="U136" s="301"/>
      <c r="V136" s="301">
        <f>SUM(V134:V135)</f>
        <v>5.3081841123188251</v>
      </c>
      <c r="W136" s="301">
        <f t="shared" ref="W136" si="222">SUM(W134:W135)</f>
        <v>1.7900859815471373</v>
      </c>
      <c r="X136" s="301">
        <f t="shared" ref="X136" si="223">SUM(X134:X135)</f>
        <v>1.0567299061340401</v>
      </c>
      <c r="Y136" s="301">
        <f t="shared" si="213"/>
        <v>8.1550000000000029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12.915682938645011</v>
      </c>
      <c r="C143" s="300">
        <v>7.6012312217476996</v>
      </c>
      <c r="D143" s="300">
        <v>4.4384616216237811</v>
      </c>
      <c r="E143" s="300">
        <f>SUM(B143:D143)</f>
        <v>24.955375782016489</v>
      </c>
      <c r="F143" s="300"/>
      <c r="G143" s="300">
        <v>15.1179496561666</v>
      </c>
      <c r="H143" s="300">
        <v>10.844522318329593</v>
      </c>
      <c r="I143" s="300">
        <v>3.4016926718351796</v>
      </c>
      <c r="J143" s="300">
        <f>SUM(G143:I143)</f>
        <v>29.364164646331371</v>
      </c>
      <c r="K143" s="300"/>
      <c r="L143" s="300">
        <v>14.782920324847709</v>
      </c>
      <c r="M143" s="300">
        <v>8.7914707596381518</v>
      </c>
      <c r="N143" s="300">
        <v>2.8347427988888865</v>
      </c>
      <c r="O143" s="300">
        <f>SUM(L143:N143)</f>
        <v>26.409133883374746</v>
      </c>
      <c r="P143" s="300"/>
      <c r="Q143" s="300">
        <v>15.705258346511499</v>
      </c>
      <c r="R143" s="300">
        <v>9.3576925914708529</v>
      </c>
      <c r="S143" s="300">
        <v>3.0766151859978512</v>
      </c>
      <c r="T143" s="300">
        <f>SUM(Q143:S143)</f>
        <v>28.139566123980202</v>
      </c>
      <c r="U143" s="300"/>
      <c r="V143" s="300">
        <v>17.35726627548194</v>
      </c>
      <c r="W143" s="300">
        <v>10.346468920679715</v>
      </c>
      <c r="X143" s="300">
        <v>3.6256345205297258</v>
      </c>
      <c r="Y143" s="300">
        <f>SUM(V143:X143)</f>
        <v>31.329369716691382</v>
      </c>
    </row>
    <row r="144" spans="1:25" x14ac:dyDescent="0.2">
      <c r="A144" s="260" t="s">
        <v>364</v>
      </c>
      <c r="B144" s="300">
        <v>18.079943629030939</v>
      </c>
      <c r="C144" s="300">
        <v>2.8200880885801727</v>
      </c>
      <c r="D144" s="300">
        <v>5.8445925003724382</v>
      </c>
      <c r="E144" s="300">
        <f t="shared" ref="E144:E145" si="224">SUM(B144:D144)</f>
        <v>26.744624217983553</v>
      </c>
      <c r="F144" s="300"/>
      <c r="G144" s="300">
        <v>23.987507112893955</v>
      </c>
      <c r="H144" s="300">
        <v>3.9032332001409409</v>
      </c>
      <c r="I144" s="300">
        <v>8.4790950406336218</v>
      </c>
      <c r="J144" s="300">
        <f t="shared" ref="J144:J145" si="225">SUM(G144:I144)</f>
        <v>36.36983535366852</v>
      </c>
      <c r="K144" s="300"/>
      <c r="L144" s="300">
        <v>24.909791877514962</v>
      </c>
      <c r="M144" s="300">
        <v>4.0474342863656458</v>
      </c>
      <c r="N144" s="300">
        <v>5.5276399527447166</v>
      </c>
      <c r="O144" s="300">
        <f t="shared" ref="O144:O145" si="226">SUM(L144:N144)</f>
        <v>34.484866116625327</v>
      </c>
      <c r="P144" s="300"/>
      <c r="Q144" s="300">
        <v>25.827073715983961</v>
      </c>
      <c r="R144" s="300">
        <v>4.3696853365742614</v>
      </c>
      <c r="S144" s="300">
        <v>5.8436748234615781</v>
      </c>
      <c r="T144" s="300">
        <f t="shared" ref="T144:T145" si="227">SUM(Q144:S144)</f>
        <v>36.040433876019797</v>
      </c>
      <c r="U144" s="300"/>
      <c r="V144" s="300">
        <v>27.463063947221944</v>
      </c>
      <c r="W144" s="300">
        <v>5.0103922228935431</v>
      </c>
      <c r="X144" s="300">
        <v>6.4751741131931677</v>
      </c>
      <c r="Y144" s="300">
        <f t="shared" ref="Y144:Y145" si="228">SUM(V144:X144)</f>
        <v>38.948630283308653</v>
      </c>
    </row>
    <row r="145" spans="1:25" x14ac:dyDescent="0.2">
      <c r="A145" s="264" t="s">
        <v>363</v>
      </c>
      <c r="B145" s="301">
        <f>SUM(B143:B144)</f>
        <v>30.995626567675949</v>
      </c>
      <c r="C145" s="301">
        <f t="shared" ref="C145" si="229">SUM(C143:C144)</f>
        <v>10.421319310327872</v>
      </c>
      <c r="D145" s="301">
        <f t="shared" ref="D145" si="230">SUM(D143:D144)</f>
        <v>10.283054121996219</v>
      </c>
      <c r="E145" s="301">
        <f t="shared" si="224"/>
        <v>51.700000000000045</v>
      </c>
      <c r="F145" s="301"/>
      <c r="G145" s="301">
        <f>SUM(G143:G144)</f>
        <v>39.105456769060552</v>
      </c>
      <c r="H145" s="301">
        <f t="shared" ref="H145" si="231">SUM(H143:H144)</f>
        <v>14.747755518470534</v>
      </c>
      <c r="I145" s="301">
        <f t="shared" ref="I145" si="232">SUM(I143:I144)</f>
        <v>11.880787712468802</v>
      </c>
      <c r="J145" s="301">
        <f t="shared" si="225"/>
        <v>65.733999999999895</v>
      </c>
      <c r="K145" s="301"/>
      <c r="L145" s="301">
        <f>SUM(L143:L144)</f>
        <v>39.692712202362671</v>
      </c>
      <c r="M145" s="301">
        <f t="shared" ref="M145" si="233">SUM(M143:M144)</f>
        <v>12.838905046003799</v>
      </c>
      <c r="N145" s="301">
        <f t="shared" ref="N145" si="234">SUM(N143:N144)</f>
        <v>8.3623827516336036</v>
      </c>
      <c r="O145" s="301">
        <f t="shared" si="226"/>
        <v>60.894000000000077</v>
      </c>
      <c r="P145" s="301"/>
      <c r="Q145" s="301">
        <f>SUM(Q143:Q144)</f>
        <v>41.532332062495456</v>
      </c>
      <c r="R145" s="301">
        <f t="shared" ref="R145" si="235">SUM(R143:R144)</f>
        <v>13.727377928045115</v>
      </c>
      <c r="S145" s="301">
        <f t="shared" ref="S145" si="236">SUM(S143:S144)</f>
        <v>8.9202900094594284</v>
      </c>
      <c r="T145" s="301">
        <f t="shared" si="227"/>
        <v>64.180000000000007</v>
      </c>
      <c r="U145" s="301"/>
      <c r="V145" s="301">
        <f>SUM(V143:V144)</f>
        <v>44.820330222703888</v>
      </c>
      <c r="W145" s="301">
        <f t="shared" ref="W145" si="237">SUM(W143:W144)</f>
        <v>15.356861143573258</v>
      </c>
      <c r="X145" s="301">
        <f t="shared" ref="X145" si="238">SUM(X143:X144)</f>
        <v>10.100808633722894</v>
      </c>
      <c r="Y145" s="301">
        <f t="shared" si="228"/>
        <v>70.278000000000034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9.056138833378764</v>
      </c>
      <c r="C152" s="300">
        <v>9.0336237065181368</v>
      </c>
      <c r="D152" s="300">
        <v>3.524759460207294</v>
      </c>
      <c r="E152" s="300">
        <f>SUM(B152:D152)</f>
        <v>21.614522000104195</v>
      </c>
      <c r="F152" s="300"/>
      <c r="G152" s="300">
        <v>6.99489413330957</v>
      </c>
      <c r="H152" s="300">
        <v>9.0069135564516642</v>
      </c>
      <c r="I152" s="300">
        <v>3.1049716312727811</v>
      </c>
      <c r="J152" s="300">
        <f>SUM(G152:I152)</f>
        <v>19.106779321034018</v>
      </c>
      <c r="K152" s="300"/>
      <c r="L152" s="300">
        <v>7.2156213596386261</v>
      </c>
      <c r="M152" s="300">
        <v>7.7626827826275777</v>
      </c>
      <c r="N152" s="300">
        <v>2.0363591910992516</v>
      </c>
      <c r="O152" s="300">
        <f>SUM(L152:N152)</f>
        <v>17.014663333365455</v>
      </c>
      <c r="P152" s="300"/>
      <c r="Q152" s="300">
        <v>7.9417859114589477</v>
      </c>
      <c r="R152" s="300">
        <v>8.2352813310290536</v>
      </c>
      <c r="S152" s="300">
        <v>2.1648200212814883</v>
      </c>
      <c r="T152" s="300">
        <f>SUM(Q152:S152)</f>
        <v>18.34188726376949</v>
      </c>
      <c r="U152" s="300"/>
      <c r="V152" s="300">
        <v>8.9250004210293969</v>
      </c>
      <c r="W152" s="300">
        <v>8.7434759354316895</v>
      </c>
      <c r="X152" s="300">
        <v>2.4012896763398039</v>
      </c>
      <c r="Y152" s="300">
        <f>SUM(V152:X152)</f>
        <v>20.069766032800889</v>
      </c>
    </row>
    <row r="153" spans="1:25" x14ac:dyDescent="0.2">
      <c r="A153" s="260" t="s">
        <v>364</v>
      </c>
      <c r="B153" s="300">
        <v>17.353615775913411</v>
      </c>
      <c r="C153" s="300">
        <v>5.8950476215915293</v>
      </c>
      <c r="D153" s="300">
        <v>4.5128146023908204</v>
      </c>
      <c r="E153" s="300">
        <f t="shared" ref="E153:E154" si="239">SUM(B153:D153)</f>
        <v>27.76147799989576</v>
      </c>
      <c r="F153" s="300"/>
      <c r="G153" s="300">
        <v>13.46484208680276</v>
      </c>
      <c r="H153" s="300">
        <v>6.7961880167511852</v>
      </c>
      <c r="I153" s="300">
        <v>3.0791905754119764</v>
      </c>
      <c r="J153" s="300">
        <f t="shared" ref="J153:J154" si="240">SUM(G153:I153)</f>
        <v>23.34022067896592</v>
      </c>
      <c r="K153" s="300"/>
      <c r="L153" s="300">
        <v>13.192793945369978</v>
      </c>
      <c r="M153" s="300">
        <v>6.1834682061642106</v>
      </c>
      <c r="N153" s="300">
        <v>2.8990745151003221</v>
      </c>
      <c r="O153" s="300">
        <f t="shared" ref="O153:O154" si="241">SUM(L153:N153)</f>
        <v>22.275336666634509</v>
      </c>
      <c r="P153" s="300"/>
      <c r="Q153" s="300">
        <v>14.263932223538259</v>
      </c>
      <c r="R153" s="300">
        <v>6.6718458989554383</v>
      </c>
      <c r="S153" s="300">
        <v>3.0853346137368258</v>
      </c>
      <c r="T153" s="300">
        <f t="shared" ref="T153:T154" si="242">SUM(Q153:S153)</f>
        <v>24.021112736230524</v>
      </c>
      <c r="U153" s="300"/>
      <c r="V153" s="300">
        <v>15.680364336444043</v>
      </c>
      <c r="W153" s="300">
        <v>7.2674025990503361</v>
      </c>
      <c r="X153" s="300">
        <v>3.4024670317047034</v>
      </c>
      <c r="Y153" s="300">
        <f t="shared" ref="Y153:Y154" si="243">SUM(V153:X153)</f>
        <v>26.350233967199081</v>
      </c>
    </row>
    <row r="154" spans="1:25" x14ac:dyDescent="0.2">
      <c r="A154" s="264" t="s">
        <v>363</v>
      </c>
      <c r="B154" s="301">
        <f>SUM(B152:B153)</f>
        <v>26.409754609292175</v>
      </c>
      <c r="C154" s="301">
        <f t="shared" ref="C154" si="244">SUM(C152:C153)</f>
        <v>14.928671328109665</v>
      </c>
      <c r="D154" s="301">
        <f t="shared" ref="D154" si="245">SUM(D152:D153)</f>
        <v>8.0375740625981145</v>
      </c>
      <c r="E154" s="301">
        <f t="shared" si="239"/>
        <v>49.375999999999948</v>
      </c>
      <c r="F154" s="301"/>
      <c r="G154" s="301">
        <f>SUM(G152:G153)</f>
        <v>20.45973622011233</v>
      </c>
      <c r="H154" s="301">
        <f t="shared" ref="H154" si="246">SUM(H152:H153)</f>
        <v>15.803101573202849</v>
      </c>
      <c r="I154" s="301">
        <f t="shared" ref="I154" si="247">SUM(I152:I153)</f>
        <v>6.184162206684757</v>
      </c>
      <c r="J154" s="301">
        <f t="shared" si="240"/>
        <v>42.446999999999932</v>
      </c>
      <c r="K154" s="301"/>
      <c r="L154" s="301">
        <f>SUM(L152:L153)</f>
        <v>20.408415305008603</v>
      </c>
      <c r="M154" s="301">
        <f t="shared" ref="M154" si="248">SUM(M152:M153)</f>
        <v>13.946150988791789</v>
      </c>
      <c r="N154" s="301">
        <f t="shared" ref="N154" si="249">SUM(N152:N153)</f>
        <v>4.9354337061995732</v>
      </c>
      <c r="O154" s="301">
        <f t="shared" si="241"/>
        <v>39.289999999999964</v>
      </c>
      <c r="P154" s="301"/>
      <c r="Q154" s="301">
        <f>SUM(Q152:Q153)</f>
        <v>22.205718134997205</v>
      </c>
      <c r="R154" s="301">
        <f t="shared" ref="R154" si="250">SUM(R152:R153)</f>
        <v>14.907127229984493</v>
      </c>
      <c r="S154" s="301">
        <f t="shared" ref="S154" si="251">SUM(S152:S153)</f>
        <v>5.2501546350183137</v>
      </c>
      <c r="T154" s="301">
        <f t="shared" si="242"/>
        <v>42.363000000000007</v>
      </c>
      <c r="U154" s="301"/>
      <c r="V154" s="301">
        <f>SUM(V152:V153)</f>
        <v>24.605364757473438</v>
      </c>
      <c r="W154" s="301">
        <f t="shared" ref="W154" si="252">SUM(W152:W153)</f>
        <v>16.010878534482025</v>
      </c>
      <c r="X154" s="301">
        <f t="shared" ref="X154" si="253">SUM(X152:X153)</f>
        <v>5.8037567080445074</v>
      </c>
      <c r="Y154" s="301">
        <f t="shared" si="243"/>
        <v>46.419999999999973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5.0521487603032735</v>
      </c>
      <c r="C161" s="300">
        <v>4.9836292261595103</v>
      </c>
      <c r="D161" s="300">
        <v>0</v>
      </c>
      <c r="E161" s="300">
        <f>SUM(B161:D161)</f>
        <v>10.035777986462783</v>
      </c>
      <c r="F161" s="300"/>
      <c r="G161" s="300">
        <v>4.5254324901549454</v>
      </c>
      <c r="H161" s="300">
        <v>3.6109599099616094</v>
      </c>
      <c r="I161" s="300">
        <v>0.29968419601272095</v>
      </c>
      <c r="J161" s="300">
        <f>SUM(G161:I161)</f>
        <v>8.4360765961292774</v>
      </c>
      <c r="K161" s="300"/>
      <c r="L161" s="300">
        <v>4.7551366948593099</v>
      </c>
      <c r="M161" s="300">
        <v>3.825890917246451</v>
      </c>
      <c r="N161" s="300">
        <v>0</v>
      </c>
      <c r="O161" s="300">
        <f>SUM(L161:N161)</f>
        <v>8.5810276121057605</v>
      </c>
      <c r="P161" s="300"/>
      <c r="Q161" s="300">
        <v>5.1587588388010746</v>
      </c>
      <c r="R161" s="300">
        <v>4.1591843371194335</v>
      </c>
      <c r="S161" s="300">
        <v>0</v>
      </c>
      <c r="T161" s="300">
        <f>SUM(Q161:S161)</f>
        <v>9.317943175920508</v>
      </c>
      <c r="U161" s="300"/>
      <c r="V161" s="300">
        <v>5.3904318706958509</v>
      </c>
      <c r="W161" s="300">
        <v>4.3478531303092707</v>
      </c>
      <c r="X161" s="300">
        <v>0</v>
      </c>
      <c r="Y161" s="300">
        <f>SUM(V161:X161)</f>
        <v>9.7382850010051207</v>
      </c>
    </row>
    <row r="162" spans="1:25" x14ac:dyDescent="0.2">
      <c r="A162" s="260" t="s">
        <v>364</v>
      </c>
      <c r="B162" s="300">
        <v>5.8066104432827048</v>
      </c>
      <c r="C162" s="300">
        <v>0.85957475582282428</v>
      </c>
      <c r="D162" s="300">
        <v>0.69303681443169873</v>
      </c>
      <c r="E162" s="300">
        <f t="shared" ref="E162:E163" si="254">SUM(B162:D162)</f>
        <v>7.3592220135372273</v>
      </c>
      <c r="F162" s="300"/>
      <c r="G162" s="300">
        <v>5.1588254302016843</v>
      </c>
      <c r="H162" s="300">
        <v>0.71200137845586964</v>
      </c>
      <c r="I162" s="300">
        <v>0.28409659521321673</v>
      </c>
      <c r="J162" s="300">
        <f t="shared" ref="J162:J163" si="255">SUM(G162:I162)</f>
        <v>6.1549234038707707</v>
      </c>
      <c r="K162" s="300"/>
      <c r="L162" s="300">
        <v>5.4324491353363218</v>
      </c>
      <c r="M162" s="300">
        <v>0.78201855727542635</v>
      </c>
      <c r="N162" s="300">
        <v>0.22050469528251551</v>
      </c>
      <c r="O162" s="300">
        <f t="shared" ref="O162:O163" si="256">SUM(L162:N162)</f>
        <v>6.4349723878942635</v>
      </c>
      <c r="P162" s="300"/>
      <c r="Q162" s="300">
        <v>5.7745240005220699</v>
      </c>
      <c r="R162" s="300">
        <v>0.89407806229707854</v>
      </c>
      <c r="S162" s="300">
        <v>0.23945476126034942</v>
      </c>
      <c r="T162" s="300">
        <f t="shared" ref="T162:T163" si="257">SUM(Q162:S162)</f>
        <v>6.9080568240794982</v>
      </c>
      <c r="U162" s="300"/>
      <c r="V162" s="300">
        <v>5.7881440162662843</v>
      </c>
      <c r="W162" s="300">
        <v>1.030587419371138</v>
      </c>
      <c r="X162" s="300">
        <v>0.25298356335747157</v>
      </c>
      <c r="Y162" s="300">
        <f t="shared" ref="Y162:Y163" si="258">SUM(V162:X162)</f>
        <v>7.071714998994894</v>
      </c>
    </row>
    <row r="163" spans="1:25" x14ac:dyDescent="0.2">
      <c r="A163" s="264" t="s">
        <v>363</v>
      </c>
      <c r="B163" s="301">
        <f>SUM(B161:B162)</f>
        <v>10.858759203585979</v>
      </c>
      <c r="C163" s="301">
        <f t="shared" ref="C163" si="259">SUM(C161:C162)</f>
        <v>5.8432039819823345</v>
      </c>
      <c r="D163" s="301">
        <f t="shared" ref="D163" si="260">SUM(D161:D162)</f>
        <v>0.69303681443169873</v>
      </c>
      <c r="E163" s="301">
        <f t="shared" si="254"/>
        <v>17.395000000000014</v>
      </c>
      <c r="F163" s="301"/>
      <c r="G163" s="301">
        <f>SUM(G161:G162)</f>
        <v>9.6842579203566288</v>
      </c>
      <c r="H163" s="301">
        <f t="shared" ref="H163" si="261">SUM(H161:H162)</f>
        <v>4.3229612884174795</v>
      </c>
      <c r="I163" s="301">
        <f t="shared" ref="I163" si="262">SUM(I161:I162)</f>
        <v>0.58378079122593762</v>
      </c>
      <c r="J163" s="301">
        <f t="shared" si="255"/>
        <v>14.591000000000045</v>
      </c>
      <c r="K163" s="301"/>
      <c r="L163" s="301">
        <f>SUM(L161:L162)</f>
        <v>10.187585830195632</v>
      </c>
      <c r="M163" s="301">
        <f t="shared" ref="M163" si="263">SUM(M161:M162)</f>
        <v>4.6079094745218772</v>
      </c>
      <c r="N163" s="301">
        <f t="shared" ref="N163" si="264">SUM(N161:N162)</f>
        <v>0.22050469528251551</v>
      </c>
      <c r="O163" s="301">
        <f t="shared" si="256"/>
        <v>15.016000000000025</v>
      </c>
      <c r="P163" s="301"/>
      <c r="Q163" s="301">
        <f>SUM(Q161:Q162)</f>
        <v>10.933282839323144</v>
      </c>
      <c r="R163" s="301">
        <f t="shared" ref="R163" si="265">SUM(R161:R162)</f>
        <v>5.0532623994165125</v>
      </c>
      <c r="S163" s="301">
        <f t="shared" ref="S163" si="266">SUM(S161:S162)</f>
        <v>0.23945476126034942</v>
      </c>
      <c r="T163" s="301">
        <f t="shared" si="257"/>
        <v>16.226000000000006</v>
      </c>
      <c r="U163" s="301"/>
      <c r="V163" s="301">
        <f>SUM(V161:V162)</f>
        <v>11.178575886962136</v>
      </c>
      <c r="W163" s="301">
        <f t="shared" ref="W163" si="267">SUM(W161:W162)</f>
        <v>5.3784405496804091</v>
      </c>
      <c r="X163" s="301">
        <f t="shared" ref="X163" si="268">SUM(X161:X162)</f>
        <v>0.25298356335747157</v>
      </c>
      <c r="Y163" s="301">
        <f t="shared" si="258"/>
        <v>16.810000000000016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12.75096463004872</v>
      </c>
      <c r="C170" s="300">
        <v>19.402452649704589</v>
      </c>
      <c r="D170" s="300">
        <v>2.6680243540711914</v>
      </c>
      <c r="E170" s="300">
        <f>SUM(B170:D170)</f>
        <v>34.821441633824506</v>
      </c>
      <c r="F170" s="300"/>
      <c r="G170" s="300">
        <v>14.508220323193029</v>
      </c>
      <c r="H170" s="300">
        <v>22.185525785435441</v>
      </c>
      <c r="I170" s="300">
        <v>3.0214906891333708</v>
      </c>
      <c r="J170" s="300">
        <f>SUM(G170:I170)</f>
        <v>39.715236797761847</v>
      </c>
      <c r="K170" s="300"/>
      <c r="L170" s="300">
        <v>14.628438982558293</v>
      </c>
      <c r="M170" s="300">
        <v>22.731289211250392</v>
      </c>
      <c r="N170" s="300">
        <v>2.6164006920485612</v>
      </c>
      <c r="O170" s="300">
        <f>SUM(L170:N170)</f>
        <v>39.97612888585725</v>
      </c>
      <c r="P170" s="300"/>
      <c r="Q170" s="300">
        <v>14.803653922849101</v>
      </c>
      <c r="R170" s="300">
        <v>22.01890582884921</v>
      </c>
      <c r="S170" s="300">
        <v>2.6191021381014128</v>
      </c>
      <c r="T170" s="300">
        <f>SUM(Q170:S170)</f>
        <v>39.441661889799718</v>
      </c>
      <c r="U170" s="300"/>
      <c r="V170" s="300">
        <v>15.816880907566929</v>
      </c>
      <c r="W170" s="300">
        <v>21.505745350075042</v>
      </c>
      <c r="X170" s="300">
        <v>2.6780638986361391</v>
      </c>
      <c r="Y170" s="300">
        <f>SUM(V170:X170)</f>
        <v>40.000690156278111</v>
      </c>
    </row>
    <row r="171" spans="1:25" x14ac:dyDescent="0.2">
      <c r="A171" s="260" t="s">
        <v>364</v>
      </c>
      <c r="B171" s="300">
        <v>8.4729223933317588</v>
      </c>
      <c r="C171" s="300">
        <v>3.5964827840305995</v>
      </c>
      <c r="D171" s="300">
        <v>1.7421531888131776</v>
      </c>
      <c r="E171" s="300">
        <f t="shared" ref="E171" si="269">SUM(B171:D171)</f>
        <v>13.811558366175536</v>
      </c>
      <c r="F171" s="300"/>
      <c r="G171" s="300">
        <v>8.2493093729244684</v>
      </c>
      <c r="H171" s="300">
        <v>3.4057463110276864</v>
      </c>
      <c r="I171" s="300">
        <v>2.2107075182859051</v>
      </c>
      <c r="J171" s="300">
        <f t="shared" ref="J171:J172" si="270">SUM(G171:I171)</f>
        <v>13.86576320223806</v>
      </c>
      <c r="K171" s="300"/>
      <c r="L171" s="300">
        <v>8.2143564707955665</v>
      </c>
      <c r="M171" s="300">
        <v>4.0789211079221204</v>
      </c>
      <c r="N171" s="300">
        <v>1.6255935354250146</v>
      </c>
      <c r="O171" s="300">
        <f t="shared" ref="O171:O172" si="271">SUM(L171:N171)</f>
        <v>13.918871114142702</v>
      </c>
      <c r="P171" s="300"/>
      <c r="Q171" s="300">
        <v>8.0257766379143565</v>
      </c>
      <c r="R171" s="300">
        <v>4.092073135941984</v>
      </c>
      <c r="S171" s="300">
        <v>1.6404883363439688</v>
      </c>
      <c r="T171" s="300">
        <f t="shared" ref="T171:T172" si="272">SUM(Q171:S171)</f>
        <v>13.75833811020031</v>
      </c>
      <c r="U171" s="300"/>
      <c r="V171" s="300">
        <v>7.9879624188465952</v>
      </c>
      <c r="W171" s="300">
        <v>4.2688836981337159</v>
      </c>
      <c r="X171" s="300">
        <v>1.726463726741563</v>
      </c>
      <c r="Y171" s="300">
        <f t="shared" ref="Y171:Y172" si="273">SUM(V171:X171)</f>
        <v>13.983309843721875</v>
      </c>
    </row>
    <row r="172" spans="1:25" x14ac:dyDescent="0.2">
      <c r="A172" s="264" t="s">
        <v>363</v>
      </c>
      <c r="B172" s="301">
        <f>SUM(B170:B171)</f>
        <v>21.223887023380478</v>
      </c>
      <c r="C172" s="301">
        <f t="shared" ref="C172" si="274">SUM(C170:C171)</f>
        <v>22.998935433735188</v>
      </c>
      <c r="D172" s="301">
        <f t="shared" ref="D172" si="275">SUM(D170:D171)</f>
        <v>4.4101775428843695</v>
      </c>
      <c r="E172" s="301">
        <f>SUM(B172:D172)</f>
        <v>48.633000000000038</v>
      </c>
      <c r="F172" s="301"/>
      <c r="G172" s="301">
        <f>SUM(G170:G171)</f>
        <v>22.757529696117498</v>
      </c>
      <c r="H172" s="301">
        <f t="shared" ref="H172" si="276">SUM(H170:H171)</f>
        <v>25.591272096463129</v>
      </c>
      <c r="I172" s="301">
        <f t="shared" ref="I172" si="277">SUM(I170:I171)</f>
        <v>5.2321982074192759</v>
      </c>
      <c r="J172" s="301">
        <f t="shared" si="270"/>
        <v>53.580999999999904</v>
      </c>
      <c r="K172" s="301"/>
      <c r="L172" s="301">
        <f>SUM(L170:L171)</f>
        <v>22.842795453353858</v>
      </c>
      <c r="M172" s="301">
        <f t="shared" ref="M172" si="278">SUM(M170:M171)</f>
        <v>26.810210319172512</v>
      </c>
      <c r="N172" s="301">
        <f t="shared" ref="N172" si="279">SUM(N170:N171)</f>
        <v>4.241994227473576</v>
      </c>
      <c r="O172" s="301">
        <f t="shared" si="271"/>
        <v>53.894999999999946</v>
      </c>
      <c r="P172" s="301"/>
      <c r="Q172" s="301">
        <f>SUM(Q170:Q171)</f>
        <v>22.829430560763456</v>
      </c>
      <c r="R172" s="301">
        <f t="shared" ref="R172" si="280">SUM(R170:R171)</f>
        <v>26.110978964791194</v>
      </c>
      <c r="S172" s="301">
        <f t="shared" ref="S172" si="281">SUM(S170:S171)</f>
        <v>4.2595904744453819</v>
      </c>
      <c r="T172" s="301">
        <f t="shared" si="272"/>
        <v>53.200000000000031</v>
      </c>
      <c r="U172" s="301"/>
      <c r="V172" s="301">
        <f>SUM(V170:V171)</f>
        <v>23.804843326413526</v>
      </c>
      <c r="W172" s="301">
        <f t="shared" ref="W172" si="282">SUM(W170:W171)</f>
        <v>25.774629048208759</v>
      </c>
      <c r="X172" s="301">
        <f t="shared" ref="X172" si="283">SUM(X170:X171)</f>
        <v>4.4045276253777024</v>
      </c>
      <c r="Y172" s="301">
        <f t="shared" si="273"/>
        <v>53.983999999999988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17.736660332221422</v>
      </c>
      <c r="C179" s="300">
        <v>20.045685939554566</v>
      </c>
      <c r="D179" s="300">
        <v>3.415449895706669</v>
      </c>
      <c r="E179" s="300">
        <f>SUM(B179:D179)</f>
        <v>41.197796167482664</v>
      </c>
      <c r="F179" s="300"/>
      <c r="G179" s="300">
        <v>19.821421648528489</v>
      </c>
      <c r="H179" s="300">
        <v>22.110097422658249</v>
      </c>
      <c r="I179" s="300">
        <v>5.3203842265475378</v>
      </c>
      <c r="J179" s="300">
        <f>SUM(G179:I179)</f>
        <v>47.25190329773428</v>
      </c>
      <c r="K179" s="300"/>
      <c r="L179" s="300">
        <v>18.976978100480878</v>
      </c>
      <c r="M179" s="300">
        <v>23.059745393774808</v>
      </c>
      <c r="N179" s="300">
        <v>4.3308212559429649</v>
      </c>
      <c r="O179" s="300">
        <f>SUM(L179:N179)</f>
        <v>46.367544750198647</v>
      </c>
      <c r="P179" s="300"/>
      <c r="Q179" s="300">
        <v>21.291974708827514</v>
      </c>
      <c r="R179" s="300">
        <v>24.31847972580433</v>
      </c>
      <c r="S179" s="300">
        <v>4.968169050703712</v>
      </c>
      <c r="T179" s="300">
        <f>SUM(Q179:S179)</f>
        <v>50.578623485335562</v>
      </c>
      <c r="U179" s="300"/>
      <c r="V179" s="300">
        <v>25.189368491937643</v>
      </c>
      <c r="W179" s="300">
        <v>25.391067234341449</v>
      </c>
      <c r="X179" s="300">
        <v>6.0129358049444868</v>
      </c>
      <c r="Y179" s="300">
        <f>SUM(V179:X179)</f>
        <v>56.593371531223582</v>
      </c>
    </row>
    <row r="180" spans="1:25" x14ac:dyDescent="0.2">
      <c r="A180" s="260" t="s">
        <v>364</v>
      </c>
      <c r="B180" s="300">
        <v>7.375488632137789</v>
      </c>
      <c r="C180" s="300">
        <v>3.0643027408033023</v>
      </c>
      <c r="D180" s="300">
        <v>1.4414124595762789</v>
      </c>
      <c r="E180" s="300">
        <f t="shared" ref="E180:E181" si="284">SUM(B180:D180)</f>
        <v>11.88120383251737</v>
      </c>
      <c r="F180" s="300"/>
      <c r="G180" s="300">
        <v>7.1376588185337413</v>
      </c>
      <c r="H180" s="300">
        <v>2.4337813500185477</v>
      </c>
      <c r="I180" s="300">
        <v>1.5786565337133891</v>
      </c>
      <c r="J180" s="300">
        <f t="shared" ref="J180:J181" si="285">SUM(G180:I180)</f>
        <v>11.150096702265678</v>
      </c>
      <c r="K180" s="300"/>
      <c r="L180" s="300">
        <v>7.3284876987389023</v>
      </c>
      <c r="M180" s="300">
        <v>2.3066700178235626</v>
      </c>
      <c r="N180" s="300">
        <v>0.7232975332388496</v>
      </c>
      <c r="O180" s="300">
        <f t="shared" ref="O180:O181" si="286">SUM(L180:N180)</f>
        <v>10.358455249801313</v>
      </c>
      <c r="P180" s="300"/>
      <c r="Q180" s="300">
        <v>8.0533563025677104</v>
      </c>
      <c r="R180" s="300">
        <v>2.5458101201389218</v>
      </c>
      <c r="S180" s="300">
        <v>0.76521009195779255</v>
      </c>
      <c r="T180" s="300">
        <f t="shared" ref="T180:T181" si="287">SUM(Q180:S180)</f>
        <v>11.364376514664425</v>
      </c>
      <c r="U180" s="300"/>
      <c r="V180" s="300">
        <v>9.1792733311809176</v>
      </c>
      <c r="W180" s="300">
        <v>2.9194823489302144</v>
      </c>
      <c r="X180" s="300">
        <v>0.798872788665283</v>
      </c>
      <c r="Y180" s="300">
        <f t="shared" ref="Y180:Y181" si="288">SUM(V180:X180)</f>
        <v>12.897628468776416</v>
      </c>
    </row>
    <row r="181" spans="1:25" x14ac:dyDescent="0.2">
      <c r="A181" s="264" t="s">
        <v>363</v>
      </c>
      <c r="B181" s="301">
        <f>SUM(B179:B180)</f>
        <v>25.112148964359211</v>
      </c>
      <c r="C181" s="301">
        <f t="shared" ref="C181" si="289">SUM(C179:C180)</f>
        <v>23.109988680357869</v>
      </c>
      <c r="D181" s="301">
        <f t="shared" ref="D181" si="290">SUM(D179:D180)</f>
        <v>4.8568623552829475</v>
      </c>
      <c r="E181" s="301">
        <f t="shared" si="284"/>
        <v>53.079000000000029</v>
      </c>
      <c r="F181" s="301"/>
      <c r="G181" s="301">
        <f>SUM(G179:G180)</f>
        <v>26.959080467062229</v>
      </c>
      <c r="H181" s="301">
        <f t="shared" ref="H181" si="291">SUM(H179:H180)</f>
        <v>24.543878772676798</v>
      </c>
      <c r="I181" s="301">
        <f t="shared" ref="I181" si="292">SUM(I179:I180)</f>
        <v>6.8990407602609274</v>
      </c>
      <c r="J181" s="301">
        <f t="shared" si="285"/>
        <v>58.401999999999958</v>
      </c>
      <c r="K181" s="301"/>
      <c r="L181" s="301">
        <f>SUM(L179:L180)</f>
        <v>26.305465799219782</v>
      </c>
      <c r="M181" s="301">
        <f t="shared" ref="M181" si="293">SUM(M179:M180)</f>
        <v>25.366415411598371</v>
      </c>
      <c r="N181" s="301">
        <f t="shared" ref="N181" si="294">SUM(N179:N180)</f>
        <v>5.054118789181814</v>
      </c>
      <c r="O181" s="301">
        <f t="shared" si="286"/>
        <v>56.725999999999971</v>
      </c>
      <c r="P181" s="301"/>
      <c r="Q181" s="301">
        <f>SUM(Q179:Q180)</f>
        <v>29.345331011395224</v>
      </c>
      <c r="R181" s="301">
        <f t="shared" ref="R181" si="295">SUM(R179:R180)</f>
        <v>26.864289845943251</v>
      </c>
      <c r="S181" s="301">
        <f t="shared" ref="S181" si="296">SUM(S179:S180)</f>
        <v>5.7333791426615042</v>
      </c>
      <c r="T181" s="301">
        <f t="shared" si="287"/>
        <v>61.942999999999984</v>
      </c>
      <c r="U181" s="301"/>
      <c r="V181" s="301">
        <f>SUM(V179:V180)</f>
        <v>34.368641823118558</v>
      </c>
      <c r="W181" s="301">
        <f t="shared" ref="W181" si="297">SUM(W179:W180)</f>
        <v>28.310549583271662</v>
      </c>
      <c r="X181" s="301">
        <f t="shared" ref="X181" si="298">SUM(X179:X180)</f>
        <v>6.8118085936097694</v>
      </c>
      <c r="Y181" s="301">
        <f t="shared" si="288"/>
        <v>69.490999999999985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1.3753412206691265</v>
      </c>
      <c r="C188" s="300">
        <v>2.6868485975436496</v>
      </c>
      <c r="D188" s="300">
        <v>0.87010031968099433</v>
      </c>
      <c r="E188" s="300">
        <f>SUM(B188:D188)</f>
        <v>4.9322901378937702</v>
      </c>
      <c r="F188" s="300"/>
      <c r="G188" s="300">
        <v>2.3940291584071769</v>
      </c>
      <c r="H188" s="300">
        <v>2.5243155634402252</v>
      </c>
      <c r="I188" s="300">
        <v>0.69003052505859563</v>
      </c>
      <c r="J188" s="300">
        <f>SUM(G188:I188)</f>
        <v>5.6083752469059984</v>
      </c>
      <c r="K188" s="300"/>
      <c r="L188" s="300">
        <v>1.8988626626179739</v>
      </c>
      <c r="M188" s="300">
        <v>2.8600932850215894</v>
      </c>
      <c r="N188" s="300">
        <v>2.4596033925359437</v>
      </c>
      <c r="O188" s="300">
        <f>SUM(L188:N188)</f>
        <v>7.2185593401755073</v>
      </c>
      <c r="P188" s="300"/>
      <c r="Q188" s="300">
        <v>1.7090133618405681</v>
      </c>
      <c r="R188" s="300">
        <v>2.7280956707467308</v>
      </c>
      <c r="S188" s="300">
        <v>2.0987413147981053</v>
      </c>
      <c r="T188" s="300">
        <f>SUM(Q188:S188)</f>
        <v>6.5358503473854039</v>
      </c>
      <c r="U188" s="300"/>
      <c r="V188" s="300">
        <v>1.6448452206269981</v>
      </c>
      <c r="W188" s="300">
        <v>2.7975173254179246</v>
      </c>
      <c r="X188" s="300">
        <v>2.1943718431766328</v>
      </c>
      <c r="Y188" s="300">
        <f>SUM(V188:X188)</f>
        <v>6.6367343892215551</v>
      </c>
    </row>
    <row r="189" spans="1:25" x14ac:dyDescent="0.2">
      <c r="A189" s="260" t="s">
        <v>364</v>
      </c>
      <c r="B189" s="300">
        <v>2.47402497289599</v>
      </c>
      <c r="C189" s="300">
        <v>1.433612779390445</v>
      </c>
      <c r="D189" s="300">
        <v>1.0610721098197999</v>
      </c>
      <c r="E189" s="300">
        <f t="shared" ref="E189:E190" si="299">SUM(B189:D189)</f>
        <v>4.9687098621062349</v>
      </c>
      <c r="F189" s="300"/>
      <c r="G189" s="300">
        <v>2.4255139418366563</v>
      </c>
      <c r="H189" s="300">
        <v>1.9341405439037445</v>
      </c>
      <c r="I189" s="300">
        <v>1.502970267353595</v>
      </c>
      <c r="J189" s="300">
        <f t="shared" ref="J189:J190" si="300">SUM(G189:I189)</f>
        <v>5.8626247530939954</v>
      </c>
      <c r="K189" s="300"/>
      <c r="L189" s="300">
        <v>2.9554480213183565</v>
      </c>
      <c r="M189" s="300">
        <v>2.0629551297037341</v>
      </c>
      <c r="N189" s="300">
        <v>1.8530375088023741</v>
      </c>
      <c r="O189" s="300">
        <f t="shared" ref="O189:O190" si="301">SUM(L189:N189)</f>
        <v>6.8714406598244642</v>
      </c>
      <c r="P189" s="300"/>
      <c r="Q189" s="300">
        <v>2.817486504491618</v>
      </c>
      <c r="R189" s="300">
        <v>2.0302574826092181</v>
      </c>
      <c r="S189" s="300">
        <v>1.6554056655137459</v>
      </c>
      <c r="T189" s="300">
        <f t="shared" ref="T189:T190" si="302">SUM(Q189:S189)</f>
        <v>6.5031496526145816</v>
      </c>
      <c r="U189" s="300"/>
      <c r="V189" s="300">
        <v>2.9251622229266836</v>
      </c>
      <c r="W189" s="300">
        <v>2.1847684652898214</v>
      </c>
      <c r="X189" s="300">
        <v>1.7103349225619442</v>
      </c>
      <c r="Y189" s="300">
        <f t="shared" ref="Y189:Y190" si="303">SUM(V189:X189)</f>
        <v>6.8202656107784492</v>
      </c>
    </row>
    <row r="190" spans="1:25" x14ac:dyDescent="0.2">
      <c r="A190" s="264" t="s">
        <v>363</v>
      </c>
      <c r="B190" s="301">
        <f>SUM(B188:B189)</f>
        <v>3.8493661935651167</v>
      </c>
      <c r="C190" s="301">
        <f t="shared" ref="C190" si="304">SUM(C188:C189)</f>
        <v>4.1204613769340943</v>
      </c>
      <c r="D190" s="301">
        <f t="shared" ref="D190" si="305">SUM(D188:D189)</f>
        <v>1.9311724295007942</v>
      </c>
      <c r="E190" s="301">
        <f t="shared" si="299"/>
        <v>9.9010000000000051</v>
      </c>
      <c r="F190" s="301"/>
      <c r="G190" s="301">
        <f>SUM(G188:G189)</f>
        <v>4.8195431002438331</v>
      </c>
      <c r="H190" s="301">
        <f t="shared" ref="H190" si="306">SUM(H188:H189)</f>
        <v>4.4584561073439701</v>
      </c>
      <c r="I190" s="301">
        <f t="shared" ref="I190" si="307">SUM(I188:I189)</f>
        <v>2.1930007924121906</v>
      </c>
      <c r="J190" s="301">
        <f t="shared" si="300"/>
        <v>11.470999999999995</v>
      </c>
      <c r="K190" s="301"/>
      <c r="L190" s="301">
        <f>SUM(L188:L189)</f>
        <v>4.8543106839363306</v>
      </c>
      <c r="M190" s="301">
        <f t="shared" ref="M190" si="308">SUM(M188:M189)</f>
        <v>4.923048414725324</v>
      </c>
      <c r="N190" s="301">
        <f t="shared" ref="N190" si="309">SUM(N188:N189)</f>
        <v>4.3126409013383178</v>
      </c>
      <c r="O190" s="301">
        <f t="shared" si="301"/>
        <v>14.089999999999973</v>
      </c>
      <c r="P190" s="301"/>
      <c r="Q190" s="301">
        <f>SUM(Q188:Q189)</f>
        <v>4.5264998663321858</v>
      </c>
      <c r="R190" s="301">
        <f t="shared" ref="R190" si="310">SUM(R188:R189)</f>
        <v>4.7583531533559489</v>
      </c>
      <c r="S190" s="301">
        <f t="shared" ref="S190" si="311">SUM(S188:S189)</f>
        <v>3.7541469803118512</v>
      </c>
      <c r="T190" s="301">
        <f t="shared" si="302"/>
        <v>13.038999999999987</v>
      </c>
      <c r="U190" s="301"/>
      <c r="V190" s="301">
        <f>SUM(V188:V189)</f>
        <v>4.5700074435536813</v>
      </c>
      <c r="W190" s="301">
        <f t="shared" ref="W190" si="312">SUM(W188:W189)</f>
        <v>4.9822857907077456</v>
      </c>
      <c r="X190" s="301">
        <f t="shared" ref="X190" si="313">SUM(X188:X189)</f>
        <v>3.904706765738577</v>
      </c>
      <c r="Y190" s="301">
        <f t="shared" si="303"/>
        <v>13.457000000000004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2.5174784492780797</v>
      </c>
      <c r="C197" s="300">
        <v>2.9881049843757794</v>
      </c>
      <c r="D197" s="300">
        <v>3.1326856890818835</v>
      </c>
      <c r="E197" s="300">
        <f>SUM(B197:D197)</f>
        <v>8.6382691227357427</v>
      </c>
      <c r="F197" s="300"/>
      <c r="G197" s="300">
        <v>3.0198486026259235</v>
      </c>
      <c r="H197" s="300">
        <v>2.428805516190415</v>
      </c>
      <c r="I197" s="300">
        <v>3.011127018291432</v>
      </c>
      <c r="J197" s="300">
        <f>SUM(G197:I197)</f>
        <v>8.45978113710777</v>
      </c>
      <c r="K197" s="300"/>
      <c r="L197" s="300">
        <v>2.7153276538789606</v>
      </c>
      <c r="M197" s="300">
        <v>2.7312227247206931</v>
      </c>
      <c r="N197" s="300">
        <v>5.9572798763342574</v>
      </c>
      <c r="O197" s="300">
        <f>SUM(L197:N197)</f>
        <v>11.403830254933911</v>
      </c>
      <c r="P197" s="300"/>
      <c r="Q197" s="300">
        <v>2.6264956237806425</v>
      </c>
      <c r="R197" s="300">
        <v>2.6884579334381447</v>
      </c>
      <c r="S197" s="300">
        <v>5.9670025257096029</v>
      </c>
      <c r="T197" s="300">
        <f>SUM(Q197:S197)</f>
        <v>11.28195608292839</v>
      </c>
      <c r="U197" s="300"/>
      <c r="V197" s="300">
        <v>2.5465350663073929</v>
      </c>
      <c r="W197" s="300">
        <v>2.6430069086967976</v>
      </c>
      <c r="X197" s="300">
        <v>5.9653363742863004</v>
      </c>
      <c r="Y197" s="300">
        <f>SUM(V197:X197)</f>
        <v>11.154878349290492</v>
      </c>
    </row>
    <row r="198" spans="1:25" x14ac:dyDescent="0.2">
      <c r="A198" s="260" t="s">
        <v>364</v>
      </c>
      <c r="B198" s="300">
        <v>3.7077402680350051</v>
      </c>
      <c r="C198" s="300">
        <v>1.0143993899969947</v>
      </c>
      <c r="D198" s="300">
        <v>2.1515912192322797</v>
      </c>
      <c r="E198" s="300">
        <f t="shared" ref="E198:E199" si="314">SUM(B198:D198)</f>
        <v>6.8737308772642791</v>
      </c>
      <c r="F198" s="300"/>
      <c r="G198" s="300">
        <v>2.8905822622436186</v>
      </c>
      <c r="H198" s="300">
        <v>0.88710972876535676</v>
      </c>
      <c r="I198" s="300">
        <v>1.3825268718832717</v>
      </c>
      <c r="J198" s="300">
        <f t="shared" ref="J198:J199" si="315">SUM(G198:I198)</f>
        <v>5.160218862892247</v>
      </c>
      <c r="K198" s="300"/>
      <c r="L198" s="300">
        <v>2.3982290187932582</v>
      </c>
      <c r="M198" s="300">
        <v>0.61573329900179319</v>
      </c>
      <c r="N198" s="300">
        <v>1.1682074272710488</v>
      </c>
      <c r="O198" s="300">
        <f t="shared" ref="O198:O199" si="316">SUM(L198:N198)</f>
        <v>4.1821697450661004</v>
      </c>
      <c r="P198" s="300"/>
      <c r="Q198" s="300">
        <v>2.4730345666183919</v>
      </c>
      <c r="R198" s="300">
        <v>0.61272055957858085</v>
      </c>
      <c r="S198" s="300">
        <v>1.2032887908746348</v>
      </c>
      <c r="T198" s="300">
        <f t="shared" ref="T198:T199" si="317">SUM(Q198:S198)</f>
        <v>4.2890439170716075</v>
      </c>
      <c r="U198" s="300"/>
      <c r="V198" s="300">
        <v>2.631751860400755</v>
      </c>
      <c r="W198" s="300">
        <v>0.62433360667571824</v>
      </c>
      <c r="X198" s="300">
        <v>1.2750361836330175</v>
      </c>
      <c r="Y198" s="300">
        <f t="shared" ref="Y198:Y199" si="318">SUM(V198:X198)</f>
        <v>4.5311216507094905</v>
      </c>
    </row>
    <row r="199" spans="1:25" x14ac:dyDescent="0.2">
      <c r="A199" s="264" t="s">
        <v>363</v>
      </c>
      <c r="B199" s="301">
        <f>SUM(B197:B198)</f>
        <v>6.2252187173130853</v>
      </c>
      <c r="C199" s="301">
        <f t="shared" ref="C199" si="319">SUM(C197:C198)</f>
        <v>4.0025043743727746</v>
      </c>
      <c r="D199" s="301">
        <f t="shared" ref="D199" si="320">SUM(D197:D198)</f>
        <v>5.2842769083141636</v>
      </c>
      <c r="E199" s="301">
        <f t="shared" si="314"/>
        <v>15.512000000000024</v>
      </c>
      <c r="F199" s="301"/>
      <c r="G199" s="301">
        <f>SUM(G197:G198)</f>
        <v>5.9104308648695421</v>
      </c>
      <c r="H199" s="301">
        <f t="shared" ref="H199" si="321">SUM(H197:H198)</f>
        <v>3.3159152449557716</v>
      </c>
      <c r="I199" s="301">
        <f t="shared" ref="I199" si="322">SUM(I197:I198)</f>
        <v>4.3936538901747042</v>
      </c>
      <c r="J199" s="301">
        <f t="shared" si="315"/>
        <v>13.620000000000019</v>
      </c>
      <c r="K199" s="301"/>
      <c r="L199" s="301">
        <f>SUM(L197:L198)</f>
        <v>5.1135566726722192</v>
      </c>
      <c r="M199" s="301">
        <f t="shared" ref="M199" si="323">SUM(M197:M198)</f>
        <v>3.3469560237224862</v>
      </c>
      <c r="N199" s="301">
        <f t="shared" ref="N199" si="324">SUM(N197:N198)</f>
        <v>7.1254873036053059</v>
      </c>
      <c r="O199" s="301">
        <f t="shared" si="316"/>
        <v>15.586000000000011</v>
      </c>
      <c r="P199" s="301"/>
      <c r="Q199" s="301">
        <f>SUM(Q197:Q198)</f>
        <v>5.0995301903990349</v>
      </c>
      <c r="R199" s="301">
        <f t="shared" ref="R199" si="325">SUM(R197:R198)</f>
        <v>3.3011784930167254</v>
      </c>
      <c r="S199" s="301">
        <f t="shared" ref="S199" si="326">SUM(S197:S198)</f>
        <v>7.1702913165842377</v>
      </c>
      <c r="T199" s="301">
        <f t="shared" si="317"/>
        <v>15.570999999999998</v>
      </c>
      <c r="U199" s="301"/>
      <c r="V199" s="301">
        <f>SUM(V197:V198)</f>
        <v>5.1782869267081484</v>
      </c>
      <c r="W199" s="301">
        <f t="shared" ref="W199" si="327">SUM(W197:W198)</f>
        <v>3.2673405153725157</v>
      </c>
      <c r="X199" s="301">
        <f t="shared" ref="X199" si="328">SUM(X197:X198)</f>
        <v>7.2403725579193177</v>
      </c>
      <c r="Y199" s="301">
        <f t="shared" si="318"/>
        <v>15.685999999999982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Cambridge and Greater Peterborough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0.69628778971444483</v>
      </c>
      <c r="N7">
        <f>'Ind T4'!C122</f>
        <v>0.5482057286579245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1.3378965951002408</v>
      </c>
      <c r="N9">
        <f>'Ind T4'!C120</f>
        <v>1.3622930458392579</v>
      </c>
    </row>
    <row r="10" spans="1:16" x14ac:dyDescent="0.2">
      <c r="L10" s="13" t="str">
        <f>'Ind T4'!A80</f>
        <v>Education</v>
      </c>
      <c r="M10">
        <f>'Ind T4'!B119</f>
        <v>2.0759623741348765</v>
      </c>
      <c r="N10">
        <f>'Ind T4'!C119</f>
        <v>1.1000585886522529E-2</v>
      </c>
    </row>
    <row r="11" spans="1:16" x14ac:dyDescent="0.2">
      <c r="L11" s="13" t="str">
        <f>'Ind T4'!A79</f>
        <v>Public admin. and defence</v>
      </c>
      <c r="M11">
        <f>'Ind T4'!B118</f>
        <v>-2.8984940812331605</v>
      </c>
      <c r="N11">
        <f>'Ind T4'!C118</f>
        <v>0.75522184363512324</v>
      </c>
    </row>
    <row r="12" spans="1:16" x14ac:dyDescent="0.2">
      <c r="L12" s="1" t="str">
        <f>CONCATENATE("[",'Ind T4'!A78,"]")</f>
        <v>[Non-marketed services]</v>
      </c>
      <c r="M12">
        <f>'Ind T4'!B117</f>
        <v>1.0732089703497705</v>
      </c>
      <c r="N12">
        <f>'Ind T4'!C117</f>
        <v>0.73790433466931482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9.5228463156016296E-2</v>
      </c>
      <c r="N14" s="13">
        <f>'Ind T4'!C115</f>
        <v>4.2645886567771463E-2</v>
      </c>
    </row>
    <row r="15" spans="1:16" x14ac:dyDescent="0.2">
      <c r="L15" s="13" t="str">
        <f>'Ind T4'!A75</f>
        <v>Arts and entertainment</v>
      </c>
      <c r="M15" s="13">
        <f>'Ind T4'!B114</f>
        <v>7.3115299084461238</v>
      </c>
      <c r="N15" s="13">
        <f>'Ind T4'!C114</f>
        <v>-0.30597034806570944</v>
      </c>
    </row>
    <row r="16" spans="1:16" x14ac:dyDescent="0.2">
      <c r="L16" s="13" t="str">
        <f>'Ind T4'!A74</f>
        <v>Support services</v>
      </c>
      <c r="M16" s="13">
        <f>'Ind T4'!B113</f>
        <v>-4.4670420412294636</v>
      </c>
      <c r="N16" s="13">
        <f>'Ind T4'!C113</f>
        <v>1.1179385288240473</v>
      </c>
    </row>
    <row r="17" spans="12:14" x14ac:dyDescent="0.2">
      <c r="L17" s="13" t="str">
        <f>'Ind T4'!A73</f>
        <v>Professional services</v>
      </c>
      <c r="M17" s="13">
        <f>'Ind T4'!B112</f>
        <v>3.3277070291945821</v>
      </c>
      <c r="N17" s="13">
        <f>'Ind T4'!C112</f>
        <v>0.96007380548133181</v>
      </c>
    </row>
    <row r="18" spans="12:14" x14ac:dyDescent="0.2">
      <c r="L18" s="13" t="str">
        <f>'Ind T4'!A72</f>
        <v>Real estate</v>
      </c>
      <c r="M18" s="13">
        <f>'Ind T4'!B111</f>
        <v>0.6083457198402531</v>
      </c>
      <c r="N18" s="13">
        <f>'Ind T4'!C111</f>
        <v>1.0262283075542333</v>
      </c>
    </row>
    <row r="19" spans="12:14" x14ac:dyDescent="0.2">
      <c r="L19" t="str">
        <f>'Ind T4'!A71</f>
        <v>Finance and insurance</v>
      </c>
      <c r="M19">
        <f>'Ind T4'!B110</f>
        <v>1.595428121902609</v>
      </c>
      <c r="N19">
        <f>'Ind T4'!C110</f>
        <v>-1.2014329354257502</v>
      </c>
    </row>
    <row r="20" spans="12:14" x14ac:dyDescent="0.2">
      <c r="L20" t="str">
        <f>'Ind T4'!A70</f>
        <v>Information technology</v>
      </c>
      <c r="M20">
        <f>'Ind T4'!B109</f>
        <v>2.3546653465207124</v>
      </c>
      <c r="N20">
        <f>'Ind T4'!C109</f>
        <v>0.66171096716174382</v>
      </c>
    </row>
    <row r="21" spans="12:14" x14ac:dyDescent="0.2">
      <c r="L21" t="str">
        <f>'Ind T4'!A69</f>
        <v>Media</v>
      </c>
      <c r="M21">
        <f>'Ind T4'!B108</f>
        <v>-0.94168975243924535</v>
      </c>
      <c r="N21">
        <f>'Ind T4'!C108</f>
        <v>-0.45047454452949998</v>
      </c>
    </row>
    <row r="22" spans="12:14" x14ac:dyDescent="0.2">
      <c r="L22" s="1" t="str">
        <f>CONCATENATE("[",'Ind T4'!A68,"]")</f>
        <v>[Business and other services]</v>
      </c>
      <c r="M22">
        <f>'Ind T4'!B107</f>
        <v>0.73240581169982111</v>
      </c>
      <c r="N22">
        <f>'Ind T4'!C107</f>
        <v>0.62300453623764795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3.3600628892853868</v>
      </c>
      <c r="N24">
        <f>'Ind T4'!C105</f>
        <v>1.2147142138094758</v>
      </c>
    </row>
    <row r="25" spans="12:14" x14ac:dyDescent="0.2">
      <c r="L25" s="13" t="str">
        <f>'Ind T4'!A65</f>
        <v>Transport and storage</v>
      </c>
      <c r="M25">
        <f>'Ind T4'!B104</f>
        <v>5.6855004333477455</v>
      </c>
      <c r="N25">
        <f>'Ind T4'!C104</f>
        <v>0.62616544873477231</v>
      </c>
    </row>
    <row r="26" spans="12:14" x14ac:dyDescent="0.2">
      <c r="L26" s="13" t="str">
        <f>'Ind T4'!A64</f>
        <v>Wholesale and retail trade</v>
      </c>
      <c r="M26">
        <f>'Ind T4'!B103</f>
        <v>-1.8628135984962824</v>
      </c>
      <c r="N26">
        <f>'Ind T4'!C103</f>
        <v>0.24743319762219329</v>
      </c>
    </row>
    <row r="27" spans="12:14" x14ac:dyDescent="0.2">
      <c r="L27" s="1" t="str">
        <f>CONCATENATE("[",'Ind T4'!A63,"]")</f>
        <v>[Trade, accomod. and transport]</v>
      </c>
      <c r="M27">
        <f>'Ind T4'!B102</f>
        <v>0.64291958106033054</v>
      </c>
      <c r="N27">
        <f>'Ind T4'!C102</f>
        <v>0.57879887040575007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1.4725615679375359</v>
      </c>
      <c r="N29">
        <f>'Ind T4'!C100</f>
        <v>0.76424235283321096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1.381340821833188</v>
      </c>
      <c r="N31">
        <f>'Ind T4'!C98</f>
        <v>-0.95158562585234696</v>
      </c>
    </row>
    <row r="32" spans="12:14" x14ac:dyDescent="0.2">
      <c r="L32" s="13" t="str">
        <f>'Ind T4'!A58</f>
        <v>Engineering</v>
      </c>
      <c r="M32">
        <f>'Ind T4'!B97</f>
        <v>-1.5816145066574694</v>
      </c>
      <c r="N32">
        <f>'Ind T4'!C97</f>
        <v>-1.0029127487703127</v>
      </c>
    </row>
    <row r="33" spans="12:14" x14ac:dyDescent="0.2">
      <c r="L33" s="13" t="str">
        <f>'Ind T4'!A57</f>
        <v>Food drink and tobacco</v>
      </c>
      <c r="M33">
        <f>'Ind T4'!B96</f>
        <v>1.6101471691800873</v>
      </c>
      <c r="N33">
        <f>'Ind T4'!C96</f>
        <v>0.73145791936419791</v>
      </c>
    </row>
    <row r="34" spans="12:14" x14ac:dyDescent="0.2">
      <c r="L34" s="1" t="str">
        <f>CONCATENATE("[",'Ind T4'!A56,"]")</f>
        <v>[Manufacturing]</v>
      </c>
      <c r="M34">
        <f>'Ind T4'!B95</f>
        <v>0.66023215101711497</v>
      </c>
      <c r="N34">
        <f>'Ind T4'!C95</f>
        <v>-0.67134974664524449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-0.30535597073363396</v>
      </c>
      <c r="N36">
        <f>'Ind T4'!C93</f>
        <v>1.1056607809925234</v>
      </c>
    </row>
    <row r="37" spans="12:14" x14ac:dyDescent="0.2">
      <c r="L37" s="13" t="str">
        <f>'Ind T4'!A53</f>
        <v>Electricity and gas</v>
      </c>
      <c r="M37">
        <f>'Ind T4'!B92</f>
        <v>-9.9032448055976108</v>
      </c>
      <c r="N37">
        <f>'Ind T4'!C92</f>
        <v>-0.86014222060204482</v>
      </c>
    </row>
    <row r="38" spans="12:14" x14ac:dyDescent="0.2">
      <c r="L38" s="13" t="str">
        <f>'Ind T4'!A52</f>
        <v>Mining and quarrying</v>
      </c>
      <c r="M38">
        <f>'Ind T4'!B91</f>
        <v>-5.6470130861182799</v>
      </c>
      <c r="N38">
        <f>'Ind T4'!C91</f>
        <v>-2.7635522128511614</v>
      </c>
    </row>
    <row r="39" spans="12:14" x14ac:dyDescent="0.2">
      <c r="L39" s="45" t="str">
        <f>'Ind T4'!A51</f>
        <v>Agriculture</v>
      </c>
      <c r="M39">
        <f>'Ind T4'!B90</f>
        <v>-8.8172345206641189</v>
      </c>
      <c r="N39">
        <f>'Ind T4'!C90</f>
        <v>0.15222552344549278</v>
      </c>
    </row>
    <row r="40" spans="12:14" x14ac:dyDescent="0.2">
      <c r="L40" s="1" t="str">
        <f>CONCATENATE("[",'Ind T4'!A50,"]")</f>
        <v>[Primary sector and utilities]</v>
      </c>
      <c r="M40">
        <f>'Ind T4'!B89</f>
        <v>-5.293133181354726</v>
      </c>
      <c r="N40">
        <f>'Ind T4'!C89</f>
        <v>0.54062987903802373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Cambridge and Greater Peterborough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11.060000000000004</v>
      </c>
      <c r="N5" s="11">
        <f t="shared" ref="N5:AL5" si="1">SUM(N6:N9)</f>
        <v>9.9629999999999939</v>
      </c>
      <c r="O5" s="11">
        <f t="shared" si="1"/>
        <v>11.23899999999999</v>
      </c>
      <c r="P5" s="11">
        <f t="shared" si="1"/>
        <v>10.725000000000001</v>
      </c>
      <c r="Q5" s="11">
        <f t="shared" si="1"/>
        <v>11.738000000000014</v>
      </c>
      <c r="R5" s="11">
        <f t="shared" si="1"/>
        <v>12.231000000000025</v>
      </c>
      <c r="S5" s="11">
        <f t="shared" si="1"/>
        <v>11.181999999999999</v>
      </c>
      <c r="T5" s="11">
        <f t="shared" si="1"/>
        <v>10.616000000000003</v>
      </c>
      <c r="U5" s="11">
        <f t="shared" si="1"/>
        <v>12.094999999999999</v>
      </c>
      <c r="V5" s="11">
        <f t="shared" si="1"/>
        <v>13.058999999999973</v>
      </c>
      <c r="W5" s="11">
        <f t="shared" si="1"/>
        <v>9.3189999999999973</v>
      </c>
      <c r="X5" s="11">
        <f t="shared" si="1"/>
        <v>9.2549999999999972</v>
      </c>
      <c r="Y5" s="11">
        <f t="shared" si="1"/>
        <v>9.2680000000000184</v>
      </c>
      <c r="Z5" s="11">
        <f t="shared" si="1"/>
        <v>9.3840000000000003</v>
      </c>
      <c r="AA5" s="11">
        <f t="shared" si="1"/>
        <v>9.6380000000000052</v>
      </c>
      <c r="AB5" s="11">
        <f t="shared" si="1"/>
        <v>9.7410000000000032</v>
      </c>
      <c r="AC5" s="11">
        <f t="shared" si="1"/>
        <v>9.8190000000000008</v>
      </c>
      <c r="AD5" s="11">
        <f t="shared" si="1"/>
        <v>9.8739999999999952</v>
      </c>
      <c r="AE5" s="11">
        <f t="shared" si="1"/>
        <v>9.9130000000000074</v>
      </c>
      <c r="AF5" s="11">
        <f t="shared" si="1"/>
        <v>9.9480000000000075</v>
      </c>
      <c r="AG5" s="11">
        <f t="shared" si="1"/>
        <v>9.9800000000000075</v>
      </c>
      <c r="AH5" s="11">
        <f t="shared" si="1"/>
        <v>10.005999999999986</v>
      </c>
      <c r="AI5" s="11">
        <f t="shared" si="1"/>
        <v>10.030999999999992</v>
      </c>
      <c r="AJ5" s="11">
        <f t="shared" si="1"/>
        <v>10.055999999999994</v>
      </c>
      <c r="AK5" s="11">
        <f t="shared" si="1"/>
        <v>10.080000000000004</v>
      </c>
      <c r="AL5" s="11">
        <f t="shared" si="1"/>
        <v>10.103999999999992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6.7760000000000016</v>
      </c>
      <c r="N6" s="11">
        <v>5.5899999999999954</v>
      </c>
      <c r="O6" s="11">
        <v>6.722999999999991</v>
      </c>
      <c r="P6" s="11">
        <v>5.3819999999999961</v>
      </c>
      <c r="Q6" s="11">
        <v>7.3600000000000083</v>
      </c>
      <c r="R6" s="11">
        <v>6.6680000000000126</v>
      </c>
      <c r="S6" s="11">
        <v>6.2679999999999909</v>
      </c>
      <c r="T6" s="11">
        <v>5.3640000000000017</v>
      </c>
      <c r="U6" s="11">
        <v>6.4149999999999912</v>
      </c>
      <c r="V6" s="11">
        <v>6.9759999999999751</v>
      </c>
      <c r="W6" s="11">
        <v>4.202999999999995</v>
      </c>
      <c r="X6" s="11">
        <v>4.2529999999999983</v>
      </c>
      <c r="Y6" s="11">
        <v>4.3100000000000032</v>
      </c>
      <c r="Z6" s="11">
        <v>4.3550000000000084</v>
      </c>
      <c r="AA6" s="11">
        <v>4.3989999999999982</v>
      </c>
      <c r="AB6" s="11">
        <v>4.386000000000001</v>
      </c>
      <c r="AC6" s="11">
        <v>4.3779999999999948</v>
      </c>
      <c r="AD6" s="11">
        <v>4.3690000000000024</v>
      </c>
      <c r="AE6" s="11">
        <v>4.3589999999999991</v>
      </c>
      <c r="AF6" s="11">
        <v>4.3499999999999996</v>
      </c>
      <c r="AG6" s="11">
        <v>4.3419999999999943</v>
      </c>
      <c r="AH6" s="11">
        <v>4.3329999999999904</v>
      </c>
      <c r="AI6" s="11">
        <v>4.3249999999999984</v>
      </c>
      <c r="AJ6" s="11">
        <v>4.3169999999999966</v>
      </c>
      <c r="AK6" s="172">
        <v>4.3089999999999922</v>
      </c>
      <c r="AL6" s="11">
        <v>4.2999999999999865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0.17500000000000032</v>
      </c>
      <c r="N7" s="11">
        <v>0.1810000000000003</v>
      </c>
      <c r="O7" s="11">
        <v>7.6999999999999541E-2</v>
      </c>
      <c r="P7" s="11">
        <v>0.11499999999999994</v>
      </c>
      <c r="Q7" s="11">
        <v>0.11099999999999996</v>
      </c>
      <c r="R7" s="11">
        <v>0.22600000000000031</v>
      </c>
      <c r="S7" s="11">
        <v>0.14399999999999999</v>
      </c>
      <c r="T7" s="11">
        <v>0.28199999999999936</v>
      </c>
      <c r="U7" s="11">
        <v>0.25399999999999973</v>
      </c>
      <c r="V7" s="11">
        <v>0.13600000000000004</v>
      </c>
      <c r="W7" s="11">
        <v>0.16900000000000054</v>
      </c>
      <c r="X7" s="11">
        <v>0.16200000000000014</v>
      </c>
      <c r="Y7" s="11">
        <v>0.16</v>
      </c>
      <c r="Z7" s="11">
        <v>0.15399999999999961</v>
      </c>
      <c r="AA7" s="11">
        <v>0.14900000000000002</v>
      </c>
      <c r="AB7" s="11">
        <v>0.14400000000000029</v>
      </c>
      <c r="AC7" s="11">
        <v>0.14000000000000012</v>
      </c>
      <c r="AD7" s="11">
        <v>0.13599999999999998</v>
      </c>
      <c r="AE7" s="11">
        <v>0.13199999999999992</v>
      </c>
      <c r="AF7" s="11">
        <v>0.12900000000000003</v>
      </c>
      <c r="AG7" s="11">
        <v>0.126</v>
      </c>
      <c r="AH7" s="11">
        <v>0.12199999999999983</v>
      </c>
      <c r="AI7" s="11">
        <v>0.11900000000000011</v>
      </c>
      <c r="AJ7" s="11">
        <v>0.11600000000000016</v>
      </c>
      <c r="AK7" s="172">
        <v>0.11300000000000004</v>
      </c>
      <c r="AL7" s="11">
        <v>0.11100000000000014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0.45500000000000124</v>
      </c>
      <c r="N8" s="11">
        <v>0.5690000000000015</v>
      </c>
      <c r="O8" s="11">
        <v>0.59800000000000009</v>
      </c>
      <c r="P8" s="11">
        <v>0.68599999999999794</v>
      </c>
      <c r="Q8" s="11">
        <v>0.80599999999999994</v>
      </c>
      <c r="R8" s="11">
        <v>0.79000000000000126</v>
      </c>
      <c r="S8" s="11">
        <v>0.51599999999999979</v>
      </c>
      <c r="T8" s="11">
        <v>0.98199999999999832</v>
      </c>
      <c r="U8" s="11">
        <v>0.64799999999999802</v>
      </c>
      <c r="V8" s="11">
        <v>0.55000000000000093</v>
      </c>
      <c r="W8" s="11">
        <v>0.46899999999999958</v>
      </c>
      <c r="X8" s="11">
        <v>0.45400000000000063</v>
      </c>
      <c r="Y8" s="11">
        <v>0.43899999999999989</v>
      </c>
      <c r="Z8" s="11">
        <v>0.43399999999999922</v>
      </c>
      <c r="AA8" s="11">
        <v>0.43199999999999938</v>
      </c>
      <c r="AB8" s="11">
        <v>0.42999999999999955</v>
      </c>
      <c r="AC8" s="11">
        <v>0.42799999999999955</v>
      </c>
      <c r="AD8" s="11">
        <v>0.42599999999999921</v>
      </c>
      <c r="AE8" s="11">
        <v>0.42300000000000015</v>
      </c>
      <c r="AF8" s="11">
        <v>0.42099999999999971</v>
      </c>
      <c r="AG8" s="11">
        <v>0.42000000000000132</v>
      </c>
      <c r="AH8" s="11">
        <v>0.41799999999999937</v>
      </c>
      <c r="AI8" s="11">
        <v>0.4159999999999992</v>
      </c>
      <c r="AJ8" s="11">
        <v>0.41500000000000037</v>
      </c>
      <c r="AK8" s="172">
        <v>0.41300000000000003</v>
      </c>
      <c r="AL8" s="11">
        <v>0.41199999999999964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3.6540000000000012</v>
      </c>
      <c r="N9" s="11">
        <v>3.6229999999999958</v>
      </c>
      <c r="O9" s="11">
        <v>3.8409999999999997</v>
      </c>
      <c r="P9" s="11">
        <v>4.542000000000006</v>
      </c>
      <c r="Q9" s="11">
        <v>3.4610000000000047</v>
      </c>
      <c r="R9" s="11">
        <v>4.5470000000000113</v>
      </c>
      <c r="S9" s="11">
        <v>4.2540000000000076</v>
      </c>
      <c r="T9" s="11">
        <v>3.9880000000000035</v>
      </c>
      <c r="U9" s="11">
        <v>4.7780000000000094</v>
      </c>
      <c r="V9" s="11">
        <v>5.3969999999999958</v>
      </c>
      <c r="W9" s="11">
        <v>4.4780000000000024</v>
      </c>
      <c r="X9" s="11">
        <v>4.3859999999999983</v>
      </c>
      <c r="Y9" s="11">
        <v>4.3590000000000151</v>
      </c>
      <c r="Z9" s="11">
        <v>4.4409999999999918</v>
      </c>
      <c r="AA9" s="11">
        <v>4.6580000000000066</v>
      </c>
      <c r="AB9" s="11">
        <v>4.7810000000000032</v>
      </c>
      <c r="AC9" s="11">
        <v>4.8730000000000055</v>
      </c>
      <c r="AD9" s="11">
        <v>4.9429999999999925</v>
      </c>
      <c r="AE9" s="11">
        <v>4.9990000000000077</v>
      </c>
      <c r="AF9" s="11">
        <v>5.0480000000000089</v>
      </c>
      <c r="AG9" s="11">
        <v>5.0920000000000121</v>
      </c>
      <c r="AH9" s="11">
        <v>5.1329999999999965</v>
      </c>
      <c r="AI9" s="11">
        <v>5.170999999999994</v>
      </c>
      <c r="AJ9" s="11">
        <v>5.2079999999999966</v>
      </c>
      <c r="AK9" s="172">
        <v>5.2450000000000108</v>
      </c>
      <c r="AL9" s="11">
        <v>5.2810000000000068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41.373999999999953</v>
      </c>
      <c r="N11" s="11">
        <f t="shared" si="2"/>
        <v>41.363000000000071</v>
      </c>
      <c r="O11" s="11">
        <f t="shared" si="2"/>
        <v>41.960000000000086</v>
      </c>
      <c r="P11" s="11">
        <f t="shared" si="2"/>
        <v>41.527000000000015</v>
      </c>
      <c r="Q11" s="11">
        <f t="shared" si="2"/>
        <v>41.073000000000064</v>
      </c>
      <c r="R11" s="11">
        <f t="shared" ref="R11" si="3">SUM(R12:R14)</f>
        <v>40.716999999999899</v>
      </c>
      <c r="S11" s="11">
        <f t="shared" ref="S11" si="4">SUM(S12:S14)</f>
        <v>41.07399999999997</v>
      </c>
      <c r="T11" s="11">
        <f t="shared" ref="T11" si="5">SUM(T12:T14)</f>
        <v>42.562999999999946</v>
      </c>
      <c r="U11" s="11">
        <f t="shared" ref="U11" si="6">SUM(U12:U14)</f>
        <v>43.558999999999955</v>
      </c>
      <c r="V11" s="11">
        <f t="shared" ref="V11" si="7">SUM(V12:V14)</f>
        <v>43.193000000000055</v>
      </c>
      <c r="W11" s="11">
        <f t="shared" ref="W11" si="8">SUM(W12:W14)</f>
        <v>42.078999999999951</v>
      </c>
      <c r="X11" s="11">
        <f t="shared" ref="X11" si="9">SUM(X12:X14)</f>
        <v>42.129000000000062</v>
      </c>
      <c r="Y11" s="11">
        <f t="shared" ref="Y11" si="10">SUM(Y12:Y14)</f>
        <v>41.855999999999959</v>
      </c>
      <c r="Z11" s="11">
        <f t="shared" ref="Z11" si="11">SUM(Z12:Z14)</f>
        <v>41.547999999999966</v>
      </c>
      <c r="AA11" s="11">
        <f t="shared" ref="AA11" si="12">SUM(AA12:AA14)</f>
        <v>41.293999999999933</v>
      </c>
      <c r="AB11" s="11">
        <f t="shared" ref="AB11" si="13">SUM(AB12:AB14)</f>
        <v>40.986000000000018</v>
      </c>
      <c r="AC11" s="11">
        <f t="shared" ref="AC11" si="14">SUM(AC12:AC14)</f>
        <v>40.660000000000018</v>
      </c>
      <c r="AD11" s="11">
        <f>SUM(AD12:AD14)</f>
        <v>40.332000000000008</v>
      </c>
      <c r="AE11" s="11">
        <f t="shared" ref="AE11" si="15">SUM(AE12:AE14)</f>
        <v>40.012999999999963</v>
      </c>
      <c r="AF11" s="11">
        <f t="shared" ref="AF11" si="16">SUM(AF12:AF14)</f>
        <v>39.70300000000011</v>
      </c>
      <c r="AG11" s="11">
        <f t="shared" ref="AG11:AL11" si="17">SUM(AG12:AG14)</f>
        <v>39.422999999999874</v>
      </c>
      <c r="AH11" s="11">
        <f t="shared" si="17"/>
        <v>39.13600000000001</v>
      </c>
      <c r="AI11" s="11">
        <f t="shared" si="17"/>
        <v>38.853000000000023</v>
      </c>
      <c r="AJ11" s="11">
        <f t="shared" si="17"/>
        <v>38.574999999999974</v>
      </c>
      <c r="AK11" s="11">
        <f t="shared" si="17"/>
        <v>38.300000000000026</v>
      </c>
      <c r="AL11" s="11">
        <f t="shared" si="17"/>
        <v>38.034999999999989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6.2259999999999946</v>
      </c>
      <c r="N12" s="11">
        <v>6.0630000000000024</v>
      </c>
      <c r="O12" s="11">
        <v>5.2420000000000151</v>
      </c>
      <c r="P12" s="11">
        <v>4.7269999999999985</v>
      </c>
      <c r="Q12" s="11">
        <v>6.9199999999999973</v>
      </c>
      <c r="R12" s="11">
        <v>6.0980000000000025</v>
      </c>
      <c r="S12" s="11">
        <v>6.0719999999999894</v>
      </c>
      <c r="T12" s="11">
        <v>6.9300000000000024</v>
      </c>
      <c r="U12" s="11">
        <v>6.6859999999999884</v>
      </c>
      <c r="V12" s="11">
        <v>6.801999999999996</v>
      </c>
      <c r="W12" s="11">
        <v>6.605000000000012</v>
      </c>
      <c r="X12" s="11">
        <v>6.7129999999999876</v>
      </c>
      <c r="Y12" s="11">
        <v>6.8380000000000045</v>
      </c>
      <c r="Z12" s="11">
        <v>6.9040000000000079</v>
      </c>
      <c r="AA12" s="11">
        <v>6.9599999999999982</v>
      </c>
      <c r="AB12" s="11">
        <v>7.0100000000000113</v>
      </c>
      <c r="AC12" s="11">
        <v>7.0449999999999955</v>
      </c>
      <c r="AD12" s="11">
        <v>7.0800000000000178</v>
      </c>
      <c r="AE12" s="11">
        <v>7.1160000000000085</v>
      </c>
      <c r="AF12" s="11">
        <v>7.1510000000000193</v>
      </c>
      <c r="AG12" s="11">
        <v>7.1899999999999782</v>
      </c>
      <c r="AH12" s="11">
        <v>7.2290000000000054</v>
      </c>
      <c r="AI12" s="11">
        <v>7.2660000000000098</v>
      </c>
      <c r="AJ12" s="11">
        <v>7.3019999999999898</v>
      </c>
      <c r="AK12" s="172">
        <v>7.335999999999987</v>
      </c>
      <c r="AL12" s="11">
        <v>7.3679999999999968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13.743999999999973</v>
      </c>
      <c r="N13" s="11">
        <v>13.310000000000025</v>
      </c>
      <c r="O13" s="11">
        <v>13.174999999999999</v>
      </c>
      <c r="P13" s="11">
        <v>12.668000000000031</v>
      </c>
      <c r="Q13" s="11">
        <v>11.094999999999992</v>
      </c>
      <c r="R13" s="11">
        <v>10.858999999999988</v>
      </c>
      <c r="S13" s="11">
        <v>9.581999999999999</v>
      </c>
      <c r="T13" s="11">
        <v>10.988999999999985</v>
      </c>
      <c r="U13" s="11">
        <v>10.351999999999986</v>
      </c>
      <c r="V13" s="11">
        <v>10.431000000000012</v>
      </c>
      <c r="W13" s="11">
        <v>10.02699999999999</v>
      </c>
      <c r="X13" s="11">
        <v>10.208000000000011</v>
      </c>
      <c r="Y13" s="11">
        <v>10.123999999999961</v>
      </c>
      <c r="Z13" s="11">
        <v>10.097999999999947</v>
      </c>
      <c r="AA13" s="11">
        <v>10.037999999999959</v>
      </c>
      <c r="AB13" s="11">
        <v>9.9589999999999907</v>
      </c>
      <c r="AC13" s="11">
        <v>9.8230000000000288</v>
      </c>
      <c r="AD13" s="11">
        <v>9.68500000000002</v>
      </c>
      <c r="AE13" s="11">
        <v>9.5479999999999876</v>
      </c>
      <c r="AF13" s="11">
        <v>9.4119999999999866</v>
      </c>
      <c r="AG13" s="11">
        <v>9.2839999999999634</v>
      </c>
      <c r="AH13" s="11">
        <v>9.1520000000000152</v>
      </c>
      <c r="AI13" s="11">
        <v>9.0200000000000102</v>
      </c>
      <c r="AJ13" s="11">
        <v>8.8870000000000111</v>
      </c>
      <c r="AK13" s="172">
        <v>8.7529999999999859</v>
      </c>
      <c r="AL13" s="11">
        <v>8.6200000000000152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21.403999999999982</v>
      </c>
      <c r="N14" s="11">
        <v>21.990000000000048</v>
      </c>
      <c r="O14" s="11">
        <v>23.54300000000007</v>
      </c>
      <c r="P14" s="11">
        <v>24.13199999999998</v>
      </c>
      <c r="Q14" s="11">
        <v>23.058000000000071</v>
      </c>
      <c r="R14" s="11">
        <v>23.759999999999913</v>
      </c>
      <c r="S14" s="11">
        <v>25.41999999999998</v>
      </c>
      <c r="T14" s="11">
        <v>24.643999999999963</v>
      </c>
      <c r="U14" s="11">
        <v>26.520999999999983</v>
      </c>
      <c r="V14" s="11">
        <v>25.960000000000047</v>
      </c>
      <c r="W14" s="11">
        <v>25.446999999999949</v>
      </c>
      <c r="X14" s="11">
        <v>25.208000000000059</v>
      </c>
      <c r="Y14" s="11">
        <v>24.893999999999991</v>
      </c>
      <c r="Z14" s="11">
        <v>24.54600000000001</v>
      </c>
      <c r="AA14" s="11">
        <v>24.295999999999975</v>
      </c>
      <c r="AB14" s="11">
        <v>24.017000000000014</v>
      </c>
      <c r="AC14" s="11">
        <v>23.791999999999994</v>
      </c>
      <c r="AD14" s="11">
        <v>23.566999999999968</v>
      </c>
      <c r="AE14" s="11">
        <v>23.348999999999968</v>
      </c>
      <c r="AF14" s="11">
        <v>23.140000000000104</v>
      </c>
      <c r="AG14" s="11">
        <v>22.948999999999931</v>
      </c>
      <c r="AH14" s="11">
        <v>22.754999999999992</v>
      </c>
      <c r="AI14" s="11">
        <v>22.567000000000007</v>
      </c>
      <c r="AJ14" s="11">
        <v>22.385999999999974</v>
      </c>
      <c r="AK14" s="172">
        <v>22.211000000000052</v>
      </c>
      <c r="AL14" s="11">
        <v>22.046999999999979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26.045000000000027</v>
      </c>
      <c r="N16" s="11">
        <v>24.996999999999986</v>
      </c>
      <c r="O16" s="11">
        <v>21.904999999999994</v>
      </c>
      <c r="P16" s="11">
        <v>22.729999999999983</v>
      </c>
      <c r="Q16" s="11">
        <v>25.035000000000021</v>
      </c>
      <c r="R16" s="11">
        <v>27.060999999999986</v>
      </c>
      <c r="S16" s="11">
        <v>27.166000000000015</v>
      </c>
      <c r="T16" s="11">
        <v>29.691000000000003</v>
      </c>
      <c r="U16" s="11">
        <v>28.587000000000032</v>
      </c>
      <c r="V16" s="11">
        <v>26.61599999999995</v>
      </c>
      <c r="W16" s="11">
        <v>29.112999999999985</v>
      </c>
      <c r="X16" s="11">
        <v>29.024999999999974</v>
      </c>
      <c r="Y16" s="11">
        <v>29.335999999999952</v>
      </c>
      <c r="Z16" s="11">
        <v>30.00199999999996</v>
      </c>
      <c r="AA16" s="11">
        <v>30.499999999999993</v>
      </c>
      <c r="AB16" s="11">
        <v>30.716999999999928</v>
      </c>
      <c r="AC16" s="11">
        <v>30.915000000000045</v>
      </c>
      <c r="AD16" s="11">
        <v>31.075999999999979</v>
      </c>
      <c r="AE16" s="11">
        <v>31.257000000000041</v>
      </c>
      <c r="AF16" s="11">
        <v>31.428999999999927</v>
      </c>
      <c r="AG16" s="11">
        <v>31.622000000000028</v>
      </c>
      <c r="AH16" s="11">
        <v>31.818000000000008</v>
      </c>
      <c r="AI16" s="11">
        <v>32.018999999999963</v>
      </c>
      <c r="AJ16" s="11">
        <v>32.223000000000063</v>
      </c>
      <c r="AK16" s="172">
        <v>32.427999999999997</v>
      </c>
      <c r="AL16" s="11">
        <v>32.634999999999955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106.11299999999994</v>
      </c>
      <c r="N18" s="11">
        <f t="shared" ref="N18:AL18" si="18">SUM(N19:N21)</f>
        <v>105.09500000000016</v>
      </c>
      <c r="O18" s="11">
        <f t="shared" si="18"/>
        <v>104.65499999999994</v>
      </c>
      <c r="P18" s="11">
        <f t="shared" si="18"/>
        <v>104.13600000000018</v>
      </c>
      <c r="Q18" s="11">
        <f t="shared" si="18"/>
        <v>111.77100000000004</v>
      </c>
      <c r="R18" s="11">
        <f t="shared" si="18"/>
        <v>114.73500000000007</v>
      </c>
      <c r="S18" s="11">
        <f t="shared" si="18"/>
        <v>118.00100000000003</v>
      </c>
      <c r="T18" s="11">
        <f t="shared" si="18"/>
        <v>119.623</v>
      </c>
      <c r="U18" s="11">
        <f t="shared" si="18"/>
        <v>122.49899999999982</v>
      </c>
      <c r="V18" s="11">
        <f t="shared" si="18"/>
        <v>120.47099999999998</v>
      </c>
      <c r="W18" s="11">
        <f t="shared" si="18"/>
        <v>118.47100000000003</v>
      </c>
      <c r="X18" s="11">
        <f t="shared" si="18"/>
        <v>117.72799999999994</v>
      </c>
      <c r="Y18" s="11">
        <f t="shared" si="18"/>
        <v>118.34699999999984</v>
      </c>
      <c r="Z18" s="11">
        <f t="shared" si="18"/>
        <v>119.37299999999976</v>
      </c>
      <c r="AA18" s="11">
        <f t="shared" si="18"/>
        <v>120.67000000000027</v>
      </c>
      <c r="AB18" s="11">
        <f t="shared" si="18"/>
        <v>121.75300000000017</v>
      </c>
      <c r="AC18" s="11">
        <f t="shared" si="18"/>
        <v>122.61999999999998</v>
      </c>
      <c r="AD18" s="11">
        <f t="shared" si="18"/>
        <v>123.40799999999993</v>
      </c>
      <c r="AE18" s="11">
        <f t="shared" si="18"/>
        <v>124.15499999999994</v>
      </c>
      <c r="AF18" s="11">
        <f t="shared" si="18"/>
        <v>124.87800000000007</v>
      </c>
      <c r="AG18" s="11">
        <f t="shared" si="18"/>
        <v>125.61099999999993</v>
      </c>
      <c r="AH18" s="11">
        <f t="shared" si="18"/>
        <v>126.33800000000006</v>
      </c>
      <c r="AI18" s="11">
        <f t="shared" si="18"/>
        <v>127.0510000000001</v>
      </c>
      <c r="AJ18" s="11">
        <f t="shared" si="18"/>
        <v>127.777</v>
      </c>
      <c r="AK18" s="11">
        <f t="shared" si="18"/>
        <v>128.48499999999996</v>
      </c>
      <c r="AL18" s="11">
        <f t="shared" si="18"/>
        <v>129.18399999999983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65.320999999999913</v>
      </c>
      <c r="N19" s="11">
        <v>65.933000000000135</v>
      </c>
      <c r="O19" s="11">
        <v>63.045999999999928</v>
      </c>
      <c r="P19" s="11">
        <v>62.72100000000011</v>
      </c>
      <c r="Q19" s="11">
        <v>68.400000000000077</v>
      </c>
      <c r="R19" s="11">
        <v>71.678000000000111</v>
      </c>
      <c r="S19" s="11">
        <v>69.581999999999979</v>
      </c>
      <c r="T19" s="11">
        <v>71.426000000000045</v>
      </c>
      <c r="U19" s="11">
        <v>70.383999999999887</v>
      </c>
      <c r="V19" s="11">
        <v>66.970000000000013</v>
      </c>
      <c r="W19" s="11">
        <v>65.246000000000009</v>
      </c>
      <c r="X19" s="11">
        <v>65.767999999999972</v>
      </c>
      <c r="Y19" s="11">
        <v>66.002999999999901</v>
      </c>
      <c r="Z19" s="11">
        <v>66.057999999999879</v>
      </c>
      <c r="AA19" s="11">
        <v>66.231000000000208</v>
      </c>
      <c r="AB19" s="11">
        <v>66.439000000000121</v>
      </c>
      <c r="AC19" s="11">
        <v>66.573000000000093</v>
      </c>
      <c r="AD19" s="11">
        <v>66.68599999999995</v>
      </c>
      <c r="AE19" s="11">
        <v>66.78899999999993</v>
      </c>
      <c r="AF19" s="11">
        <v>66.886999999999972</v>
      </c>
      <c r="AG19" s="11">
        <v>67.002999999999943</v>
      </c>
      <c r="AH19" s="11">
        <v>67.128000000000071</v>
      </c>
      <c r="AI19" s="11">
        <v>67.252999999999986</v>
      </c>
      <c r="AJ19" s="11">
        <v>67.406999999999982</v>
      </c>
      <c r="AK19" s="172">
        <v>67.557000000000016</v>
      </c>
      <c r="AL19" s="11">
        <v>67.709999999999923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21.733000000000029</v>
      </c>
      <c r="N20" s="11">
        <v>18.989000000000019</v>
      </c>
      <c r="O20" s="11">
        <v>19.439000000000025</v>
      </c>
      <c r="P20" s="11">
        <v>17.752000000000052</v>
      </c>
      <c r="Q20" s="11">
        <v>17.297999999999973</v>
      </c>
      <c r="R20" s="11">
        <v>17.516999999999982</v>
      </c>
      <c r="S20" s="11">
        <v>21.965000000000025</v>
      </c>
      <c r="T20" s="11">
        <v>20.098999999999986</v>
      </c>
      <c r="U20" s="11">
        <v>23.095999999999968</v>
      </c>
      <c r="V20" s="11">
        <v>24.096000000000036</v>
      </c>
      <c r="W20" s="11">
        <v>23.096000000000025</v>
      </c>
      <c r="X20" s="11">
        <v>24.190999999999939</v>
      </c>
      <c r="Y20" s="11">
        <v>24.387999999999998</v>
      </c>
      <c r="Z20" s="11">
        <v>24.516999999999918</v>
      </c>
      <c r="AA20" s="11">
        <v>24.675000000000011</v>
      </c>
      <c r="AB20" s="11">
        <v>24.777000000000026</v>
      </c>
      <c r="AC20" s="11">
        <v>24.840999999999951</v>
      </c>
      <c r="AD20" s="11">
        <v>24.901999999999965</v>
      </c>
      <c r="AE20" s="11">
        <v>24.96099999999997</v>
      </c>
      <c r="AF20" s="11">
        <v>25.021000000000065</v>
      </c>
      <c r="AG20" s="11">
        <v>25.085999999999991</v>
      </c>
      <c r="AH20" s="11">
        <v>25.146000000000036</v>
      </c>
      <c r="AI20" s="11">
        <v>25.203000000000078</v>
      </c>
      <c r="AJ20" s="11">
        <v>25.258000000000003</v>
      </c>
      <c r="AK20" s="172">
        <v>25.310999999999908</v>
      </c>
      <c r="AL20" s="11">
        <v>25.362999999999968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19.058999999999994</v>
      </c>
      <c r="N21" s="11">
        <v>20.172999999999998</v>
      </c>
      <c r="O21" s="11">
        <v>22.169999999999995</v>
      </c>
      <c r="P21" s="11">
        <v>23.663000000000022</v>
      </c>
      <c r="Q21" s="11">
        <v>26.072999999999986</v>
      </c>
      <c r="R21" s="11">
        <v>25.539999999999981</v>
      </c>
      <c r="S21" s="11">
        <v>26.454000000000029</v>
      </c>
      <c r="T21" s="11">
        <v>28.097999999999967</v>
      </c>
      <c r="U21" s="11">
        <v>29.018999999999981</v>
      </c>
      <c r="V21" s="11">
        <v>29.404999999999923</v>
      </c>
      <c r="W21" s="11">
        <v>30.128999999999991</v>
      </c>
      <c r="X21" s="11">
        <v>27.769000000000023</v>
      </c>
      <c r="Y21" s="11">
        <v>27.955999999999939</v>
      </c>
      <c r="Z21" s="11">
        <v>28.797999999999977</v>
      </c>
      <c r="AA21" s="11">
        <v>29.764000000000053</v>
      </c>
      <c r="AB21" s="11">
        <v>30.53700000000002</v>
      </c>
      <c r="AC21" s="11">
        <v>31.205999999999936</v>
      </c>
      <c r="AD21" s="11">
        <v>31.820000000000029</v>
      </c>
      <c r="AE21" s="11">
        <v>32.405000000000044</v>
      </c>
      <c r="AF21" s="11">
        <v>32.970000000000034</v>
      </c>
      <c r="AG21" s="11">
        <v>33.521999999999998</v>
      </c>
      <c r="AH21" s="11">
        <v>34.06399999999995</v>
      </c>
      <c r="AI21" s="11">
        <v>34.595000000000034</v>
      </c>
      <c r="AJ21" s="11">
        <v>35.112000000000009</v>
      </c>
      <c r="AK21" s="172">
        <v>35.617000000000026</v>
      </c>
      <c r="AL21" s="11">
        <v>36.110999999999933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137.77300000000022</v>
      </c>
      <c r="N23" s="11">
        <f t="shared" ref="N23:AL23" si="19">SUM(N24:N31)</f>
        <v>124.34400000000001</v>
      </c>
      <c r="O23" s="11">
        <f t="shared" si="19"/>
        <v>138.72300000000001</v>
      </c>
      <c r="P23" s="11">
        <f t="shared" si="19"/>
        <v>143.81899999999996</v>
      </c>
      <c r="Q23" s="11">
        <f t="shared" si="19"/>
        <v>156.11999999999992</v>
      </c>
      <c r="R23" s="11">
        <f t="shared" si="19"/>
        <v>167.78500000000008</v>
      </c>
      <c r="S23" s="11">
        <f t="shared" si="19"/>
        <v>168.59599999999986</v>
      </c>
      <c r="T23" s="11">
        <f t="shared" si="19"/>
        <v>170.42199999999988</v>
      </c>
      <c r="U23" s="11">
        <f t="shared" si="19"/>
        <v>162.88499999999999</v>
      </c>
      <c r="V23" s="11">
        <f t="shared" si="19"/>
        <v>176.59299999999982</v>
      </c>
      <c r="W23" s="11">
        <f t="shared" si="19"/>
        <v>174.02000000000004</v>
      </c>
      <c r="X23" s="11">
        <f t="shared" si="19"/>
        <v>175.45200000000025</v>
      </c>
      <c r="Y23" s="11">
        <f t="shared" si="19"/>
        <v>175.96400000000003</v>
      </c>
      <c r="Z23" s="11">
        <f t="shared" si="19"/>
        <v>177.054</v>
      </c>
      <c r="AA23" s="11">
        <f t="shared" si="19"/>
        <v>178.45399999999998</v>
      </c>
      <c r="AB23" s="11">
        <f t="shared" si="19"/>
        <v>179.57900000000009</v>
      </c>
      <c r="AC23" s="11">
        <f t="shared" si="19"/>
        <v>180.703</v>
      </c>
      <c r="AD23" s="11">
        <f t="shared" si="19"/>
        <v>181.81799999999976</v>
      </c>
      <c r="AE23" s="11">
        <f t="shared" si="19"/>
        <v>182.92499999999981</v>
      </c>
      <c r="AF23" s="11">
        <f t="shared" si="19"/>
        <v>184.05800000000016</v>
      </c>
      <c r="AG23" s="11">
        <f t="shared" si="19"/>
        <v>185.21800000000002</v>
      </c>
      <c r="AH23" s="11">
        <f t="shared" si="19"/>
        <v>186.37499999999994</v>
      </c>
      <c r="AI23" s="11">
        <f t="shared" si="19"/>
        <v>187.53899999999993</v>
      </c>
      <c r="AJ23" s="11">
        <f t="shared" si="19"/>
        <v>188.70300000000015</v>
      </c>
      <c r="AK23" s="11">
        <f t="shared" si="19"/>
        <v>189.85799999999983</v>
      </c>
      <c r="AL23" s="11">
        <f t="shared" si="19"/>
        <v>191.01100000000011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5.1900000000000057</v>
      </c>
      <c r="N24" s="11">
        <v>3.9899999999999984</v>
      </c>
      <c r="O24" s="11">
        <v>5.234</v>
      </c>
      <c r="P24" s="11">
        <v>4.788000000000034</v>
      </c>
      <c r="Q24" s="11">
        <v>4.6650000000000036</v>
      </c>
      <c r="R24" s="11">
        <v>7.0770000000000008</v>
      </c>
      <c r="S24" s="11">
        <v>7.0879999999999832</v>
      </c>
      <c r="T24" s="11">
        <v>6.7359999999999989</v>
      </c>
      <c r="U24" s="11">
        <v>5.1290000000000058</v>
      </c>
      <c r="V24" s="11">
        <v>6.1669999999999909</v>
      </c>
      <c r="W24" s="11">
        <v>6.7500000000000009</v>
      </c>
      <c r="X24" s="11">
        <v>6.6109999999999882</v>
      </c>
      <c r="Y24" s="11">
        <v>6.5550000000000006</v>
      </c>
      <c r="Z24" s="11">
        <v>6.4930000000000092</v>
      </c>
      <c r="AA24" s="11">
        <v>6.4479999999999951</v>
      </c>
      <c r="AB24" s="11">
        <v>6.4459999999999917</v>
      </c>
      <c r="AC24" s="11">
        <v>6.4339999999999788</v>
      </c>
      <c r="AD24" s="11">
        <v>6.4210000000000003</v>
      </c>
      <c r="AE24" s="11">
        <v>6.4079999999999862</v>
      </c>
      <c r="AF24" s="11">
        <v>6.396000000000007</v>
      </c>
      <c r="AG24" s="11">
        <v>6.3809999999999922</v>
      </c>
      <c r="AH24" s="11">
        <v>6.3670000000000027</v>
      </c>
      <c r="AI24" s="11">
        <v>6.3519999999999959</v>
      </c>
      <c r="AJ24" s="11">
        <v>6.3379999999999992</v>
      </c>
      <c r="AK24" s="172">
        <v>6.3229999999999933</v>
      </c>
      <c r="AL24" s="11">
        <v>6.3080000000000149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13.109000000000028</v>
      </c>
      <c r="N25" s="11">
        <v>13.132999999999965</v>
      </c>
      <c r="O25" s="11">
        <v>16.27499999999997</v>
      </c>
      <c r="P25" s="11">
        <v>17.232000000000053</v>
      </c>
      <c r="Q25" s="11">
        <v>18.940999999999946</v>
      </c>
      <c r="R25" s="11">
        <v>17.607999999999976</v>
      </c>
      <c r="S25" s="11">
        <v>19.414000000000048</v>
      </c>
      <c r="T25" s="11">
        <v>22.118000000000009</v>
      </c>
      <c r="U25" s="11">
        <v>18.243999999999975</v>
      </c>
      <c r="V25" s="11">
        <v>20.074000000000026</v>
      </c>
      <c r="W25" s="11">
        <v>19.781000000000045</v>
      </c>
      <c r="X25" s="11">
        <v>19.921000000000067</v>
      </c>
      <c r="Y25" s="11">
        <v>20.031000000000017</v>
      </c>
      <c r="Z25" s="11">
        <v>20.30199999999995</v>
      </c>
      <c r="AA25" s="11">
        <v>20.518000000000008</v>
      </c>
      <c r="AB25" s="11">
        <v>20.704999999999998</v>
      </c>
      <c r="AC25" s="11">
        <v>20.863000000000035</v>
      </c>
      <c r="AD25" s="11">
        <v>20.986000000000093</v>
      </c>
      <c r="AE25" s="11">
        <v>21.098999999999954</v>
      </c>
      <c r="AF25" s="11">
        <v>21.209999999999983</v>
      </c>
      <c r="AG25" s="11">
        <v>21.329999999999984</v>
      </c>
      <c r="AH25" s="11">
        <v>21.448000000000008</v>
      </c>
      <c r="AI25" s="11">
        <v>21.560999999999996</v>
      </c>
      <c r="AJ25" s="11">
        <v>21.663999999999962</v>
      </c>
      <c r="AK25" s="172">
        <v>21.755999999999993</v>
      </c>
      <c r="AL25" s="11">
        <v>21.838000000000012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10.602000000000009</v>
      </c>
      <c r="N26" s="11">
        <v>10.705999999999989</v>
      </c>
      <c r="O26" s="11">
        <v>10.846000000000011</v>
      </c>
      <c r="P26" s="11">
        <v>10.307</v>
      </c>
      <c r="Q26" s="11">
        <v>11.994000000000003</v>
      </c>
      <c r="R26" s="11">
        <v>9.8230000000000075</v>
      </c>
      <c r="S26" s="11">
        <v>9.4219999999999899</v>
      </c>
      <c r="T26" s="11">
        <v>9.3089999999999922</v>
      </c>
      <c r="U26" s="11">
        <v>9.5510000000000073</v>
      </c>
      <c r="V26" s="11">
        <v>10.234000000000009</v>
      </c>
      <c r="W26" s="11">
        <v>10.632000000000019</v>
      </c>
      <c r="X26" s="11">
        <v>10.72600000000001</v>
      </c>
      <c r="Y26" s="11">
        <v>10.595000000000017</v>
      </c>
      <c r="Z26" s="11">
        <v>10.425999999999981</v>
      </c>
      <c r="AA26" s="11">
        <v>10.250999999999994</v>
      </c>
      <c r="AB26" s="11">
        <v>10.115000000000013</v>
      </c>
      <c r="AC26" s="11">
        <v>9.9899999999999967</v>
      </c>
      <c r="AD26" s="11">
        <v>9.8649999999999736</v>
      </c>
      <c r="AE26" s="11">
        <v>9.74</v>
      </c>
      <c r="AF26" s="11">
        <v>9.6160000000000192</v>
      </c>
      <c r="AG26" s="11">
        <v>9.4920000000000258</v>
      </c>
      <c r="AH26" s="11">
        <v>9.366000000000005</v>
      </c>
      <c r="AI26" s="11">
        <v>9.2400000000000055</v>
      </c>
      <c r="AJ26" s="11">
        <v>9.1160000000000085</v>
      </c>
      <c r="AK26" s="172">
        <v>8.9920000000000186</v>
      </c>
      <c r="AL26" s="11">
        <v>8.8690000000000122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8.1210000000000058</v>
      </c>
      <c r="N27" s="11">
        <v>6.0090000000000039</v>
      </c>
      <c r="O27" s="11">
        <v>5.8200000000000172</v>
      </c>
      <c r="P27" s="11">
        <v>6.7940000000000023</v>
      </c>
      <c r="Q27" s="11">
        <v>5.2099999999999991</v>
      </c>
      <c r="R27" s="11">
        <v>6.7880000000000118</v>
      </c>
      <c r="S27" s="11">
        <v>6.1850000000000041</v>
      </c>
      <c r="T27" s="11">
        <v>6.3029999999999937</v>
      </c>
      <c r="U27" s="11">
        <v>6.835000000000008</v>
      </c>
      <c r="V27" s="11">
        <v>6.8459999999999912</v>
      </c>
      <c r="W27" s="11">
        <v>6.996999999999991</v>
      </c>
      <c r="X27" s="11">
        <v>7.0059999999999887</v>
      </c>
      <c r="Y27" s="11">
        <v>6.9870000000000214</v>
      </c>
      <c r="Z27" s="11">
        <v>7.0129999999999875</v>
      </c>
      <c r="AA27" s="11">
        <v>7.0889999999999906</v>
      </c>
      <c r="AB27" s="11">
        <v>7.1599999999999966</v>
      </c>
      <c r="AC27" s="11">
        <v>7.2469999999999972</v>
      </c>
      <c r="AD27" s="11">
        <v>7.342000000000013</v>
      </c>
      <c r="AE27" s="11">
        <v>7.4410000000000016</v>
      </c>
      <c r="AF27" s="11">
        <v>7.5420000000000149</v>
      </c>
      <c r="AG27" s="11">
        <v>7.6439999999999877</v>
      </c>
      <c r="AH27" s="11">
        <v>7.7469999999999875</v>
      </c>
      <c r="AI27" s="11">
        <v>7.8499999999999988</v>
      </c>
      <c r="AJ27" s="11">
        <v>7.9529999999999825</v>
      </c>
      <c r="AK27" s="172">
        <v>8.0550000000000068</v>
      </c>
      <c r="AL27" s="11">
        <v>8.1550000000000065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42.637000000000086</v>
      </c>
      <c r="N28" s="11">
        <v>36.479000000000013</v>
      </c>
      <c r="O28" s="11">
        <v>41.250999999999991</v>
      </c>
      <c r="P28" s="11">
        <v>43.249999999999936</v>
      </c>
      <c r="Q28" s="11">
        <v>46.845000000000027</v>
      </c>
      <c r="R28" s="11">
        <v>51.700000000000045</v>
      </c>
      <c r="S28" s="11">
        <v>48.641999999999939</v>
      </c>
      <c r="T28" s="11">
        <v>55.198999999999899</v>
      </c>
      <c r="U28" s="11">
        <v>57.782000000000068</v>
      </c>
      <c r="V28" s="11">
        <v>65.733999999999881</v>
      </c>
      <c r="W28" s="11">
        <v>60.894000000000027</v>
      </c>
      <c r="X28" s="11">
        <v>61.735000000000156</v>
      </c>
      <c r="Y28" s="11">
        <v>62.224999999999973</v>
      </c>
      <c r="Z28" s="11">
        <v>62.877000000000109</v>
      </c>
      <c r="AA28" s="11">
        <v>63.578999999999901</v>
      </c>
      <c r="AB28" s="11">
        <v>64.180000000000092</v>
      </c>
      <c r="AC28" s="11">
        <v>64.752000000000024</v>
      </c>
      <c r="AD28" s="11">
        <v>65.342999999999805</v>
      </c>
      <c r="AE28" s="11">
        <v>65.950999999999951</v>
      </c>
      <c r="AF28" s="11">
        <v>66.582000000000079</v>
      </c>
      <c r="AG28" s="11">
        <v>67.201000000000079</v>
      </c>
      <c r="AH28" s="11">
        <v>67.813999999999865</v>
      </c>
      <c r="AI28" s="11">
        <v>68.428999999999846</v>
      </c>
      <c r="AJ28" s="11">
        <v>69.045000000000115</v>
      </c>
      <c r="AK28" s="172">
        <v>69.660999999999802</v>
      </c>
      <c r="AL28" s="11">
        <v>70.278000000000091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36.118000000000087</v>
      </c>
      <c r="N29" s="11">
        <v>33.029000000000039</v>
      </c>
      <c r="O29" s="11">
        <v>38.410000000000032</v>
      </c>
      <c r="P29" s="11">
        <v>42.888999999999903</v>
      </c>
      <c r="Q29" s="11">
        <v>44.538999999999945</v>
      </c>
      <c r="R29" s="11">
        <v>49.375999999999998</v>
      </c>
      <c r="S29" s="11">
        <v>48.817999999999948</v>
      </c>
      <c r="T29" s="11">
        <v>45.627000000000038</v>
      </c>
      <c r="U29" s="11">
        <v>42.297999999999938</v>
      </c>
      <c r="V29" s="11">
        <v>42.446999999999896</v>
      </c>
      <c r="W29" s="11">
        <v>39.289999999999964</v>
      </c>
      <c r="X29" s="11">
        <v>40.055000000000064</v>
      </c>
      <c r="Y29" s="11">
        <v>41.005000000000031</v>
      </c>
      <c r="Z29" s="11">
        <v>41.543999999999961</v>
      </c>
      <c r="AA29" s="11">
        <v>41.997000000000078</v>
      </c>
      <c r="AB29" s="11">
        <v>42.363000000000007</v>
      </c>
      <c r="AC29" s="11">
        <v>42.770999999999951</v>
      </c>
      <c r="AD29" s="11">
        <v>43.174999999999912</v>
      </c>
      <c r="AE29" s="11">
        <v>43.575999999999922</v>
      </c>
      <c r="AF29" s="11">
        <v>43.979000000000063</v>
      </c>
      <c r="AG29" s="11">
        <v>44.392999999999958</v>
      </c>
      <c r="AH29" s="11">
        <v>44.79500000000003</v>
      </c>
      <c r="AI29" s="11">
        <v>45.199000000000126</v>
      </c>
      <c r="AJ29" s="11">
        <v>45.604000000000077</v>
      </c>
      <c r="AK29" s="172">
        <v>46.010000000000076</v>
      </c>
      <c r="AL29" s="11">
        <v>46.419999999999995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8.7019999999999857</v>
      </c>
      <c r="N30" s="11">
        <v>8.41</v>
      </c>
      <c r="O30" s="11">
        <v>9.095999999999993</v>
      </c>
      <c r="P30" s="11">
        <v>8.43700000000001</v>
      </c>
      <c r="Q30" s="11">
        <v>11.023999999999988</v>
      </c>
      <c r="R30" s="11">
        <v>9.9010000000000087</v>
      </c>
      <c r="S30" s="11">
        <v>13.351999999999986</v>
      </c>
      <c r="T30" s="11">
        <v>12.01299999999998</v>
      </c>
      <c r="U30" s="11">
        <v>10.945000000000007</v>
      </c>
      <c r="V30" s="11">
        <v>11.471000000000007</v>
      </c>
      <c r="W30" s="11">
        <v>14.089999999999986</v>
      </c>
      <c r="X30" s="11">
        <v>13.849999999999987</v>
      </c>
      <c r="Y30" s="11">
        <v>13.079999999999982</v>
      </c>
      <c r="Z30" s="11">
        <v>12.870999999999986</v>
      </c>
      <c r="AA30" s="11">
        <v>12.990000000000022</v>
      </c>
      <c r="AB30" s="11">
        <v>13.038999999999977</v>
      </c>
      <c r="AC30" s="11">
        <v>13.097000000000008</v>
      </c>
      <c r="AD30" s="11">
        <v>13.153999999999993</v>
      </c>
      <c r="AE30" s="11">
        <v>13.189000000000025</v>
      </c>
      <c r="AF30" s="11">
        <v>13.213999999999986</v>
      </c>
      <c r="AG30" s="11">
        <v>13.247000000000012</v>
      </c>
      <c r="AH30" s="11">
        <v>13.288000000000004</v>
      </c>
      <c r="AI30" s="11">
        <v>13.331999999999976</v>
      </c>
      <c r="AJ30" s="11">
        <v>13.376000000000008</v>
      </c>
      <c r="AK30" s="172">
        <v>13.417999999999987</v>
      </c>
      <c r="AL30" s="11">
        <v>13.457000000000003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13.29400000000002</v>
      </c>
      <c r="N31" s="11">
        <v>12.588000000000005</v>
      </c>
      <c r="O31" s="11">
        <v>11.791000000000006</v>
      </c>
      <c r="P31" s="11">
        <v>10.122000000000012</v>
      </c>
      <c r="Q31" s="11">
        <v>12.902000000000008</v>
      </c>
      <c r="R31" s="11">
        <v>15.512000000000034</v>
      </c>
      <c r="S31" s="11">
        <v>15.674999999999986</v>
      </c>
      <c r="T31" s="11">
        <v>13.117000000000001</v>
      </c>
      <c r="U31" s="11">
        <v>12.101000000000012</v>
      </c>
      <c r="V31" s="11">
        <v>13.620000000000031</v>
      </c>
      <c r="W31" s="11">
        <v>15.586000000000009</v>
      </c>
      <c r="X31" s="11">
        <v>15.548000000000005</v>
      </c>
      <c r="Y31" s="11">
        <v>15.485999999999992</v>
      </c>
      <c r="Z31" s="11">
        <v>15.528000000000013</v>
      </c>
      <c r="AA31" s="11">
        <v>15.58199999999999</v>
      </c>
      <c r="AB31" s="11">
        <v>15.570999999999989</v>
      </c>
      <c r="AC31" s="11">
        <v>15.549000000000001</v>
      </c>
      <c r="AD31" s="11">
        <v>15.531999999999973</v>
      </c>
      <c r="AE31" s="11">
        <v>15.520999999999994</v>
      </c>
      <c r="AF31" s="11">
        <v>15.519000000000016</v>
      </c>
      <c r="AG31" s="11">
        <v>15.52999999999998</v>
      </c>
      <c r="AH31" s="11">
        <v>15.550000000000008</v>
      </c>
      <c r="AI31" s="11">
        <v>15.576000000000004</v>
      </c>
      <c r="AJ31" s="11">
        <v>15.606999999999999</v>
      </c>
      <c r="AK31" s="172">
        <v>15.642999999999986</v>
      </c>
      <c r="AL31" s="11">
        <v>15.685999999999986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109.85399999999996</v>
      </c>
      <c r="N33" s="11">
        <f t="shared" ref="N33:AK33" si="20">SUM(N34:N36)</f>
        <v>114.369</v>
      </c>
      <c r="O33" s="11">
        <f t="shared" si="20"/>
        <v>110.39400000000006</v>
      </c>
      <c r="P33" s="11">
        <f t="shared" si="20"/>
        <v>117.47999999999993</v>
      </c>
      <c r="Q33" s="11">
        <f t="shared" si="20"/>
        <v>122.98800000000001</v>
      </c>
      <c r="R33" s="11">
        <f t="shared" si="20"/>
        <v>119.10700000000001</v>
      </c>
      <c r="S33" s="11">
        <f t="shared" si="20"/>
        <v>124.29600000000006</v>
      </c>
      <c r="T33" s="11">
        <f t="shared" si="20"/>
        <v>127.13600000000005</v>
      </c>
      <c r="U33" s="11">
        <f t="shared" si="20"/>
        <v>126.50199999999998</v>
      </c>
      <c r="V33" s="11">
        <f t="shared" si="20"/>
        <v>126.57399999999993</v>
      </c>
      <c r="W33" s="11">
        <f t="shared" si="20"/>
        <v>125.63700000000003</v>
      </c>
      <c r="X33" s="11">
        <f t="shared" si="20"/>
        <v>127.13899999999988</v>
      </c>
      <c r="Y33" s="11">
        <f t="shared" si="20"/>
        <v>127.96600000000001</v>
      </c>
      <c r="Z33" s="11">
        <f t="shared" si="20"/>
        <v>128.96500000000003</v>
      </c>
      <c r="AA33" s="11">
        <f t="shared" si="20"/>
        <v>130.27700000000007</v>
      </c>
      <c r="AB33" s="11">
        <f t="shared" si="20"/>
        <v>131.36900000000003</v>
      </c>
      <c r="AC33" s="11">
        <f t="shared" si="20"/>
        <v>132.26499999999982</v>
      </c>
      <c r="AD33" s="11">
        <f t="shared" si="20"/>
        <v>133.13199999999986</v>
      </c>
      <c r="AE33" s="11">
        <f t="shared" si="20"/>
        <v>133.99600000000009</v>
      </c>
      <c r="AF33" s="11">
        <f t="shared" si="20"/>
        <v>134.863</v>
      </c>
      <c r="AG33" s="11">
        <f t="shared" si="20"/>
        <v>135.75900000000001</v>
      </c>
      <c r="AH33" s="11">
        <f t="shared" si="20"/>
        <v>136.65500000000006</v>
      </c>
      <c r="AI33" s="11">
        <f t="shared" si="20"/>
        <v>137.55100000000016</v>
      </c>
      <c r="AJ33" s="11">
        <f t="shared" si="20"/>
        <v>138.45199999999994</v>
      </c>
      <c r="AK33" s="11">
        <f t="shared" si="20"/>
        <v>139.36199999999997</v>
      </c>
      <c r="AL33" s="11">
        <f>SUM(AL34:AL36)</f>
        <v>140.28500000000011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20.374999999999982</v>
      </c>
      <c r="N34" s="11">
        <v>18.123000000000001</v>
      </c>
      <c r="O34" s="11">
        <v>17.289999999999957</v>
      </c>
      <c r="P34" s="11">
        <v>17.225000000000016</v>
      </c>
      <c r="Q34" s="11">
        <v>17.341999999999956</v>
      </c>
      <c r="R34" s="11">
        <v>17.395000000000014</v>
      </c>
      <c r="S34" s="11">
        <v>16.028000000000002</v>
      </c>
      <c r="T34" s="11">
        <v>15.482000000000017</v>
      </c>
      <c r="U34" s="11">
        <v>15.58999999999998</v>
      </c>
      <c r="V34" s="11">
        <v>14.591000000000022</v>
      </c>
      <c r="W34" s="11">
        <v>15.016000000000025</v>
      </c>
      <c r="X34" s="11">
        <v>15.635999999999994</v>
      </c>
      <c r="Y34" s="11">
        <v>15.832000000000006</v>
      </c>
      <c r="Z34" s="11">
        <v>15.971000000000036</v>
      </c>
      <c r="AA34" s="11">
        <v>16.148000000000003</v>
      </c>
      <c r="AB34" s="11">
        <v>16.225999999999978</v>
      </c>
      <c r="AC34" s="11">
        <v>16.288</v>
      </c>
      <c r="AD34" s="11">
        <v>16.350000000000023</v>
      </c>
      <c r="AE34" s="11">
        <v>16.410999999999973</v>
      </c>
      <c r="AF34" s="11">
        <v>16.472000000000008</v>
      </c>
      <c r="AG34" s="11">
        <v>16.531999999999986</v>
      </c>
      <c r="AH34" s="11">
        <v>16.586999999999982</v>
      </c>
      <c r="AI34" s="11">
        <v>16.64200000000001</v>
      </c>
      <c r="AJ34" s="11">
        <v>16.697999999999993</v>
      </c>
      <c r="AK34" s="172">
        <v>16.753000000000032</v>
      </c>
      <c r="AL34" s="11">
        <v>16.810000000000009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41.400999999999947</v>
      </c>
      <c r="N35" s="11">
        <v>43.896000000000036</v>
      </c>
      <c r="O35" s="11">
        <v>43.140000000000043</v>
      </c>
      <c r="P35" s="11">
        <v>47.231999999999964</v>
      </c>
      <c r="Q35" s="11">
        <v>48.494000000000042</v>
      </c>
      <c r="R35" s="11">
        <v>48.632999999999981</v>
      </c>
      <c r="S35" s="11">
        <v>50.138999999999953</v>
      </c>
      <c r="T35" s="11">
        <v>50.757999999999974</v>
      </c>
      <c r="U35" s="11">
        <v>53.893000000000093</v>
      </c>
      <c r="V35" s="11">
        <v>53.580999999999918</v>
      </c>
      <c r="W35" s="11">
        <v>53.895000000000053</v>
      </c>
      <c r="X35" s="11">
        <v>53.45799999999997</v>
      </c>
      <c r="Y35" s="11">
        <v>53.083999999999975</v>
      </c>
      <c r="Z35" s="11">
        <v>53.033999999999985</v>
      </c>
      <c r="AA35" s="11">
        <v>53.074000000000112</v>
      </c>
      <c r="AB35" s="11">
        <v>53.200000000000045</v>
      </c>
      <c r="AC35" s="11">
        <v>53.252999999999936</v>
      </c>
      <c r="AD35" s="11">
        <v>53.30499999999995</v>
      </c>
      <c r="AE35" s="11">
        <v>53.361000000000061</v>
      </c>
      <c r="AF35" s="11">
        <v>53.422999999999966</v>
      </c>
      <c r="AG35" s="11">
        <v>53.518000000000058</v>
      </c>
      <c r="AH35" s="11">
        <v>53.614000000000026</v>
      </c>
      <c r="AI35" s="11">
        <v>53.708000000000091</v>
      </c>
      <c r="AJ35" s="11">
        <v>53.800000000000026</v>
      </c>
      <c r="AK35" s="172">
        <v>53.891999999999989</v>
      </c>
      <c r="AL35" s="11">
        <v>53.984000000000066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48.078000000000031</v>
      </c>
      <c r="N36" s="11">
        <v>52.349999999999966</v>
      </c>
      <c r="O36" s="11">
        <v>49.96400000000007</v>
      </c>
      <c r="P36" s="11">
        <v>53.022999999999954</v>
      </c>
      <c r="Q36" s="11">
        <v>57.152000000000015</v>
      </c>
      <c r="R36" s="11">
        <v>53.079000000000022</v>
      </c>
      <c r="S36" s="11">
        <v>58.129000000000104</v>
      </c>
      <c r="T36" s="11">
        <v>60.896000000000058</v>
      </c>
      <c r="U36" s="11">
        <v>57.018999999999899</v>
      </c>
      <c r="V36" s="11">
        <v>58.40199999999998</v>
      </c>
      <c r="W36" s="11">
        <v>56.725999999999964</v>
      </c>
      <c r="X36" s="11">
        <v>58.044999999999916</v>
      </c>
      <c r="Y36" s="11">
        <v>59.050000000000018</v>
      </c>
      <c r="Z36" s="11">
        <v>59.960000000000022</v>
      </c>
      <c r="AA36" s="11">
        <v>61.054999999999957</v>
      </c>
      <c r="AB36" s="11">
        <v>61.943000000000005</v>
      </c>
      <c r="AC36" s="11">
        <v>62.723999999999876</v>
      </c>
      <c r="AD36" s="11">
        <v>63.476999999999897</v>
      </c>
      <c r="AE36" s="11">
        <v>64.224000000000046</v>
      </c>
      <c r="AF36" s="11">
        <v>64.968000000000018</v>
      </c>
      <c r="AG36" s="11">
        <v>65.708999999999961</v>
      </c>
      <c r="AH36" s="11">
        <v>66.45400000000005</v>
      </c>
      <c r="AI36" s="11">
        <v>67.20100000000005</v>
      </c>
      <c r="AJ36" s="11">
        <v>67.953999999999937</v>
      </c>
      <c r="AK36" s="172">
        <v>68.716999999999942</v>
      </c>
      <c r="AL36" s="11">
        <v>69.491000000000042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432.21900000000005</v>
      </c>
      <c r="N38" s="11">
        <f t="shared" ref="N38:AL38" si="21">SUM(N5,N11,N16,N18,N23,N33)</f>
        <v>420.1310000000002</v>
      </c>
      <c r="O38" s="11">
        <f t="shared" si="21"/>
        <v>428.87600000000009</v>
      </c>
      <c r="P38" s="11">
        <f t="shared" si="21"/>
        <v>440.41700000000003</v>
      </c>
      <c r="Q38" s="11">
        <f t="shared" si="21"/>
        <v>468.72500000000008</v>
      </c>
      <c r="R38" s="11">
        <f t="shared" si="21"/>
        <v>481.63600000000008</v>
      </c>
      <c r="S38" s="11">
        <f t="shared" si="21"/>
        <v>490.31499999999994</v>
      </c>
      <c r="T38" s="11">
        <f t="shared" si="21"/>
        <v>500.05099999999993</v>
      </c>
      <c r="U38" s="11">
        <f t="shared" si="21"/>
        <v>496.12699999999973</v>
      </c>
      <c r="V38" s="11">
        <f t="shared" si="21"/>
        <v>506.50599999999974</v>
      </c>
      <c r="W38" s="11">
        <f t="shared" si="21"/>
        <v>498.63900000000001</v>
      </c>
      <c r="X38" s="11">
        <f t="shared" si="21"/>
        <v>500.72800000000012</v>
      </c>
      <c r="Y38" s="11">
        <f t="shared" si="21"/>
        <v>502.73699999999985</v>
      </c>
      <c r="Z38" s="11">
        <f t="shared" si="21"/>
        <v>506.32599999999968</v>
      </c>
      <c r="AA38" s="11">
        <f t="shared" si="21"/>
        <v>510.8330000000002</v>
      </c>
      <c r="AB38" s="11">
        <f t="shared" si="21"/>
        <v>514.14500000000021</v>
      </c>
      <c r="AC38" s="11">
        <f t="shared" si="21"/>
        <v>516.98199999999986</v>
      </c>
      <c r="AD38" s="11">
        <f t="shared" si="21"/>
        <v>519.63999999999953</v>
      </c>
      <c r="AE38" s="11">
        <f t="shared" si="21"/>
        <v>522.2589999999999</v>
      </c>
      <c r="AF38" s="11">
        <f t="shared" si="21"/>
        <v>524.87900000000036</v>
      </c>
      <c r="AG38" s="11">
        <f t="shared" si="21"/>
        <v>527.61299999999983</v>
      </c>
      <c r="AH38" s="11">
        <f t="shared" si="21"/>
        <v>530.32800000000009</v>
      </c>
      <c r="AI38" s="11">
        <f t="shared" si="21"/>
        <v>533.0440000000001</v>
      </c>
      <c r="AJ38" s="11">
        <f t="shared" si="21"/>
        <v>535.78600000000006</v>
      </c>
      <c r="AK38" s="11">
        <f t="shared" si="21"/>
        <v>538.51299999999981</v>
      </c>
      <c r="AL38" s="11">
        <f t="shared" si="21"/>
        <v>541.25400000000002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Cambridge and Greater Peterborough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Cambridge and Greater Peterborough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Cambridge and Greater Peterborough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Cambridge and Greater Peterborough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Cambridge and Greater Peterborough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Cambridge and Greater Peterborough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Cambridge and Greater Peterborough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24.729671370080307</v>
      </c>
      <c r="N231" s="40">
        <f>'Ind T1'!D25</f>
        <v>25.195983466997173</v>
      </c>
      <c r="O231" s="40">
        <f>'Ind T1'!F25</f>
        <v>25.918515151851089</v>
      </c>
    </row>
    <row r="232" spans="1:15" x14ac:dyDescent="0.2">
      <c r="L232" t="str">
        <f>L23</f>
        <v>Business and other services</v>
      </c>
      <c r="M232" s="40">
        <f>'Ind T1'!B24</f>
        <v>34.836474017722942</v>
      </c>
      <c r="N232" s="40">
        <f>'Ind T1'!D24</f>
        <v>34.89899506456576</v>
      </c>
      <c r="O232" s="40">
        <f>'Ind T1'!F24</f>
        <v>35.290455128276207</v>
      </c>
    </row>
    <row r="233" spans="1:15" x14ac:dyDescent="0.2">
      <c r="L233" t="str">
        <f>L18</f>
        <v>Trade, accomod. and transport</v>
      </c>
      <c r="M233" s="40">
        <f>'Ind T1'!B23</f>
        <v>23.821931915388394</v>
      </c>
      <c r="N233" s="40">
        <f>'Ind T1'!D23</f>
        <v>23.758871648627569</v>
      </c>
      <c r="O233" s="40">
        <f>'Ind T1'!F23</f>
        <v>23.867537237600057</v>
      </c>
    </row>
    <row r="234" spans="1:15" x14ac:dyDescent="0.2">
      <c r="L234" t="str">
        <f>L16</f>
        <v>Construction</v>
      </c>
      <c r="M234" s="40">
        <f>'Ind T1'!B22</f>
        <v>5.6185584134076318</v>
      </c>
      <c r="N234" s="40">
        <f>'Ind T1'!D22</f>
        <v>5.8384923762481442</v>
      </c>
      <c r="O234" s="40">
        <f>'Ind T1'!F22</f>
        <v>6.0295166409855554</v>
      </c>
    </row>
    <row r="235" spans="1:15" x14ac:dyDescent="0.2">
      <c r="L235" t="str">
        <f>L11</f>
        <v>Manufacturing</v>
      </c>
      <c r="M235" s="40">
        <f>'Ind T1'!B21</f>
        <v>8.4538946424270378</v>
      </c>
      <c r="N235" s="40">
        <f>'Ind T1'!D21</f>
        <v>8.438770332845996</v>
      </c>
      <c r="O235" s="40">
        <f>'Ind T1'!F21</f>
        <v>7.0271997989853174</v>
      </c>
    </row>
    <row r="236" spans="1:15" x14ac:dyDescent="0.2">
      <c r="L236" t="str">
        <f>L5</f>
        <v>Primary sector and utilities</v>
      </c>
      <c r="M236" s="40">
        <f>'Ind T1'!B20</f>
        <v>2.5394696409736861</v>
      </c>
      <c r="N236" s="40">
        <f>'Ind T1'!D20</f>
        <v>1.8688871107153666</v>
      </c>
      <c r="O236" s="40">
        <f>'Ind T1'!F20</f>
        <v>1.8667760423017643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Cambridge and Greater Peterborough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6.5300000000000153</v>
      </c>
      <c r="O261" s="11">
        <f>'Ind T1'!F50</f>
        <v>14.648000000000081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6.2349999999999568</v>
      </c>
      <c r="O262" s="11">
        <f>'Ind T1'!F49</f>
        <v>16.991000000000071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3.7359999999999616</v>
      </c>
      <c r="O263" s="11">
        <f>'Ind T1'!F48</f>
        <v>10.712999999999795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2.0519999999999996</v>
      </c>
      <c r="O264" s="11">
        <f>'Ind T1'!F47</f>
        <v>3.52199999999997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1.3620000000000516</v>
      </c>
      <c r="O265" s="11">
        <f>'Ind T1'!F46</f>
        <v>-4.0439999999999614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-2.9120000000000275</v>
      </c>
      <c r="O266" s="11">
        <f>'Ind T1'!F45</f>
        <v>0.78499999999999481</v>
      </c>
    </row>
    <row r="268" spans="1:16" x14ac:dyDescent="0.2">
      <c r="L268" t="str">
        <f>L38</f>
        <v>All industries</v>
      </c>
      <c r="N268" s="11">
        <f>'Ind T1'!D14-'Ind T1'!B14</f>
        <v>17.002999999999929</v>
      </c>
      <c r="O268" s="11">
        <f>SUM(O261:O266)</f>
        <v>42.614999999999952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Cambridge and Greater Peterborough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16.501128280147057</v>
      </c>
      <c r="C9" s="249">
        <f>SUM(C26,C43,C60,C77,C94,C111,C128,C145,C162,C179,C196,C213,C230,C247,C264,C281,C298,C315,C332,C349,C366,C383)</f>
        <v>33.255736890243753</v>
      </c>
      <c r="D9" s="249">
        <f>SUM(B9:C9)</f>
        <v>49.75686517039081</v>
      </c>
      <c r="E9" s="238"/>
      <c r="F9" s="249">
        <f>SUM(F26,F43,F60,F77,F94,F111,F128,F145,F162,F179,F196,F213,F230,F247,F264,F281,F298,F315,F332,F349,F366,F383)</f>
        <v>20.357791328983485</v>
      </c>
      <c r="G9" s="249">
        <f>SUM(G26,G43,G60,G77,G94,G111,G128,G145,G162,G179,G196,G213,G230,G247,G264,G281,G298,G315,G332,G349,G366,G383)</f>
        <v>36.249589762854953</v>
      </c>
      <c r="H9" s="249">
        <f>SUM(F9:G9)</f>
        <v>56.607381091838434</v>
      </c>
      <c r="I9" s="238"/>
      <c r="J9" s="249">
        <f>SUM(J26,J43,J60,J77,J94,J111,J128,J145,J162,J179,J196,J213,J230,J247,J264,J281,J298,J315,J332,J349,J366,J383)</f>
        <v>26.051918391247085</v>
      </c>
      <c r="K9" s="249">
        <f>SUM(K26,K43,K60,K77,K94,K111,K128,K145,K162,K179,K196,K213,K230,K247,K264,K281,K298,K315,K332,K349,K366,K383)</f>
        <v>39.636028114787671</v>
      </c>
      <c r="L9" s="249">
        <f>SUM(J9:K9)</f>
        <v>65.687946506034763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44.03204405936539</v>
      </c>
      <c r="C10" s="249">
        <f t="shared" si="0"/>
        <v>55.590532829689487</v>
      </c>
      <c r="D10" s="249">
        <f t="shared" ref="D10:D17" si="1">SUM(B10:C10)</f>
        <v>99.622576889054869</v>
      </c>
      <c r="E10" s="238"/>
      <c r="F10" s="249">
        <f t="shared" ref="F10:G17" si="2">SUM(F27,F44,F61,F78,F95,F112,F129,F146,F163,F180,F197,F214,F231,F248,F265,F282,F299,F316,F333,F350,F367,F384)</f>
        <v>56.577226060115841</v>
      </c>
      <c r="G10" s="249">
        <f t="shared" si="2"/>
        <v>64.460308587900244</v>
      </c>
      <c r="H10" s="249">
        <f t="shared" ref="H10:H17" si="3">SUM(F10:G10)</f>
        <v>121.03753464801608</v>
      </c>
      <c r="I10" s="238"/>
      <c r="J10" s="249">
        <f t="shared" ref="J10:K17" si="4">SUM(J27,J44,J61,J78,J95,J112,J129,J146,J163,J180,J197,J214,J231,J248,J265,J282,J299,J316,J333,J350,J367,J384)</f>
        <v>70.646358073304611</v>
      </c>
      <c r="K10" s="249">
        <f t="shared" si="4"/>
        <v>75.170589218168885</v>
      </c>
      <c r="L10" s="249">
        <f t="shared" ref="L10:L17" si="5">SUM(J10:K10)</f>
        <v>145.8169472914735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27.484078814758519</v>
      </c>
      <c r="C11" s="249">
        <f t="shared" si="0"/>
        <v>32.726178770587552</v>
      </c>
      <c r="D11" s="249">
        <f t="shared" si="1"/>
        <v>60.210257585346071</v>
      </c>
      <c r="E11" s="238"/>
      <c r="F11" s="249">
        <f t="shared" si="2"/>
        <v>32.11416390297795</v>
      </c>
      <c r="G11" s="249">
        <f t="shared" si="2"/>
        <v>36.033322914429981</v>
      </c>
      <c r="H11" s="249">
        <f t="shared" si="3"/>
        <v>68.147486817407923</v>
      </c>
      <c r="I11" s="238"/>
      <c r="J11" s="249">
        <f t="shared" si="4"/>
        <v>37.693425664365428</v>
      </c>
      <c r="K11" s="249">
        <f t="shared" si="4"/>
        <v>35.349091748185742</v>
      </c>
      <c r="L11" s="249">
        <f t="shared" si="5"/>
        <v>73.042517412551177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42.416479520881524</v>
      </c>
      <c r="C12" s="249">
        <f t="shared" si="0"/>
        <v>11.225716341905461</v>
      </c>
      <c r="D12" s="249">
        <f t="shared" si="1"/>
        <v>53.642195862786984</v>
      </c>
      <c r="E12" s="238"/>
      <c r="F12" s="249">
        <f t="shared" si="2"/>
        <v>39.851252249289431</v>
      </c>
      <c r="G12" s="249">
        <f t="shared" si="2"/>
        <v>11.834532366180165</v>
      </c>
      <c r="H12" s="249">
        <f t="shared" si="3"/>
        <v>51.685784615469593</v>
      </c>
      <c r="I12" s="238"/>
      <c r="J12" s="249">
        <f t="shared" si="4"/>
        <v>30.754420771838674</v>
      </c>
      <c r="K12" s="249">
        <f t="shared" si="4"/>
        <v>12.28273088630074</v>
      </c>
      <c r="L12" s="249">
        <f t="shared" si="5"/>
        <v>43.037151658139415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5.5360209207089826</v>
      </c>
      <c r="C13" s="249">
        <f t="shared" si="0"/>
        <v>41.445692087543399</v>
      </c>
      <c r="D13" s="249">
        <f t="shared" si="1"/>
        <v>46.981713008252385</v>
      </c>
      <c r="E13" s="238"/>
      <c r="F13" s="249">
        <f t="shared" si="2"/>
        <v>5.8216574223245532</v>
      </c>
      <c r="G13" s="249">
        <f t="shared" si="2"/>
        <v>32.755163396253536</v>
      </c>
      <c r="H13" s="249">
        <f t="shared" si="3"/>
        <v>38.576820818578092</v>
      </c>
      <c r="I13" s="238"/>
      <c r="J13" s="249">
        <f t="shared" si="4"/>
        <v>7.3441647335463767</v>
      </c>
      <c r="K13" s="249">
        <f t="shared" si="4"/>
        <v>30.943779226573799</v>
      </c>
      <c r="L13" s="249">
        <f t="shared" si="5"/>
        <v>38.287943960120174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36.97185759700649</v>
      </c>
      <c r="C14" s="249">
        <f t="shared" si="0"/>
        <v>8.5011281274015733</v>
      </c>
      <c r="D14" s="249">
        <f t="shared" si="1"/>
        <v>45.472985724408062</v>
      </c>
      <c r="E14" s="238"/>
      <c r="F14" s="249">
        <f t="shared" si="2"/>
        <v>40.079749304010065</v>
      </c>
      <c r="G14" s="249">
        <f t="shared" si="2"/>
        <v>8.3364580223908238</v>
      </c>
      <c r="H14" s="249">
        <f t="shared" si="3"/>
        <v>48.416207326400887</v>
      </c>
      <c r="I14" s="238"/>
      <c r="J14" s="249">
        <f t="shared" si="4"/>
        <v>46.472012348765823</v>
      </c>
      <c r="K14" s="249">
        <f t="shared" si="4"/>
        <v>11.226683068312168</v>
      </c>
      <c r="L14" s="249">
        <f t="shared" si="5"/>
        <v>57.698695417077992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24.102255737881919</v>
      </c>
      <c r="C15" s="249">
        <f t="shared" si="0"/>
        <v>15.561612225363366</v>
      </c>
      <c r="D15" s="249">
        <f t="shared" si="1"/>
        <v>39.663867963245281</v>
      </c>
      <c r="E15" s="238"/>
      <c r="F15" s="249">
        <f t="shared" si="2"/>
        <v>21.156700050878705</v>
      </c>
      <c r="G15" s="249">
        <f t="shared" si="2"/>
        <v>14.27123354970162</v>
      </c>
      <c r="H15" s="249">
        <f t="shared" si="3"/>
        <v>35.427933600580324</v>
      </c>
      <c r="I15" s="238"/>
      <c r="J15" s="249">
        <f t="shared" si="4"/>
        <v>20.794137091282661</v>
      </c>
      <c r="K15" s="249">
        <f t="shared" si="4"/>
        <v>15.214887488780825</v>
      </c>
      <c r="L15" s="249">
        <f t="shared" si="5"/>
        <v>36.009024580063482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4.1783918892195793</v>
      </c>
      <c r="C16" s="249">
        <f t="shared" si="0"/>
        <v>23.902744501132432</v>
      </c>
      <c r="D16" s="249">
        <f t="shared" si="1"/>
        <v>28.081136390352011</v>
      </c>
      <c r="E16" s="238"/>
      <c r="F16" s="249">
        <f t="shared" si="2"/>
        <v>3.8470357764003351</v>
      </c>
      <c r="G16" s="249">
        <f t="shared" si="2"/>
        <v>23.028278556661231</v>
      </c>
      <c r="H16" s="249">
        <f t="shared" si="3"/>
        <v>26.875314333061567</v>
      </c>
      <c r="I16" s="238"/>
      <c r="J16" s="249">
        <f t="shared" si="4"/>
        <v>5.3233976011460005</v>
      </c>
      <c r="K16" s="249">
        <f t="shared" si="4"/>
        <v>25.890846886611261</v>
      </c>
      <c r="L16" s="249">
        <f t="shared" si="5"/>
        <v>31.214244487757263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28.09711176951452</v>
      </c>
      <c r="C17" s="249">
        <f t="shared" si="0"/>
        <v>30.107289636649021</v>
      </c>
      <c r="D17" s="249">
        <f t="shared" si="1"/>
        <v>58.204401406163541</v>
      </c>
      <c r="E17" s="238"/>
      <c r="F17" s="249">
        <f t="shared" si="2"/>
        <v>25.86764696538793</v>
      </c>
      <c r="G17" s="249">
        <f t="shared" si="2"/>
        <v>25.99688978325921</v>
      </c>
      <c r="H17" s="249">
        <f t="shared" si="3"/>
        <v>51.86453674864714</v>
      </c>
      <c r="I17" s="238"/>
      <c r="J17" s="249">
        <f t="shared" si="4"/>
        <v>24.42834174666865</v>
      </c>
      <c r="K17" s="249">
        <f t="shared" si="4"/>
        <v>26.031186940113408</v>
      </c>
      <c r="L17" s="249">
        <f t="shared" si="5"/>
        <v>50.459528686782058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229.31936858948401</v>
      </c>
      <c r="C19" s="247">
        <f t="shared" ref="C19:L19" si="6">SUM(C9:C17)</f>
        <v>252.31663141051607</v>
      </c>
      <c r="D19" s="247">
        <f t="shared" si="6"/>
        <v>481.63599999999997</v>
      </c>
      <c r="E19" s="247"/>
      <c r="F19" s="247">
        <f t="shared" si="6"/>
        <v>245.67322306036829</v>
      </c>
      <c r="G19" s="247">
        <f t="shared" si="6"/>
        <v>252.96577693963175</v>
      </c>
      <c r="H19" s="247">
        <f t="shared" si="6"/>
        <v>498.63900000000001</v>
      </c>
      <c r="I19" s="247"/>
      <c r="J19" s="247">
        <f t="shared" si="6"/>
        <v>269.50817642216532</v>
      </c>
      <c r="K19" s="247">
        <f t="shared" si="6"/>
        <v>271.74582357783453</v>
      </c>
      <c r="L19" s="247">
        <f t="shared" si="6"/>
        <v>541.25399999999979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6.2522210316849139E-2</v>
      </c>
      <c r="C26" s="302">
        <v>0.30684252971261794</v>
      </c>
      <c r="D26" s="302">
        <f>SUM(B26:C26)</f>
        <v>0.36936474002946706</v>
      </c>
      <c r="E26" s="303"/>
      <c r="F26" s="302">
        <v>9.550012205078047E-2</v>
      </c>
      <c r="G26" s="302">
        <v>0.24552344230895956</v>
      </c>
      <c r="H26" s="302">
        <f>SUM(F26:G26)</f>
        <v>0.34102356435974002</v>
      </c>
      <c r="I26" s="303"/>
      <c r="J26" s="302">
        <v>0.10086524332296568</v>
      </c>
      <c r="K26" s="302">
        <v>0.36592604778221471</v>
      </c>
      <c r="L26" s="302">
        <f>SUM(J26:K26)</f>
        <v>0.46679129110518036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9.5945892251593556E-2</v>
      </c>
      <c r="C27" s="302">
        <v>0.1605938904373127</v>
      </c>
      <c r="D27" s="302">
        <f t="shared" ref="D27:D34" si="7">SUM(B27:C27)</f>
        <v>0.25653978268890626</v>
      </c>
      <c r="E27" s="303"/>
      <c r="F27" s="302">
        <v>0.17614681692974551</v>
      </c>
      <c r="G27" s="302">
        <v>0.15799563448574724</v>
      </c>
      <c r="H27" s="302">
        <f t="shared" ref="H27:H34" si="8">SUM(F27:G27)</f>
        <v>0.33414245141549276</v>
      </c>
      <c r="I27" s="303"/>
      <c r="J27" s="302">
        <v>0.21813875611740113</v>
      </c>
      <c r="K27" s="302">
        <v>0.24989656997322496</v>
      </c>
      <c r="L27" s="302">
        <f t="shared" ref="L27:L34" si="9">SUM(J27:K27)</f>
        <v>0.46803532609062609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6.9853744015298674E-2</v>
      </c>
      <c r="C28" s="302">
        <v>0.11616601424641348</v>
      </c>
      <c r="D28" s="302">
        <f t="shared" si="7"/>
        <v>0.18601975826171216</v>
      </c>
      <c r="E28" s="303"/>
      <c r="F28" s="302">
        <v>0.11170889487731293</v>
      </c>
      <c r="G28" s="302">
        <v>0.10400826039053322</v>
      </c>
      <c r="H28" s="302">
        <f t="shared" si="8"/>
        <v>0.21571715526784616</v>
      </c>
      <c r="I28" s="303"/>
      <c r="J28" s="302">
        <v>0.12623313773208578</v>
      </c>
      <c r="K28" s="302">
        <v>0.11748524426390472</v>
      </c>
      <c r="L28" s="302">
        <f t="shared" si="9"/>
        <v>0.2437183819959905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0.28417888108520933</v>
      </c>
      <c r="C29" s="302">
        <v>8.3865093754025538E-2</v>
      </c>
      <c r="D29" s="302">
        <f t="shared" si="7"/>
        <v>0.3680439748392349</v>
      </c>
      <c r="E29" s="303"/>
      <c r="F29" s="302">
        <v>0.30682515714063779</v>
      </c>
      <c r="G29" s="302">
        <v>4.8027201775889296E-2</v>
      </c>
      <c r="H29" s="302">
        <f t="shared" si="8"/>
        <v>0.35485235891652711</v>
      </c>
      <c r="I29" s="303"/>
      <c r="J29" s="302">
        <v>0.19337601506766372</v>
      </c>
      <c r="K29" s="302">
        <v>4.2558051203697121E-2</v>
      </c>
      <c r="L29" s="302">
        <f t="shared" si="9"/>
        <v>0.23593406627136085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0.4093128104316921</v>
      </c>
      <c r="C30" s="302">
        <v>2.9337784393551347</v>
      </c>
      <c r="D30" s="302">
        <f t="shared" si="7"/>
        <v>3.343091249786827</v>
      </c>
      <c r="E30" s="303"/>
      <c r="F30" s="302">
        <v>0.39364090762874543</v>
      </c>
      <c r="G30" s="302">
        <v>1.1558284741917344</v>
      </c>
      <c r="H30" s="302">
        <f t="shared" si="8"/>
        <v>1.5494693818204799</v>
      </c>
      <c r="I30" s="303"/>
      <c r="J30" s="302">
        <v>0.44961138235980724</v>
      </c>
      <c r="K30" s="302">
        <v>1.2045299701089902</v>
      </c>
      <c r="L30" s="302">
        <f t="shared" si="9"/>
        <v>1.6541413524687973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0.12470446181995541</v>
      </c>
      <c r="C31" s="302">
        <v>0.14194714752702225</v>
      </c>
      <c r="D31" s="302">
        <f t="shared" si="7"/>
        <v>0.26665160934697768</v>
      </c>
      <c r="E31" s="303"/>
      <c r="F31" s="302">
        <v>0.13225205100183318</v>
      </c>
      <c r="G31" s="302">
        <v>0.10074064382558355</v>
      </c>
      <c r="H31" s="302">
        <f t="shared" si="8"/>
        <v>0.23299269482741675</v>
      </c>
      <c r="I31" s="303"/>
      <c r="J31" s="302">
        <v>0.10878758622744264</v>
      </c>
      <c r="K31" s="302">
        <v>0.12516844820942913</v>
      </c>
      <c r="L31" s="302">
        <f t="shared" si="9"/>
        <v>0.23395603443687177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6.8750240049197928E-2</v>
      </c>
      <c r="C32" s="302">
        <v>7.8612381668712719E-2</v>
      </c>
      <c r="D32" s="302">
        <f t="shared" si="7"/>
        <v>0.14736262171791065</v>
      </c>
      <c r="E32" s="303"/>
      <c r="F32" s="302">
        <v>7.136115581439148E-2</v>
      </c>
      <c r="G32" s="302">
        <v>4.0866741044357183E-2</v>
      </c>
      <c r="H32" s="302">
        <f t="shared" si="8"/>
        <v>0.11222789685874866</v>
      </c>
      <c r="I32" s="303"/>
      <c r="J32" s="302">
        <v>5.8663911449274943E-2</v>
      </c>
      <c r="K32" s="302">
        <v>4.8091972488890265E-2</v>
      </c>
      <c r="L32" s="302">
        <f t="shared" si="9"/>
        <v>0.10675588393816521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4.2600747442229733E-2</v>
      </c>
      <c r="C33" s="302">
        <v>0.38519726256927661</v>
      </c>
      <c r="D33" s="302">
        <f t="shared" si="7"/>
        <v>0.42779801001150636</v>
      </c>
      <c r="E33" s="303"/>
      <c r="F33" s="302">
        <v>4.9988667114803452E-2</v>
      </c>
      <c r="G33" s="302">
        <v>0.22450444941227496</v>
      </c>
      <c r="H33" s="302">
        <f t="shared" si="8"/>
        <v>0.27449311652707842</v>
      </c>
      <c r="I33" s="303"/>
      <c r="J33" s="302">
        <v>4.7476025970421047E-2</v>
      </c>
      <c r="K33" s="302">
        <v>0.24932010072422689</v>
      </c>
      <c r="L33" s="302">
        <f t="shared" si="9"/>
        <v>0.29679612669464794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0.26588813690490087</v>
      </c>
      <c r="C34" s="302">
        <v>1.0372401164125786</v>
      </c>
      <c r="D34" s="302">
        <f t="shared" si="7"/>
        <v>1.3031282533174795</v>
      </c>
      <c r="E34" s="303"/>
      <c r="F34" s="302">
        <v>0.24644463916938236</v>
      </c>
      <c r="G34" s="302">
        <v>0.54163674083728297</v>
      </c>
      <c r="H34" s="302">
        <f t="shared" si="8"/>
        <v>0.78808138000666528</v>
      </c>
      <c r="I34" s="303"/>
      <c r="J34" s="302">
        <v>0.17556081302714915</v>
      </c>
      <c r="K34" s="302">
        <v>0.41831072397120089</v>
      </c>
      <c r="L34" s="302">
        <f t="shared" si="9"/>
        <v>0.59387153699835005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1.4237571243169267</v>
      </c>
      <c r="C36" s="311">
        <f t="shared" ref="C36:K36" si="10">SUM(C26:C34)</f>
        <v>5.2442428756830948</v>
      </c>
      <c r="D36" s="311">
        <f t="shared" si="10"/>
        <v>6.6680000000000206</v>
      </c>
      <c r="E36" s="311"/>
      <c r="F36" s="311">
        <f t="shared" si="10"/>
        <v>1.5838684117276327</v>
      </c>
      <c r="G36" s="311">
        <f t="shared" si="10"/>
        <v>2.6191315882723627</v>
      </c>
      <c r="H36" s="311">
        <f t="shared" si="10"/>
        <v>4.202999999999995</v>
      </c>
      <c r="I36" s="311"/>
      <c r="J36" s="311">
        <f t="shared" si="10"/>
        <v>1.4787128712742112</v>
      </c>
      <c r="K36" s="311">
        <f t="shared" si="10"/>
        <v>2.8212871287257784</v>
      </c>
      <c r="L36" s="311">
        <f>SUM(L26:L34)</f>
        <v>4.2999999999999892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1.669790843739279E-3</v>
      </c>
      <c r="C43" s="302">
        <v>2.3175041935102191E-2</v>
      </c>
      <c r="D43" s="302">
        <f>SUM(B43:C43)</f>
        <v>2.4844832778841468E-2</v>
      </c>
      <c r="E43" s="303"/>
      <c r="F43" s="302">
        <v>1.3278176420222013E-3</v>
      </c>
      <c r="G43" s="302">
        <v>2.0850760663541797E-2</v>
      </c>
      <c r="H43" s="302">
        <f>SUM(F43:G43)</f>
        <v>2.2178578305563999E-2</v>
      </c>
      <c r="I43" s="303"/>
      <c r="J43" s="302">
        <v>9.6091080470083346E-4</v>
      </c>
      <c r="K43" s="302">
        <v>1.4303069690873343E-2</v>
      </c>
      <c r="L43" s="302">
        <f>SUM(J43:K43)</f>
        <v>1.5263980495574175E-2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3.8803686910853078E-3</v>
      </c>
      <c r="C44" s="302">
        <v>3.928089779484998E-2</v>
      </c>
      <c r="D44" s="302">
        <f t="shared" ref="D44:D51" si="11">SUM(B44:C44)</f>
        <v>4.3161266485935289E-2</v>
      </c>
      <c r="E44" s="303"/>
      <c r="F44" s="302">
        <v>3.2191266833771922E-3</v>
      </c>
      <c r="G44" s="302">
        <v>3.586027011812766E-2</v>
      </c>
      <c r="H44" s="302">
        <f t="shared" ref="H44:H51" si="12">SUM(F44:G44)</f>
        <v>3.9079396801504851E-2</v>
      </c>
      <c r="I44" s="303"/>
      <c r="J44" s="302">
        <v>2.2622442847245556E-3</v>
      </c>
      <c r="K44" s="302">
        <v>2.9672686867874765E-2</v>
      </c>
      <c r="L44" s="302">
        <f t="shared" ref="L44:L51" si="13">SUM(J44:K44)</f>
        <v>3.1934931152599322E-2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2.6280344192631741E-3</v>
      </c>
      <c r="C45" s="302">
        <v>1.7419570249147732E-2</v>
      </c>
      <c r="D45" s="302">
        <f t="shared" si="11"/>
        <v>2.0047604668410907E-2</v>
      </c>
      <c r="E45" s="303"/>
      <c r="F45" s="302">
        <v>1.9913302242562311E-3</v>
      </c>
      <c r="G45" s="302">
        <v>1.5186594098848911E-2</v>
      </c>
      <c r="H45" s="302">
        <f t="shared" si="12"/>
        <v>1.7177924323105144E-2</v>
      </c>
      <c r="I45" s="303"/>
      <c r="J45" s="302">
        <v>1.345201597252009E-3</v>
      </c>
      <c r="K45" s="302">
        <v>8.925601783453415E-3</v>
      </c>
      <c r="L45" s="302">
        <f t="shared" si="13"/>
        <v>1.0270803380705424E-2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5.5533894400655731E-3</v>
      </c>
      <c r="C46" s="302">
        <v>5.4786541767395123E-3</v>
      </c>
      <c r="D46" s="302">
        <f t="shared" si="11"/>
        <v>1.1032043616805084E-2</v>
      </c>
      <c r="E46" s="303"/>
      <c r="F46" s="302">
        <v>3.4563146698827468E-3</v>
      </c>
      <c r="G46" s="302">
        <v>4.2913851375015726E-3</v>
      </c>
      <c r="H46" s="302">
        <f t="shared" si="12"/>
        <v>7.7476998073843194E-3</v>
      </c>
      <c r="I46" s="303"/>
      <c r="J46" s="302">
        <v>1.9775020202681608E-3</v>
      </c>
      <c r="K46" s="302">
        <v>2.5845499058046876E-3</v>
      </c>
      <c r="L46" s="302">
        <f t="shared" si="13"/>
        <v>4.5620519260728479E-3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6.5634751283278898E-4</v>
      </c>
      <c r="C47" s="302">
        <v>3.4051476054899867E-2</v>
      </c>
      <c r="D47" s="302">
        <f t="shared" si="11"/>
        <v>3.4707823567732658E-2</v>
      </c>
      <c r="E47" s="303"/>
      <c r="F47" s="302">
        <v>3.7993345042118749E-4</v>
      </c>
      <c r="G47" s="302">
        <v>2.1852549683752356E-2</v>
      </c>
      <c r="H47" s="302">
        <f>SUM(F47:G47)</f>
        <v>2.2232483134173545E-2</v>
      </c>
      <c r="I47" s="303"/>
      <c r="J47" s="302">
        <v>3.0356963085562979E-4</v>
      </c>
      <c r="K47" s="302">
        <v>1.1897080804951164E-2</v>
      </c>
      <c r="L47" s="302">
        <f t="shared" si="13"/>
        <v>1.2200650435806794E-2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4.3358132883094484E-3</v>
      </c>
      <c r="C48" s="302">
        <v>1.3374388771701582E-3</v>
      </c>
      <c r="D48" s="302">
        <f t="shared" si="11"/>
        <v>5.6732521654796067E-3</v>
      </c>
      <c r="E48" s="303"/>
      <c r="F48" s="302">
        <v>2.7078570201158883E-3</v>
      </c>
      <c r="G48" s="302">
        <v>9.7442679034903028E-4</v>
      </c>
      <c r="H48" s="302">
        <f t="shared" si="12"/>
        <v>3.6822838104649184E-3</v>
      </c>
      <c r="I48" s="303"/>
      <c r="J48" s="302">
        <v>1.6613408735793437E-3</v>
      </c>
      <c r="K48" s="302">
        <v>7.4468473114859817E-4</v>
      </c>
      <c r="L48" s="302">
        <f t="shared" si="13"/>
        <v>2.4060256047279418E-3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2.0324843190327071E-3</v>
      </c>
      <c r="C49" s="302">
        <v>3.0677575962838439E-3</v>
      </c>
      <c r="D49" s="302">
        <f t="shared" si="11"/>
        <v>5.100241915316551E-3</v>
      </c>
      <c r="E49" s="303"/>
      <c r="F49" s="302">
        <v>1.1748110241057074E-3</v>
      </c>
      <c r="G49" s="302">
        <v>2.0705854661241434E-3</v>
      </c>
      <c r="H49" s="302">
        <f t="shared" si="12"/>
        <v>3.2453964902298509E-3</v>
      </c>
      <c r="I49" s="303"/>
      <c r="J49" s="302">
        <v>8.2532022886166437E-4</v>
      </c>
      <c r="K49" s="302">
        <v>1.3690899969240136E-3</v>
      </c>
      <c r="L49" s="302">
        <f t="shared" si="13"/>
        <v>2.1944102257856779E-3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3.9162599021795233E-4</v>
      </c>
      <c r="C50" s="302">
        <v>5.2923380880350666E-2</v>
      </c>
      <c r="D50" s="302">
        <f t="shared" si="11"/>
        <v>5.3315006870568615E-2</v>
      </c>
      <c r="E50" s="303"/>
      <c r="F50" s="302">
        <v>1.8822186143955857E-4</v>
      </c>
      <c r="G50" s="302">
        <v>3.4316774634938693E-2</v>
      </c>
      <c r="H50" s="302">
        <f t="shared" si="12"/>
        <v>3.4504996496378254E-2</v>
      </c>
      <c r="I50" s="303"/>
      <c r="J50" s="302">
        <v>2.2541852644283167E-4</v>
      </c>
      <c r="K50" s="302">
        <v>1.7827142127432034E-2</v>
      </c>
      <c r="L50" s="302">
        <f t="shared" si="13"/>
        <v>1.8052560653874866E-2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2.8611692854890328E-3</v>
      </c>
      <c r="C51" s="302">
        <v>2.5256758645420697E-2</v>
      </c>
      <c r="D51" s="302">
        <f t="shared" si="11"/>
        <v>2.8117927930909729E-2</v>
      </c>
      <c r="E51" s="303"/>
      <c r="F51" s="302">
        <v>1.4806475911454927E-3</v>
      </c>
      <c r="G51" s="302">
        <v>1.7670593240050023E-2</v>
      </c>
      <c r="H51" s="302">
        <f t="shared" si="12"/>
        <v>1.9151240831195515E-2</v>
      </c>
      <c r="I51" s="303"/>
      <c r="J51" s="302">
        <v>9.1168717278842344E-4</v>
      </c>
      <c r="K51" s="302">
        <v>1.3202898952064565E-2</v>
      </c>
      <c r="L51" s="302">
        <f t="shared" si="13"/>
        <v>1.4114586124852989E-2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2.4009023790035264E-2</v>
      </c>
      <c r="C53" s="311">
        <f t="shared" ref="C53:L53" si="14">SUM(C43:C51)</f>
        <v>0.20199097620996465</v>
      </c>
      <c r="D53" s="311">
        <f t="shared" si="14"/>
        <v>0.22599999999999992</v>
      </c>
      <c r="E53" s="311"/>
      <c r="F53" s="311">
        <f t="shared" si="14"/>
        <v>1.5926060166766207E-2</v>
      </c>
      <c r="G53" s="311">
        <f t="shared" si="14"/>
        <v>0.1530739398332342</v>
      </c>
      <c r="H53" s="311">
        <f t="shared" si="14"/>
        <v>0.16900000000000037</v>
      </c>
      <c r="I53" s="311"/>
      <c r="J53" s="311">
        <f t="shared" si="14"/>
        <v>1.0473195139473453E-2</v>
      </c>
      <c r="K53" s="311">
        <f t="shared" si="14"/>
        <v>0.10052680486052661</v>
      </c>
      <c r="L53" s="311">
        <f t="shared" si="14"/>
        <v>0.11100000000000003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0.16120123891705929</v>
      </c>
      <c r="C60" s="302">
        <v>0.2745591470668291</v>
      </c>
      <c r="D60" s="302">
        <f>SUM(B60:C60)</f>
        <v>0.43576038598388839</v>
      </c>
      <c r="E60" s="303"/>
      <c r="F60" s="302">
        <v>0.20783055246949528</v>
      </c>
      <c r="G60" s="302">
        <v>0.37229072800666352</v>
      </c>
      <c r="H60" s="302">
        <f>SUM(F60:G60)</f>
        <v>0.58012128047615885</v>
      </c>
      <c r="I60" s="303"/>
      <c r="J60" s="302">
        <v>0.2976156408381177</v>
      </c>
      <c r="K60" s="302">
        <v>0.38050795121845377</v>
      </c>
      <c r="L60" s="302">
        <f>SUM(J60:K60)</f>
        <v>0.67812359205657147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0.14270360913490285</v>
      </c>
      <c r="C61" s="302">
        <v>0.2350016453181657</v>
      </c>
      <c r="D61" s="302">
        <f t="shared" ref="D61:D68" si="15">SUM(B61:C61)</f>
        <v>0.37770525445306857</v>
      </c>
      <c r="E61" s="303"/>
      <c r="F61" s="302">
        <v>0.21555842213403223</v>
      </c>
      <c r="G61" s="302">
        <v>0.33433748836688548</v>
      </c>
      <c r="H61" s="302">
        <f t="shared" ref="H61:H68" si="16">SUM(F61:G61)</f>
        <v>0.54989591050091768</v>
      </c>
      <c r="I61" s="303"/>
      <c r="J61" s="302">
        <v>0.34156569626338129</v>
      </c>
      <c r="K61" s="302">
        <v>0.4507423335299382</v>
      </c>
      <c r="L61" s="302">
        <f t="shared" ref="L61:L68" si="17">SUM(J61:K61)</f>
        <v>0.79230802979331949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0.22075880446690505</v>
      </c>
      <c r="C62" s="302">
        <v>0.30566605914860201</v>
      </c>
      <c r="D62" s="302">
        <f t="shared" si="15"/>
        <v>0.52642486361550711</v>
      </c>
      <c r="E62" s="303"/>
      <c r="F62" s="302">
        <v>0.28996688810580068</v>
      </c>
      <c r="G62" s="302">
        <v>0.44112578807476988</v>
      </c>
      <c r="H62" s="302">
        <f t="shared" si="16"/>
        <v>0.7310926761805705</v>
      </c>
      <c r="I62" s="303"/>
      <c r="J62" s="302">
        <v>0.39302247586623562</v>
      </c>
      <c r="K62" s="302">
        <v>0.42416098911357791</v>
      </c>
      <c r="L62" s="302">
        <f t="shared" si="17"/>
        <v>0.81718346497981353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0.29607461255370243</v>
      </c>
      <c r="C63" s="302">
        <v>0.11089334525168318</v>
      </c>
      <c r="D63" s="302">
        <f t="shared" si="15"/>
        <v>0.40696795780538564</v>
      </c>
      <c r="E63" s="303"/>
      <c r="F63" s="302">
        <v>0.2732324095978631</v>
      </c>
      <c r="G63" s="302">
        <v>0.16288045747782984</v>
      </c>
      <c r="H63" s="302">
        <f t="shared" si="16"/>
        <v>0.43611286707569297</v>
      </c>
      <c r="I63" s="303"/>
      <c r="J63" s="302">
        <v>0.29814925785526081</v>
      </c>
      <c r="K63" s="302">
        <v>0.15753294782191157</v>
      </c>
      <c r="L63" s="302">
        <f t="shared" si="17"/>
        <v>0.45568220567717238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0.21289782503548019</v>
      </c>
      <c r="C64" s="302">
        <v>0.93722722265111746</v>
      </c>
      <c r="D64" s="302">
        <f t="shared" si="15"/>
        <v>1.1501250476865976</v>
      </c>
      <c r="E64" s="303"/>
      <c r="F64" s="302">
        <v>0.18038235900753355</v>
      </c>
      <c r="G64" s="302">
        <v>0.87878000957095537</v>
      </c>
      <c r="H64" s="302">
        <f t="shared" si="16"/>
        <v>1.059162368578489</v>
      </c>
      <c r="I64" s="303"/>
      <c r="J64" s="302">
        <v>0.18648244644256612</v>
      </c>
      <c r="K64" s="302">
        <v>0.92293784130735446</v>
      </c>
      <c r="L64" s="302">
        <f t="shared" si="17"/>
        <v>1.1094202877499206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3.8178477120064183E-2</v>
      </c>
      <c r="C65" s="302">
        <v>2.1511913290081255E-2</v>
      </c>
      <c r="D65" s="302">
        <f t="shared" si="15"/>
        <v>5.9690390410145441E-2</v>
      </c>
      <c r="E65" s="303"/>
      <c r="F65" s="302">
        <v>3.1621594880516794E-2</v>
      </c>
      <c r="G65" s="302">
        <v>3.0467049793173651E-2</v>
      </c>
      <c r="H65" s="302">
        <f t="shared" si="16"/>
        <v>6.2088644673690449E-2</v>
      </c>
      <c r="I65" s="303"/>
      <c r="J65" s="302">
        <v>3.3326579372244584E-2</v>
      </c>
      <c r="K65" s="302">
        <v>3.2508001486973345E-2</v>
      </c>
      <c r="L65" s="302">
        <f t="shared" si="17"/>
        <v>6.5834580859217923E-2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0.1493354243418458</v>
      </c>
      <c r="C66" s="302">
        <v>7.509240897607164E-2</v>
      </c>
      <c r="D66" s="302">
        <f t="shared" si="15"/>
        <v>0.22442783331791744</v>
      </c>
      <c r="E66" s="303"/>
      <c r="F66" s="302">
        <v>0.15101456968940297</v>
      </c>
      <c r="G66" s="302">
        <v>9.9649679185564138E-2</v>
      </c>
      <c r="H66" s="302">
        <f t="shared" si="16"/>
        <v>0.25066424887496708</v>
      </c>
      <c r="I66" s="303"/>
      <c r="J66" s="302">
        <v>0.18186511555413512</v>
      </c>
      <c r="K66" s="302">
        <v>0.11674756707673863</v>
      </c>
      <c r="L66" s="302">
        <f t="shared" si="17"/>
        <v>0.29861268263087376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0.41085373498337063</v>
      </c>
      <c r="C67" s="302">
        <v>1.7456921097384863</v>
      </c>
      <c r="D67" s="302">
        <f t="shared" si="15"/>
        <v>2.1565458447218568</v>
      </c>
      <c r="E67" s="303"/>
      <c r="F67" s="302">
        <v>0.3698303852018226</v>
      </c>
      <c r="G67" s="302">
        <v>1.8066053574117289</v>
      </c>
      <c r="H67" s="302">
        <f t="shared" si="16"/>
        <v>2.1764357426135517</v>
      </c>
      <c r="I67" s="303"/>
      <c r="J67" s="302">
        <v>0.40963136102856557</v>
      </c>
      <c r="K67" s="302">
        <v>2.0714721916162162</v>
      </c>
      <c r="L67" s="302">
        <f t="shared" si="17"/>
        <v>2.4811035526447816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0.41744399251666198</v>
      </c>
      <c r="C68" s="302">
        <v>0.34290842948897499</v>
      </c>
      <c r="D68" s="302">
        <f t="shared" si="15"/>
        <v>0.76035242200563702</v>
      </c>
      <c r="E68" s="303"/>
      <c r="F68" s="302">
        <v>0.34966857156755737</v>
      </c>
      <c r="G68" s="302">
        <v>0.40975768945842528</v>
      </c>
      <c r="H68" s="302">
        <f t="shared" si="16"/>
        <v>0.75942626102598265</v>
      </c>
      <c r="I68" s="303"/>
      <c r="J68" s="302">
        <v>0.3372403186084707</v>
      </c>
      <c r="K68" s="302">
        <v>0.33249128499984953</v>
      </c>
      <c r="L68" s="302">
        <f t="shared" si="17"/>
        <v>0.66973160360832029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2.0494477190699927</v>
      </c>
      <c r="C70" s="311">
        <f t="shared" ref="C70:L70" si="18">SUM(C60:C68)</f>
        <v>4.0485522809300107</v>
      </c>
      <c r="D70" s="311">
        <f t="shared" si="18"/>
        <v>6.0980000000000034</v>
      </c>
      <c r="E70" s="311"/>
      <c r="F70" s="311">
        <f t="shared" si="18"/>
        <v>2.0691057526540244</v>
      </c>
      <c r="G70" s="311">
        <f t="shared" si="18"/>
        <v>4.5358942473459969</v>
      </c>
      <c r="H70" s="311">
        <f t="shared" si="18"/>
        <v>6.6050000000000209</v>
      </c>
      <c r="I70" s="311"/>
      <c r="J70" s="311">
        <f t="shared" si="18"/>
        <v>2.4788988918289769</v>
      </c>
      <c r="K70" s="311">
        <f t="shared" si="18"/>
        <v>4.8891011081710136</v>
      </c>
      <c r="L70" s="311">
        <f t="shared" si="18"/>
        <v>7.3679999999999906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0.25927661104122751</v>
      </c>
      <c r="C77" s="302">
        <v>1.4003166416007242</v>
      </c>
      <c r="D77" s="302">
        <f>SUM(B77:C77)</f>
        <v>1.6595932526419517</v>
      </c>
      <c r="E77" s="303"/>
      <c r="F77" s="302">
        <v>0.26695590901041633</v>
      </c>
      <c r="G77" s="302">
        <v>1.4447006930320287</v>
      </c>
      <c r="H77" s="302">
        <f>SUM(F77:G77)</f>
        <v>1.7116566020424451</v>
      </c>
      <c r="I77" s="303"/>
      <c r="J77" s="302">
        <v>0.24454798495834146</v>
      </c>
      <c r="K77" s="302">
        <v>1.283361952101868</v>
      </c>
      <c r="L77" s="302">
        <f>SUM(J77:K77)</f>
        <v>1.5279099370602094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0.3573155760863988</v>
      </c>
      <c r="C78" s="302">
        <v>2.0197687649438341</v>
      </c>
      <c r="D78" s="302">
        <f t="shared" ref="D78:D85" si="19">SUM(B78:C78)</f>
        <v>2.3770843410302329</v>
      </c>
      <c r="E78" s="303"/>
      <c r="F78" s="302">
        <v>0.39475515421437879</v>
      </c>
      <c r="G78" s="302">
        <v>2.2555530472995242</v>
      </c>
      <c r="H78" s="302">
        <f t="shared" ref="H78:H85" si="20">SUM(F78:G78)</f>
        <v>2.6503082015139032</v>
      </c>
      <c r="I78" s="303"/>
      <c r="J78" s="302">
        <v>0.36183371741328257</v>
      </c>
      <c r="K78" s="302">
        <v>2.1773666005015695</v>
      </c>
      <c r="L78" s="302">
        <f t="shared" ref="L78:L85" si="21">SUM(J78:K78)</f>
        <v>2.5392003179148519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0.35600672802115785</v>
      </c>
      <c r="C79" s="302">
        <v>1.1322300895118855</v>
      </c>
      <c r="D79" s="302">
        <f t="shared" si="19"/>
        <v>1.4882368175330434</v>
      </c>
      <c r="E79" s="303"/>
      <c r="F79" s="302">
        <v>0.3425809095489965</v>
      </c>
      <c r="G79" s="302">
        <v>1.2088816596037433</v>
      </c>
      <c r="H79" s="302">
        <f t="shared" si="20"/>
        <v>1.5514625691527397</v>
      </c>
      <c r="I79" s="303"/>
      <c r="J79" s="302">
        <v>0.28757936330913464</v>
      </c>
      <c r="K79" s="302">
        <v>0.95072802637718878</v>
      </c>
      <c r="L79" s="302">
        <f t="shared" si="21"/>
        <v>1.2383073896863235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0.6187977770862253</v>
      </c>
      <c r="C80" s="302">
        <v>0.19732298266189666</v>
      </c>
      <c r="D80" s="302">
        <f t="shared" si="19"/>
        <v>0.81612075974812193</v>
      </c>
      <c r="E80" s="303"/>
      <c r="F80" s="302">
        <v>0.51357074066685271</v>
      </c>
      <c r="G80" s="302">
        <v>0.21088350596928548</v>
      </c>
      <c r="H80" s="302">
        <f t="shared" si="20"/>
        <v>0.72445424663613822</v>
      </c>
      <c r="I80" s="303"/>
      <c r="J80" s="302">
        <v>0.29040986070407138</v>
      </c>
      <c r="K80" s="302">
        <v>0.19050207993827764</v>
      </c>
      <c r="L80" s="302">
        <f t="shared" si="21"/>
        <v>0.48091194064234899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9.0613982564503773E-2</v>
      </c>
      <c r="C81" s="302">
        <v>2.4091446431038572</v>
      </c>
      <c r="D81" s="302">
        <f t="shared" si="19"/>
        <v>2.499758625668361</v>
      </c>
      <c r="E81" s="303"/>
      <c r="F81" s="302">
        <v>8.00312578332672E-2</v>
      </c>
      <c r="G81" s="302">
        <v>1.7835977720033003</v>
      </c>
      <c r="H81" s="302">
        <f t="shared" si="20"/>
        <v>1.8636290298365674</v>
      </c>
      <c r="I81" s="303"/>
      <c r="J81" s="302">
        <v>0.11082979265656809</v>
      </c>
      <c r="K81" s="302">
        <v>1.334320309694667</v>
      </c>
      <c r="L81" s="302">
        <f t="shared" si="21"/>
        <v>1.445150102351235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9.2124496120112281E-2</v>
      </c>
      <c r="C82" s="302">
        <v>2.5448055230770726E-2</v>
      </c>
      <c r="D82" s="302">
        <f t="shared" si="19"/>
        <v>0.11757255135088301</v>
      </c>
      <c r="E82" s="303"/>
      <c r="F82" s="302">
        <v>6.6902561744989181E-2</v>
      </c>
      <c r="G82" s="302">
        <v>2.4246016009470787E-2</v>
      </c>
      <c r="H82" s="302">
        <f t="shared" si="20"/>
        <v>9.1148577754459975E-2</v>
      </c>
      <c r="I82" s="303"/>
      <c r="J82" s="302">
        <v>4.5795884953679457E-2</v>
      </c>
      <c r="K82" s="302">
        <v>2.5813670359962067E-2</v>
      </c>
      <c r="L82" s="302">
        <f t="shared" si="21"/>
        <v>7.1609555313641521E-2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0.1511320107834557</v>
      </c>
      <c r="C83" s="302">
        <v>0.17253456471162185</v>
      </c>
      <c r="D83" s="302">
        <f t="shared" si="19"/>
        <v>0.32366657549507755</v>
      </c>
      <c r="E83" s="303"/>
      <c r="F83" s="302">
        <v>0.12417613385631497</v>
      </c>
      <c r="G83" s="302">
        <v>0.20562530944477653</v>
      </c>
      <c r="H83" s="302">
        <f t="shared" si="20"/>
        <v>0.32980144330109151</v>
      </c>
      <c r="I83" s="303"/>
      <c r="J83" s="302">
        <v>0.10260118442333069</v>
      </c>
      <c r="K83" s="302">
        <v>0.24538306926543793</v>
      </c>
      <c r="L83" s="302">
        <f t="shared" si="21"/>
        <v>0.34798425368876862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0.30634446407711524</v>
      </c>
      <c r="C84" s="302">
        <v>0.86208549283493408</v>
      </c>
      <c r="D84" s="302">
        <f t="shared" si="19"/>
        <v>1.1684299569120493</v>
      </c>
      <c r="E84" s="303"/>
      <c r="F84" s="302">
        <v>0.18836565443634026</v>
      </c>
      <c r="G84" s="302">
        <v>0.63305422075762741</v>
      </c>
      <c r="H84" s="302">
        <f t="shared" si="20"/>
        <v>0.82141987519396764</v>
      </c>
      <c r="I84" s="303"/>
      <c r="J84" s="302">
        <v>0.17967659110194292</v>
      </c>
      <c r="K84" s="302">
        <v>0.61593842141006117</v>
      </c>
      <c r="L84" s="302">
        <f t="shared" si="21"/>
        <v>0.79561501251200406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0.16095129135994243</v>
      </c>
      <c r="C85" s="302">
        <v>0.24758582826032505</v>
      </c>
      <c r="D85" s="302">
        <f t="shared" si="19"/>
        <v>0.40853711962026751</v>
      </c>
      <c r="E85" s="303"/>
      <c r="F85" s="302">
        <v>0.10539650243063091</v>
      </c>
      <c r="G85" s="302">
        <v>0.17772295213805617</v>
      </c>
      <c r="H85" s="302">
        <f t="shared" si="20"/>
        <v>0.28311945456868709</v>
      </c>
      <c r="I85" s="303"/>
      <c r="J85" s="302">
        <v>7.6907007152039866E-2</v>
      </c>
      <c r="K85" s="302">
        <v>9.6404483678595929E-2</v>
      </c>
      <c r="L85" s="302">
        <f t="shared" si="21"/>
        <v>0.17331149083063579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2.3925629371401387</v>
      </c>
      <c r="C87" s="311">
        <f t="shared" ref="C87:D87" si="22">SUM(C77:C85)</f>
        <v>8.4664370628598498</v>
      </c>
      <c r="D87" s="311">
        <f t="shared" si="22"/>
        <v>10.858999999999988</v>
      </c>
      <c r="E87" s="311"/>
      <c r="F87" s="311">
        <f t="shared" ref="F87:H87" si="23">SUM(F77:F85)</f>
        <v>2.0827348237421868</v>
      </c>
      <c r="G87" s="311">
        <f t="shared" si="23"/>
        <v>7.9442651762578143</v>
      </c>
      <c r="H87" s="311">
        <f t="shared" si="23"/>
        <v>10.026999999999999</v>
      </c>
      <c r="I87" s="311"/>
      <c r="J87" s="311">
        <f t="shared" ref="J87:L87" si="24">SUM(J77:J85)</f>
        <v>1.7001813866723912</v>
      </c>
      <c r="K87" s="311">
        <f t="shared" si="24"/>
        <v>6.919818613327628</v>
      </c>
      <c r="L87" s="311">
        <f t="shared" si="24"/>
        <v>8.6200000000000188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0.61734855280278922</v>
      </c>
      <c r="C94" s="302">
        <v>2.4420255891158171</v>
      </c>
      <c r="D94" s="302">
        <f>SUM(B94:C94)</f>
        <v>3.0593741419186062</v>
      </c>
      <c r="E94" s="303"/>
      <c r="F94" s="302">
        <v>0.73838226744322277</v>
      </c>
      <c r="G94" s="302">
        <v>2.9898252619741719</v>
      </c>
      <c r="H94" s="302">
        <f>SUM(F94:G94)</f>
        <v>3.7282075294173946</v>
      </c>
      <c r="I94" s="303"/>
      <c r="J94" s="302">
        <v>0.70396328029994915</v>
      </c>
      <c r="K94" s="302">
        <v>2.6068881631377376</v>
      </c>
      <c r="L94" s="302">
        <f>SUM(J94:K94)</f>
        <v>3.310851443437687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0.80786507543825647</v>
      </c>
      <c r="C95" s="302">
        <v>3.0754355931974642</v>
      </c>
      <c r="D95" s="302">
        <f t="shared" ref="D95:D102" si="25">SUM(B95:C95)</f>
        <v>3.8833006686357208</v>
      </c>
      <c r="E95" s="303"/>
      <c r="F95" s="302">
        <v>1.0803543427114251</v>
      </c>
      <c r="G95" s="302">
        <v>4.0441034336033406</v>
      </c>
      <c r="H95" s="302">
        <f t="shared" ref="H95:H102" si="26">SUM(F95:G95)</f>
        <v>5.1244577763147658</v>
      </c>
      <c r="I95" s="303"/>
      <c r="J95" s="302">
        <v>1.1411872476290208</v>
      </c>
      <c r="K95" s="302">
        <v>3.9592125837676391</v>
      </c>
      <c r="L95" s="302">
        <f t="shared" ref="L95:L102" si="27">SUM(J95:K95)</f>
        <v>5.1003998313966594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0.92000408232576747</v>
      </c>
      <c r="C96" s="302">
        <v>2.0980838232990693</v>
      </c>
      <c r="D96" s="302">
        <f t="shared" si="25"/>
        <v>3.0180879056248369</v>
      </c>
      <c r="E96" s="303"/>
      <c r="F96" s="302">
        <v>1.0097939193836294</v>
      </c>
      <c r="G96" s="302">
        <v>2.6761586272352278</v>
      </c>
      <c r="H96" s="302">
        <f t="shared" si="26"/>
        <v>3.6859525466188572</v>
      </c>
      <c r="I96" s="303"/>
      <c r="J96" s="302">
        <v>0.94498356646383164</v>
      </c>
      <c r="K96" s="302">
        <v>2.1971399940628009</v>
      </c>
      <c r="L96" s="302">
        <f t="shared" si="27"/>
        <v>3.1421235605266324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1.4745367992426819</v>
      </c>
      <c r="C97" s="302">
        <v>0.54984833212109097</v>
      </c>
      <c r="D97" s="302">
        <f t="shared" si="25"/>
        <v>2.0243851313637728</v>
      </c>
      <c r="E97" s="303"/>
      <c r="F97" s="302">
        <v>1.3767279259292002</v>
      </c>
      <c r="G97" s="302">
        <v>0.70791626081704995</v>
      </c>
      <c r="H97" s="302">
        <f t="shared" si="26"/>
        <v>2.0846441867462504</v>
      </c>
      <c r="I97" s="303"/>
      <c r="J97" s="302">
        <v>0.90912391209184085</v>
      </c>
      <c r="K97" s="302">
        <v>0.59020217645081385</v>
      </c>
      <c r="L97" s="302">
        <f t="shared" si="27"/>
        <v>1.4993260885426547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0.40040528436188505</v>
      </c>
      <c r="C98" s="302">
        <v>5.4132520675901699</v>
      </c>
      <c r="D98" s="302">
        <f t="shared" si="25"/>
        <v>5.8136573519520551</v>
      </c>
      <c r="E98" s="303"/>
      <c r="F98" s="302">
        <v>0.31543673677806972</v>
      </c>
      <c r="G98" s="302">
        <v>4.8017893075418705</v>
      </c>
      <c r="H98" s="302">
        <f t="shared" si="26"/>
        <v>5.1172260443199402</v>
      </c>
      <c r="I98" s="303"/>
      <c r="J98" s="302">
        <v>0.35697512670503134</v>
      </c>
      <c r="K98" s="302">
        <v>3.5973405729078016</v>
      </c>
      <c r="L98" s="302">
        <f t="shared" si="27"/>
        <v>3.9543156996128328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0.18527147960986751</v>
      </c>
      <c r="C99" s="302">
        <v>0.15347906948115811</v>
      </c>
      <c r="D99" s="302">
        <f t="shared" si="25"/>
        <v>0.33875054909102564</v>
      </c>
      <c r="E99" s="303"/>
      <c r="F99" s="302">
        <v>0.15408046454114691</v>
      </c>
      <c r="G99" s="302">
        <v>0.21941364801911617</v>
      </c>
      <c r="H99" s="302">
        <f t="shared" si="26"/>
        <v>0.3734941125602631</v>
      </c>
      <c r="I99" s="303"/>
      <c r="J99" s="302">
        <v>0.12744394893014718</v>
      </c>
      <c r="K99" s="302">
        <v>0.28291532007569897</v>
      </c>
      <c r="L99" s="302">
        <f t="shared" si="27"/>
        <v>0.41035926900584618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0.39417370934479162</v>
      </c>
      <c r="C100" s="302">
        <v>0.38233810346843577</v>
      </c>
      <c r="D100" s="302">
        <f t="shared" si="25"/>
        <v>0.77651181281322734</v>
      </c>
      <c r="E100" s="303"/>
      <c r="F100" s="302">
        <v>0.36271879130203083</v>
      </c>
      <c r="G100" s="302">
        <v>0.47702231699163511</v>
      </c>
      <c r="H100" s="302">
        <f t="shared" si="26"/>
        <v>0.83974110829366588</v>
      </c>
      <c r="I100" s="303"/>
      <c r="J100" s="302">
        <v>0.32566343627187089</v>
      </c>
      <c r="K100" s="302">
        <v>0.44520495941865534</v>
      </c>
      <c r="L100" s="302">
        <f t="shared" si="27"/>
        <v>0.77086839569052623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0.52152143720169053</v>
      </c>
      <c r="C101" s="302">
        <v>2.7092279760926341</v>
      </c>
      <c r="D101" s="302">
        <f t="shared" si="25"/>
        <v>3.2307494132943244</v>
      </c>
      <c r="E101" s="303"/>
      <c r="F101" s="302">
        <v>0.42213532174915319</v>
      </c>
      <c r="G101" s="302">
        <v>2.6139123306032945</v>
      </c>
      <c r="H101" s="302">
        <f t="shared" si="26"/>
        <v>3.0360476523524476</v>
      </c>
      <c r="I101" s="303"/>
      <c r="J101" s="302">
        <v>0.3975682368482556</v>
      </c>
      <c r="K101" s="302">
        <v>2.470793420176205</v>
      </c>
      <c r="L101" s="302">
        <f t="shared" si="27"/>
        <v>2.8683616570244608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0.63570466274348136</v>
      </c>
      <c r="C102" s="302">
        <v>0.97947836256288179</v>
      </c>
      <c r="D102" s="302">
        <f t="shared" si="25"/>
        <v>1.6151830253063633</v>
      </c>
      <c r="E102" s="303"/>
      <c r="F102" s="302">
        <v>0.4002687175240654</v>
      </c>
      <c r="G102" s="302">
        <v>1.0569603258523255</v>
      </c>
      <c r="H102" s="302">
        <f t="shared" si="26"/>
        <v>1.4572290433763908</v>
      </c>
      <c r="I102" s="303"/>
      <c r="J102" s="302">
        <v>0.29878526903283215</v>
      </c>
      <c r="K102" s="302">
        <v>0.69160878572985918</v>
      </c>
      <c r="L102" s="302">
        <f t="shared" si="27"/>
        <v>0.99039405476269127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5.9568310830712106</v>
      </c>
      <c r="C104" s="311">
        <f t="shared" ref="C104:D104" si="28">SUM(C94:C102)</f>
        <v>17.803168916928723</v>
      </c>
      <c r="D104" s="311">
        <f t="shared" si="28"/>
        <v>23.759999999999934</v>
      </c>
      <c r="E104" s="311"/>
      <c r="F104" s="311">
        <f t="shared" ref="F104:H104" si="29">SUM(F94:F102)</f>
        <v>5.8598984873619449</v>
      </c>
      <c r="G104" s="311">
        <f t="shared" si="29"/>
        <v>19.587101512638032</v>
      </c>
      <c r="H104" s="311">
        <f t="shared" si="29"/>
        <v>25.446999999999971</v>
      </c>
      <c r="I104" s="311"/>
      <c r="J104" s="311">
        <f t="shared" ref="J104:L104" si="30">SUM(J94:J102)</f>
        <v>5.2056940242727796</v>
      </c>
      <c r="K104" s="311">
        <f t="shared" si="30"/>
        <v>16.841305975727213</v>
      </c>
      <c r="L104" s="311">
        <f t="shared" si="30"/>
        <v>22.04699999999999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2.9045427511746331E-2</v>
      </c>
      <c r="C111" s="302">
        <v>5.1506587238520217E-2</v>
      </c>
      <c r="D111" s="302">
        <f>SUM(B111:C111)</f>
        <v>8.0552014750266548E-2</v>
      </c>
      <c r="E111" s="303"/>
      <c r="F111" s="302">
        <v>1.0259946700281164E-2</v>
      </c>
      <c r="G111" s="302">
        <v>4.7571218713821591E-2</v>
      </c>
      <c r="H111" s="302">
        <f>SUM(F111:G111)</f>
        <v>5.7831165414102756E-2</v>
      </c>
      <c r="I111" s="303"/>
      <c r="J111" s="302">
        <v>1.0364340845519855E-2</v>
      </c>
      <c r="K111" s="302">
        <v>4.9618377975121482E-2</v>
      </c>
      <c r="L111" s="302">
        <f>SUM(J111:K111)</f>
        <v>5.9982718820641337E-2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3.8283453363595767E-2</v>
      </c>
      <c r="C112" s="302">
        <v>0.1171821695982657</v>
      </c>
      <c r="D112" s="302">
        <f t="shared" ref="D112:D119" si="31">SUM(B112:C112)</f>
        <v>0.15546562296186148</v>
      </c>
      <c r="E112" s="303"/>
      <c r="F112" s="302">
        <v>1.9661690496188711E-2</v>
      </c>
      <c r="G112" s="302">
        <v>9.630711110335731E-2</v>
      </c>
      <c r="H112" s="302">
        <f t="shared" ref="H112:H119" si="32">SUM(F112:G112)</f>
        <v>0.11596880159954602</v>
      </c>
      <c r="I112" s="303"/>
      <c r="J112" s="302">
        <v>2.0672349781106866E-2</v>
      </c>
      <c r="K112" s="302">
        <v>8.6393521362251743E-2</v>
      </c>
      <c r="L112" s="302">
        <f t="shared" ref="L112:L119" si="33">SUM(J112:K112)</f>
        <v>0.10706587114335861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3.5591043765064348E-2</v>
      </c>
      <c r="C113" s="302">
        <v>7.8965571838520182E-2</v>
      </c>
      <c r="D113" s="302">
        <f t="shared" si="31"/>
        <v>0.11455661560358453</v>
      </c>
      <c r="E113" s="303"/>
      <c r="F113" s="302">
        <v>1.3018389858239528E-2</v>
      </c>
      <c r="G113" s="302">
        <v>5.838955386500129E-2</v>
      </c>
      <c r="H113" s="302">
        <f t="shared" si="32"/>
        <v>7.1407943723240816E-2</v>
      </c>
      <c r="I113" s="303"/>
      <c r="J113" s="302">
        <v>1.1332675230964716E-2</v>
      </c>
      <c r="K113" s="302">
        <v>4.5946500371879848E-2</v>
      </c>
      <c r="L113" s="302">
        <f t="shared" si="33"/>
        <v>5.7279175602844568E-2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4.7955598245788954E-2</v>
      </c>
      <c r="C114" s="302">
        <v>3.3140223003067945E-2</v>
      </c>
      <c r="D114" s="302">
        <f t="shared" si="31"/>
        <v>8.1095821248856892E-2</v>
      </c>
      <c r="E114" s="303"/>
      <c r="F114" s="302">
        <v>2.193991613906332E-2</v>
      </c>
      <c r="G114" s="302">
        <v>2.4050176117043392E-2</v>
      </c>
      <c r="H114" s="302">
        <f t="shared" si="32"/>
        <v>4.5990092256106715E-2</v>
      </c>
      <c r="I114" s="303"/>
      <c r="J114" s="302">
        <v>1.3403851514854594E-2</v>
      </c>
      <c r="K114" s="302">
        <v>2.0357981872971099E-2</v>
      </c>
      <c r="L114" s="302">
        <f t="shared" si="33"/>
        <v>3.3761833387825693E-2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2.0249661150170659E-2</v>
      </c>
      <c r="C115" s="302">
        <v>0.15156325081649219</v>
      </c>
      <c r="D115" s="302">
        <f t="shared" si="31"/>
        <v>0.17181291196666285</v>
      </c>
      <c r="E115" s="303"/>
      <c r="F115" s="302">
        <v>1.8493641144161756E-3</v>
      </c>
      <c r="G115" s="302">
        <v>8.0093816271267687E-2</v>
      </c>
      <c r="H115" s="302">
        <f t="shared" si="32"/>
        <v>8.1943180385683864E-2</v>
      </c>
      <c r="I115" s="303"/>
      <c r="J115" s="302">
        <v>2.460457631308555E-3</v>
      </c>
      <c r="K115" s="302">
        <v>6.0473813891793959E-2</v>
      </c>
      <c r="L115" s="302">
        <f t="shared" si="33"/>
        <v>6.293427152310252E-2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2.4579482488414243E-2</v>
      </c>
      <c r="C116" s="302">
        <v>1.0859774389741951E-2</v>
      </c>
      <c r="D116" s="302">
        <f t="shared" si="31"/>
        <v>3.5439256878156196E-2</v>
      </c>
      <c r="E116" s="303"/>
      <c r="F116" s="302">
        <v>4.765742212833048E-3</v>
      </c>
      <c r="G116" s="302">
        <v>6.6899099054471773E-3</v>
      </c>
      <c r="H116" s="302">
        <f t="shared" si="32"/>
        <v>1.1455652118280226E-2</v>
      </c>
      <c r="I116" s="303"/>
      <c r="J116" s="302">
        <v>4.4605324674436338E-3</v>
      </c>
      <c r="K116" s="302">
        <v>7.7578760197750882E-3</v>
      </c>
      <c r="L116" s="302">
        <f t="shared" si="33"/>
        <v>1.2218408487218722E-2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4.6515122751121261E-2</v>
      </c>
      <c r="C117" s="302">
        <v>4.5042914480040448E-2</v>
      </c>
      <c r="D117" s="302">
        <f t="shared" si="31"/>
        <v>9.155803723116171E-2</v>
      </c>
      <c r="E117" s="303"/>
      <c r="F117" s="302">
        <v>2.2001955069958085E-2</v>
      </c>
      <c r="G117" s="302">
        <v>3.0466290262781335E-2</v>
      </c>
      <c r="H117" s="302">
        <f t="shared" si="32"/>
        <v>5.2468245332739416E-2</v>
      </c>
      <c r="I117" s="303"/>
      <c r="J117" s="302">
        <v>2.1945421592963768E-2</v>
      </c>
      <c r="K117" s="302">
        <v>3.1253775974484505E-2</v>
      </c>
      <c r="L117" s="302">
        <f t="shared" si="33"/>
        <v>5.3199197567448273E-2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3.7345701846118631E-3</v>
      </c>
      <c r="C118" s="302">
        <v>2.281006053036283E-2</v>
      </c>
      <c r="D118" s="302">
        <f t="shared" si="31"/>
        <v>2.6544630714974694E-2</v>
      </c>
      <c r="E118" s="303"/>
      <c r="F118" s="302">
        <v>5.5611068613310927E-4</v>
      </c>
      <c r="G118" s="302">
        <v>2.011196513895459E-2</v>
      </c>
      <c r="H118" s="302">
        <f t="shared" si="32"/>
        <v>2.0668075825087701E-2</v>
      </c>
      <c r="I118" s="303"/>
      <c r="J118" s="302">
        <v>7.5869763044636082E-4</v>
      </c>
      <c r="K118" s="302">
        <v>1.8283922133711869E-2</v>
      </c>
      <c r="L118" s="302">
        <f t="shared" si="33"/>
        <v>1.904261976415823E-2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1.8322550387595917E-2</v>
      </c>
      <c r="C119" s="302">
        <v>1.4652538256878457E-2</v>
      </c>
      <c r="D119" s="302">
        <f t="shared" si="31"/>
        <v>3.2975088644474376E-2</v>
      </c>
      <c r="E119" s="303"/>
      <c r="F119" s="302">
        <v>1.7241191238555435E-3</v>
      </c>
      <c r="G119" s="302">
        <v>9.5427242213562882E-3</v>
      </c>
      <c r="H119" s="302">
        <f t="shared" si="32"/>
        <v>1.1266843345211832E-2</v>
      </c>
      <c r="I119" s="303"/>
      <c r="J119" s="302">
        <v>8.6685204553110329E-4</v>
      </c>
      <c r="K119" s="302">
        <v>5.6490516578708138E-3</v>
      </c>
      <c r="L119" s="302">
        <f t="shared" si="33"/>
        <v>6.5159037034019174E-3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0.26427690984810936</v>
      </c>
      <c r="C121" s="311">
        <f t="shared" ref="C121:D121" si="34">SUM(C111:C119)</f>
        <v>0.52572309015188989</v>
      </c>
      <c r="D121" s="311">
        <f t="shared" si="34"/>
        <v>0.78999999999999937</v>
      </c>
      <c r="E121" s="311"/>
      <c r="F121" s="311">
        <f t="shared" ref="F121:H121" si="35">SUM(F111:F119)</f>
        <v>9.5777234400968678E-2</v>
      </c>
      <c r="G121" s="311">
        <f t="shared" si="35"/>
        <v>0.37322276559903061</v>
      </c>
      <c r="H121" s="311">
        <f t="shared" si="35"/>
        <v>0.46899999999999936</v>
      </c>
      <c r="I121" s="311"/>
      <c r="J121" s="311">
        <f t="shared" ref="J121:L121" si="36">SUM(J111:J119)</f>
        <v>8.6265178740139462E-2</v>
      </c>
      <c r="K121" s="311">
        <f t="shared" si="36"/>
        <v>0.32573482125986047</v>
      </c>
      <c r="L121" s="311">
        <f t="shared" si="36"/>
        <v>0.41199999999999987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9.8391053067572135E-2</v>
      </c>
      <c r="C128" s="302">
        <v>0.41326446337297967</v>
      </c>
      <c r="D128" s="302">
        <f>SUM(B128:C128)</f>
        <v>0.51165551644055185</v>
      </c>
      <c r="E128" s="303"/>
      <c r="F128" s="302">
        <v>9.8545863264141595E-2</v>
      </c>
      <c r="G128" s="302">
        <v>0.50856278565718283</v>
      </c>
      <c r="H128" s="302">
        <f>SUM(F128:G128)</f>
        <v>0.60710864892132443</v>
      </c>
      <c r="I128" s="303"/>
      <c r="J128" s="302">
        <v>0.12676412923568953</v>
      </c>
      <c r="K128" s="302">
        <v>0.59118699102648065</v>
      </c>
      <c r="L128" s="302">
        <f>SUM(J128:K128)</f>
        <v>0.71795112026217023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0.16230500081552862</v>
      </c>
      <c r="C129" s="302">
        <v>0.38079181339884277</v>
      </c>
      <c r="D129" s="302">
        <f t="shared" ref="D129:D136" si="37">SUM(B129:C129)</f>
        <v>0.54309681421437139</v>
      </c>
      <c r="E129" s="303"/>
      <c r="F129" s="302">
        <v>0.19019100785886686</v>
      </c>
      <c r="G129" s="302">
        <v>0.49494847256374336</v>
      </c>
      <c r="H129" s="302">
        <f t="shared" ref="H129:H136" si="38">SUM(F129:G129)</f>
        <v>0.68513948042261019</v>
      </c>
      <c r="I129" s="303"/>
      <c r="J129" s="302">
        <v>0.27922142715894449</v>
      </c>
      <c r="K129" s="302">
        <v>0.60792488904765307</v>
      </c>
      <c r="L129" s="302">
        <f t="shared" ref="L129:L136" si="39">SUM(J129:K129)</f>
        <v>0.88714631620659756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0.28874270981770084</v>
      </c>
      <c r="C130" s="302">
        <v>0.33250545205039461</v>
      </c>
      <c r="D130" s="302">
        <f t="shared" si="37"/>
        <v>0.62124816186809539</v>
      </c>
      <c r="E130" s="303"/>
      <c r="F130" s="302">
        <v>0.31386861825177098</v>
      </c>
      <c r="G130" s="302">
        <v>0.38659730386343633</v>
      </c>
      <c r="H130" s="302">
        <f t="shared" si="38"/>
        <v>0.70046592211520731</v>
      </c>
      <c r="I130" s="303"/>
      <c r="J130" s="302">
        <v>0.52698385412070947</v>
      </c>
      <c r="K130" s="302">
        <v>0.4140341466789178</v>
      </c>
      <c r="L130" s="302">
        <f t="shared" si="39"/>
        <v>0.94101800079962727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0.31009988429597696</v>
      </c>
      <c r="C131" s="302">
        <v>6.868867860625176E-2</v>
      </c>
      <c r="D131" s="302">
        <f t="shared" si="37"/>
        <v>0.37878856290222873</v>
      </c>
      <c r="E131" s="303"/>
      <c r="F131" s="302">
        <v>0.26101444338339952</v>
      </c>
      <c r="G131" s="302">
        <v>8.4477723708758931E-2</v>
      </c>
      <c r="H131" s="302">
        <f t="shared" si="38"/>
        <v>0.34549216709215846</v>
      </c>
      <c r="I131" s="303"/>
      <c r="J131" s="302">
        <v>0.19165093004880721</v>
      </c>
      <c r="K131" s="302">
        <v>0.10100989132874651</v>
      </c>
      <c r="L131" s="302">
        <f t="shared" si="39"/>
        <v>0.29266082137755373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5.8003951669830085E-2</v>
      </c>
      <c r="C132" s="302">
        <v>0.34403337902884124</v>
      </c>
      <c r="D132" s="302">
        <f t="shared" si="37"/>
        <v>0.40203733069867131</v>
      </c>
      <c r="E132" s="303"/>
      <c r="F132" s="302">
        <v>3.8407477355794355E-2</v>
      </c>
      <c r="G132" s="302">
        <v>0.35581196732260928</v>
      </c>
      <c r="H132" s="302">
        <f t="shared" si="38"/>
        <v>0.39421944467840364</v>
      </c>
      <c r="I132" s="303"/>
      <c r="J132" s="302">
        <v>7.001847702312064E-2</v>
      </c>
      <c r="K132" s="302">
        <v>0.36018081022533138</v>
      </c>
      <c r="L132" s="302">
        <f t="shared" si="39"/>
        <v>0.43019928724845202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8.415734339913794E-2</v>
      </c>
      <c r="C133" s="302">
        <v>4.6151011980002481E-2</v>
      </c>
      <c r="D133" s="302">
        <f t="shared" si="37"/>
        <v>0.13030835537914043</v>
      </c>
      <c r="E133" s="303"/>
      <c r="F133" s="302">
        <v>6.7230657415117273E-2</v>
      </c>
      <c r="G133" s="302">
        <v>5.032889894594382E-2</v>
      </c>
      <c r="H133" s="302">
        <f t="shared" si="38"/>
        <v>0.11755955636106109</v>
      </c>
      <c r="I133" s="303"/>
      <c r="J133" s="302">
        <v>9.2348553726308916E-2</v>
      </c>
      <c r="K133" s="302">
        <v>7.1732747136371205E-2</v>
      </c>
      <c r="L133" s="302">
        <f t="shared" si="39"/>
        <v>0.16408130086268014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8.9821887012809701E-2</v>
      </c>
      <c r="C134" s="302">
        <v>6.3758175438344097E-2</v>
      </c>
      <c r="D134" s="302">
        <f>SUM(B134:C134)</f>
        <v>0.1535800624511538</v>
      </c>
      <c r="E134" s="303"/>
      <c r="F134" s="302">
        <v>8.7803104718094604E-2</v>
      </c>
      <c r="G134" s="302">
        <v>7.7395670807125921E-2</v>
      </c>
      <c r="H134" s="302">
        <f t="shared" si="38"/>
        <v>0.16519877552522053</v>
      </c>
      <c r="I134" s="303"/>
      <c r="J134" s="302">
        <v>0.1076047658360961</v>
      </c>
      <c r="K134" s="302">
        <v>9.5875042196446034E-2</v>
      </c>
      <c r="L134" s="302">
        <f t="shared" si="39"/>
        <v>0.20347980803254212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6.4016804384313356E-2</v>
      </c>
      <c r="C135" s="302">
        <v>0.88497719788649465</v>
      </c>
      <c r="D135" s="302">
        <f t="shared" si="37"/>
        <v>0.94899400227080799</v>
      </c>
      <c r="E135" s="303"/>
      <c r="F135" s="302">
        <v>4.5352454243383175E-2</v>
      </c>
      <c r="G135" s="302">
        <v>0.74044799327533961</v>
      </c>
      <c r="H135" s="302">
        <f t="shared" si="38"/>
        <v>0.7858004475187228</v>
      </c>
      <c r="I135" s="303"/>
      <c r="J135" s="302">
        <v>5.2220111392821983E-2</v>
      </c>
      <c r="K135" s="302">
        <v>0.93528024980951852</v>
      </c>
      <c r="L135" s="302">
        <f t="shared" si="39"/>
        <v>0.98750036120234053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9.8273656085641994E-2</v>
      </c>
      <c r="C136" s="302">
        <v>0.75901753768933988</v>
      </c>
      <c r="D136" s="302">
        <f t="shared" si="37"/>
        <v>0.85729119377498186</v>
      </c>
      <c r="E136" s="303"/>
      <c r="F136" s="302">
        <v>6.5187438329012123E-2</v>
      </c>
      <c r="G136" s="302">
        <v>0.61182811903628398</v>
      </c>
      <c r="H136" s="302">
        <f t="shared" si="38"/>
        <v>0.67701555736529606</v>
      </c>
      <c r="I136" s="303"/>
      <c r="J136" s="302">
        <v>5.1256520284060074E-2</v>
      </c>
      <c r="K136" s="302">
        <v>0.60570646372398207</v>
      </c>
      <c r="L136" s="302">
        <f t="shared" si="39"/>
        <v>0.65696298400804209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1.2538122905485121</v>
      </c>
      <c r="C138" s="311">
        <f t="shared" ref="C138" si="40">SUM(C128:C136)</f>
        <v>3.2931877094514905</v>
      </c>
      <c r="D138" s="311">
        <f>SUM(D128:D136)</f>
        <v>4.5470000000000024</v>
      </c>
      <c r="E138" s="311"/>
      <c r="F138" s="311">
        <f t="shared" ref="F138:H138" si="41">SUM(F128:F136)</f>
        <v>1.1676010648195803</v>
      </c>
      <c r="G138" s="311">
        <f t="shared" si="41"/>
        <v>3.3103989351804239</v>
      </c>
      <c r="H138" s="311">
        <f t="shared" si="41"/>
        <v>4.4780000000000042</v>
      </c>
      <c r="I138" s="311"/>
      <c r="J138" s="311">
        <f t="shared" ref="J138:L138" si="42">SUM(J128:J136)</f>
        <v>1.4980687688265584</v>
      </c>
      <c r="K138" s="311">
        <f t="shared" si="42"/>
        <v>3.7829312311734471</v>
      </c>
      <c r="L138" s="311">
        <f t="shared" si="42"/>
        <v>5.2810000000000059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0.43115948923768599</v>
      </c>
      <c r="C145" s="302">
        <v>2.7674728849589139</v>
      </c>
      <c r="D145" s="302">
        <f>SUM(B145:C145)</f>
        <v>3.1986323741965998</v>
      </c>
      <c r="E145" s="303"/>
      <c r="F145" s="302">
        <v>0.7145860406292488</v>
      </c>
      <c r="G145" s="302">
        <v>3.5766502994176053</v>
      </c>
      <c r="H145" s="302">
        <f>SUM(F145:G145)</f>
        <v>4.2912363400468543</v>
      </c>
      <c r="I145" s="303"/>
      <c r="J145" s="302">
        <v>0.94889061540857589</v>
      </c>
      <c r="K145" s="302">
        <v>4.0099184440913991</v>
      </c>
      <c r="L145" s="302">
        <f>SUM(J145:K145)</f>
        <v>4.9588090594999752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0.39886856579897911</v>
      </c>
      <c r="C146" s="302">
        <v>2.6962917056111242</v>
      </c>
      <c r="D146" s="302">
        <f t="shared" ref="D146:D153" si="43">SUM(B146:C146)</f>
        <v>3.0951602714101032</v>
      </c>
      <c r="E146" s="303"/>
      <c r="F146" s="302">
        <v>0.62335792197813966</v>
      </c>
      <c r="G146" s="302">
        <v>3.5207245884195655</v>
      </c>
      <c r="H146" s="302">
        <f t="shared" ref="H146:H153" si="44">SUM(F146:G146)</f>
        <v>4.1440825103977055</v>
      </c>
      <c r="I146" s="303"/>
      <c r="J146" s="302">
        <v>0.89395482657684555</v>
      </c>
      <c r="K146" s="302">
        <v>4.4772230371392174</v>
      </c>
      <c r="L146" s="302">
        <f t="shared" ref="L146:L153" si="45">SUM(J146:K146)</f>
        <v>5.3711778637160634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0.38605627411525745</v>
      </c>
      <c r="C147" s="302">
        <v>1.5465287216026908</v>
      </c>
      <c r="D147" s="302">
        <f t="shared" si="43"/>
        <v>1.9325849957179484</v>
      </c>
      <c r="E147" s="303"/>
      <c r="F147" s="302">
        <v>0.52987495978180699</v>
      </c>
      <c r="G147" s="302">
        <v>1.9361200708988346</v>
      </c>
      <c r="H147" s="302">
        <f t="shared" si="44"/>
        <v>2.4659950306806415</v>
      </c>
      <c r="I147" s="303"/>
      <c r="J147" s="302">
        <v>0.67320419979280566</v>
      </c>
      <c r="K147" s="302">
        <v>2.021236612171633</v>
      </c>
      <c r="L147" s="302">
        <f t="shared" si="45"/>
        <v>2.6944408119644385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1.7801127340213421</v>
      </c>
      <c r="C148" s="302">
        <v>0.67370092881880728</v>
      </c>
      <c r="D148" s="302">
        <f t="shared" si="43"/>
        <v>2.4538136628401492</v>
      </c>
      <c r="E148" s="303"/>
      <c r="F148" s="302">
        <v>1.9636245554975302</v>
      </c>
      <c r="G148" s="302">
        <v>0.823552513699084</v>
      </c>
      <c r="H148" s="302">
        <f t="shared" si="44"/>
        <v>2.7871770691966145</v>
      </c>
      <c r="I148" s="303"/>
      <c r="J148" s="302">
        <v>1.7417021887372166</v>
      </c>
      <c r="K148" s="302">
        <v>1.0140986652606683</v>
      </c>
      <c r="L148" s="302">
        <f t="shared" si="45"/>
        <v>2.7558008539978847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7.4726855480056684E-2</v>
      </c>
      <c r="C149" s="302">
        <v>10.872056292827384</v>
      </c>
      <c r="D149" s="302">
        <f t="shared" si="43"/>
        <v>10.946783148307441</v>
      </c>
      <c r="E149" s="303"/>
      <c r="F149" s="302">
        <v>0.24791012833757997</v>
      </c>
      <c r="G149" s="302">
        <v>9.9387327928832718</v>
      </c>
      <c r="H149" s="302">
        <f t="shared" si="44"/>
        <v>10.186642921220852</v>
      </c>
      <c r="I149" s="303"/>
      <c r="J149" s="302">
        <v>0.47685136035125247</v>
      </c>
      <c r="K149" s="302">
        <v>9.9232552071303619</v>
      </c>
      <c r="L149" s="302">
        <f t="shared" si="45"/>
        <v>10.400106567481615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1.5977339623346923E-2</v>
      </c>
      <c r="C150" s="302">
        <v>6.923032772408734E-2</v>
      </c>
      <c r="D150" s="302">
        <f t="shared" si="43"/>
        <v>8.5207667347434263E-2</v>
      </c>
      <c r="E150" s="303"/>
      <c r="F150" s="302">
        <v>1.956348415012402E-2</v>
      </c>
      <c r="G150" s="302">
        <v>8.4823814162609493E-2</v>
      </c>
      <c r="H150" s="302">
        <f t="shared" si="44"/>
        <v>0.10438729831273351</v>
      </c>
      <c r="I150" s="303"/>
      <c r="J150" s="302">
        <v>2.2562202846725103E-2</v>
      </c>
      <c r="K150" s="302">
        <v>9.7808811175777E-2</v>
      </c>
      <c r="L150" s="302">
        <f t="shared" si="45"/>
        <v>0.12037101402250211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0.20814025934315444</v>
      </c>
      <c r="C151" s="302">
        <v>0.35968991657576121</v>
      </c>
      <c r="D151" s="302">
        <f t="shared" si="43"/>
        <v>0.56783017591891571</v>
      </c>
      <c r="E151" s="303"/>
      <c r="F151" s="302">
        <v>0.241759782131345</v>
      </c>
      <c r="G151" s="302">
        <v>0.4056705338470058</v>
      </c>
      <c r="H151" s="302">
        <f t="shared" si="44"/>
        <v>0.64743031597835077</v>
      </c>
      <c r="I151" s="303"/>
      <c r="J151" s="302">
        <v>0.28422003548826374</v>
      </c>
      <c r="K151" s="302">
        <v>0.52886050201165424</v>
      </c>
      <c r="L151" s="302">
        <f t="shared" si="45"/>
        <v>0.81308053749991793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2.286897502030872E-2</v>
      </c>
      <c r="C152" s="302">
        <v>2.7260256618691714</v>
      </c>
      <c r="D152" s="302">
        <f t="shared" si="43"/>
        <v>2.7488946368894802</v>
      </c>
      <c r="E152" s="303"/>
      <c r="F152" s="302">
        <v>2.4556444066481185E-2</v>
      </c>
      <c r="G152" s="302">
        <v>2.5354655974117359</v>
      </c>
      <c r="H152" s="302">
        <f t="shared" si="44"/>
        <v>2.5600220414782173</v>
      </c>
      <c r="I152" s="303"/>
      <c r="J152" s="302">
        <v>3.4789428790692856E-2</v>
      </c>
      <c r="K152" s="302">
        <v>3.333061038700138</v>
      </c>
      <c r="L152" s="302">
        <f t="shared" si="45"/>
        <v>3.3678504674908307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8.4015842602175997E-2</v>
      </c>
      <c r="C153" s="302">
        <v>1.9480772247697269</v>
      </c>
      <c r="D153" s="302">
        <f t="shared" si="43"/>
        <v>2.0320930673719029</v>
      </c>
      <c r="E153" s="303"/>
      <c r="F153" s="302">
        <v>8.188513749738284E-2</v>
      </c>
      <c r="G153" s="302">
        <v>1.844141335190657</v>
      </c>
      <c r="H153" s="302">
        <f t="shared" si="44"/>
        <v>1.9260264726880398</v>
      </c>
      <c r="I153" s="303"/>
      <c r="J153" s="302">
        <v>6.0795688671731504E-2</v>
      </c>
      <c r="K153" s="302">
        <v>2.0925671356550151</v>
      </c>
      <c r="L153" s="302">
        <f t="shared" si="45"/>
        <v>2.1533628243267464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3.4019263352423073</v>
      </c>
      <c r="C155" s="311">
        <f t="shared" ref="C155:D155" si="46">SUM(C145:C153)</f>
        <v>23.659073664757667</v>
      </c>
      <c r="D155" s="311">
        <f t="shared" si="46"/>
        <v>27.060999999999972</v>
      </c>
      <c r="E155" s="311"/>
      <c r="F155" s="311">
        <f t="shared" ref="F155:H155" si="47">SUM(F145:F153)</f>
        <v>4.4471184540696385</v>
      </c>
      <c r="G155" s="311">
        <f t="shared" si="47"/>
        <v>24.665881545930372</v>
      </c>
      <c r="H155" s="311">
        <f t="shared" si="47"/>
        <v>29.113000000000007</v>
      </c>
      <c r="I155" s="311"/>
      <c r="J155" s="311">
        <f t="shared" ref="J155:L155" si="48">SUM(J145:J153)</f>
        <v>5.1369705466641093</v>
      </c>
      <c r="K155" s="311">
        <f t="shared" si="48"/>
        <v>27.49802945333586</v>
      </c>
      <c r="L155" s="311">
        <f t="shared" si="48"/>
        <v>32.634999999999977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2.5625509995990972</v>
      </c>
      <c r="C162" s="302">
        <v>6.6666907937676276</v>
      </c>
      <c r="D162" s="302">
        <f>SUM(B162:C162)</f>
        <v>9.2292417933667252</v>
      </c>
      <c r="E162" s="303"/>
      <c r="F162" s="302">
        <v>3.1325891559251549</v>
      </c>
      <c r="G162" s="302">
        <v>6.4410998331929115</v>
      </c>
      <c r="H162" s="302">
        <f>SUM(F162:G162)</f>
        <v>9.5736889891180663</v>
      </c>
      <c r="I162" s="303"/>
      <c r="J162" s="302">
        <v>4.1059959128496235</v>
      </c>
      <c r="K162" s="302">
        <v>7.247387414843069</v>
      </c>
      <c r="L162" s="302">
        <f>SUM(J162:K162)</f>
        <v>11.353383327692693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2.1735411216187348</v>
      </c>
      <c r="C163" s="302">
        <v>3.4613873908601693</v>
      </c>
      <c r="D163" s="302">
        <f t="shared" ref="D163:D170" si="49">SUM(B163:C163)</f>
        <v>5.6349285124789041</v>
      </c>
      <c r="E163" s="303"/>
      <c r="F163" s="302">
        <v>2.8242771537003533</v>
      </c>
      <c r="G163" s="302">
        <v>3.8672463979812939</v>
      </c>
      <c r="H163" s="302">
        <f t="shared" ref="H163:H170" si="50">SUM(F163:G163)</f>
        <v>6.6915235516816471</v>
      </c>
      <c r="I163" s="303"/>
      <c r="J163" s="302">
        <v>3.7219485391942597</v>
      </c>
      <c r="K163" s="302">
        <v>4.9581521226876557</v>
      </c>
      <c r="L163" s="302">
        <f t="shared" ref="L163:L170" si="51">SUM(J163:K163)</f>
        <v>8.6801006618819159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2.5580186908854854</v>
      </c>
      <c r="C164" s="302">
        <v>3.3280073116993023</v>
      </c>
      <c r="D164" s="302">
        <f t="shared" si="49"/>
        <v>5.8860260025847877</v>
      </c>
      <c r="E164" s="303"/>
      <c r="F164" s="302">
        <v>2.9206828382585965</v>
      </c>
      <c r="G164" s="302">
        <v>3.4184692688408589</v>
      </c>
      <c r="H164" s="302">
        <f t="shared" si="50"/>
        <v>6.339152107099455</v>
      </c>
      <c r="I164" s="303"/>
      <c r="J164" s="302">
        <v>3.3629507649844559</v>
      </c>
      <c r="K164" s="302">
        <v>3.5299949439066465</v>
      </c>
      <c r="L164" s="302">
        <f t="shared" si="51"/>
        <v>6.8929457088911024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4.2634736163916838</v>
      </c>
      <c r="C165" s="302">
        <v>2.1258214302032079</v>
      </c>
      <c r="D165" s="302">
        <f t="shared" si="49"/>
        <v>6.3892950465948921</v>
      </c>
      <c r="E165" s="303"/>
      <c r="F165" s="302">
        <v>4.2976078531398461</v>
      </c>
      <c r="G165" s="302">
        <v>2.1949230337072874</v>
      </c>
      <c r="H165" s="302">
        <f t="shared" si="50"/>
        <v>6.492530886847133</v>
      </c>
      <c r="I165" s="303"/>
      <c r="J165" s="302">
        <v>3.756956351529146</v>
      </c>
      <c r="K165" s="302">
        <v>2.5580596488134435</v>
      </c>
      <c r="L165" s="302">
        <f t="shared" si="51"/>
        <v>6.3150160003425899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0.93889100113466162</v>
      </c>
      <c r="C166" s="302">
        <v>6.0761487844295194</v>
      </c>
      <c r="D166" s="302">
        <f t="shared" si="49"/>
        <v>7.0150397855641806</v>
      </c>
      <c r="E166" s="303"/>
      <c r="F166" s="302">
        <v>0.80830809762376443</v>
      </c>
      <c r="G166" s="302">
        <v>4.3832212361917335</v>
      </c>
      <c r="H166" s="302">
        <f t="shared" si="50"/>
        <v>5.191529333815498</v>
      </c>
      <c r="I166" s="303"/>
      <c r="J166" s="302">
        <v>1.0028723049747408</v>
      </c>
      <c r="K166" s="302">
        <v>4.4778010913299422</v>
      </c>
      <c r="L166" s="302">
        <f t="shared" si="51"/>
        <v>5.4806733963046828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0.54808276113230869</v>
      </c>
      <c r="C167" s="302">
        <v>0.14660483854184531</v>
      </c>
      <c r="D167" s="302">
        <f t="shared" si="49"/>
        <v>0.69468759967415394</v>
      </c>
      <c r="E167" s="303"/>
      <c r="F167" s="302">
        <v>0.5032740459957048</v>
      </c>
      <c r="G167" s="302">
        <v>0.1397673441142403</v>
      </c>
      <c r="H167" s="302">
        <f t="shared" si="50"/>
        <v>0.6430413901099451</v>
      </c>
      <c r="I167" s="303"/>
      <c r="J167" s="302">
        <v>0.69818889036422205</v>
      </c>
      <c r="K167" s="302">
        <v>0.17873812226938507</v>
      </c>
      <c r="L167" s="302">
        <f t="shared" si="51"/>
        <v>0.87692701263360706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14.493739177221393</v>
      </c>
      <c r="C168" s="302">
        <v>9.6483738845765394</v>
      </c>
      <c r="D168" s="302">
        <f t="shared" si="49"/>
        <v>24.142113061797932</v>
      </c>
      <c r="E168" s="303"/>
      <c r="F168" s="302">
        <v>12.185630000146128</v>
      </c>
      <c r="G168" s="302">
        <v>8.3587955825881153</v>
      </c>
      <c r="H168" s="302">
        <f t="shared" si="50"/>
        <v>20.544425582734242</v>
      </c>
      <c r="I168" s="303"/>
      <c r="J168" s="302">
        <v>10.238309843381696</v>
      </c>
      <c r="K168" s="302">
        <v>8.1838829518433638</v>
      </c>
      <c r="L168" s="302">
        <f t="shared" si="51"/>
        <v>18.422192795225058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1.2231302744311772</v>
      </c>
      <c r="C169" s="302">
        <v>3.8960716636820578</v>
      </c>
      <c r="D169" s="302">
        <f t="shared" si="49"/>
        <v>5.1192019381132354</v>
      </c>
      <c r="E169" s="303"/>
      <c r="F169" s="302">
        <v>1.0678068554387963</v>
      </c>
      <c r="G169" s="302">
        <v>3.010753142805632</v>
      </c>
      <c r="H169" s="302">
        <f t="shared" si="50"/>
        <v>4.0785599982444278</v>
      </c>
      <c r="I169" s="303"/>
      <c r="J169" s="302">
        <v>1.6163487091585431</v>
      </c>
      <c r="K169" s="302">
        <v>3.3483631399425389</v>
      </c>
      <c r="L169" s="302">
        <f t="shared" si="51"/>
        <v>4.9647118491010822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3.40569336663056</v>
      </c>
      <c r="C170" s="302">
        <v>4.1617728931946729</v>
      </c>
      <c r="D170" s="302">
        <f t="shared" si="49"/>
        <v>7.5674662598252329</v>
      </c>
      <c r="E170" s="303"/>
      <c r="F170" s="302">
        <v>2.6339321447407658</v>
      </c>
      <c r="G170" s="302">
        <v>3.0576160156088683</v>
      </c>
      <c r="H170" s="302">
        <f t="shared" si="50"/>
        <v>5.6915481603496341</v>
      </c>
      <c r="I170" s="303"/>
      <c r="J170" s="302">
        <v>2.2866154904529084</v>
      </c>
      <c r="K170" s="302">
        <v>2.4374337574742713</v>
      </c>
      <c r="L170" s="302">
        <f t="shared" si="51"/>
        <v>4.7240492479271801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32.167121009045104</v>
      </c>
      <c r="C172" s="311">
        <f t="shared" ref="C172:D172" si="52">SUM(C162:C170)</f>
        <v>39.510878990954943</v>
      </c>
      <c r="D172" s="311">
        <f t="shared" si="52"/>
        <v>71.678000000000054</v>
      </c>
      <c r="E172" s="311"/>
      <c r="F172" s="311">
        <f t="shared" ref="F172:H172" si="53">SUM(F162:F170)</f>
        <v>30.37410814496911</v>
      </c>
      <c r="G172" s="311">
        <f t="shared" si="53"/>
        <v>34.871891855030938</v>
      </c>
      <c r="H172" s="311">
        <f t="shared" si="53"/>
        <v>65.246000000000052</v>
      </c>
      <c r="I172" s="311"/>
      <c r="J172" s="311">
        <f t="shared" ref="J172:L172" si="54">SUM(J162:J170)</f>
        <v>30.790186806889597</v>
      </c>
      <c r="K172" s="311">
        <f t="shared" si="54"/>
        <v>36.919813193110329</v>
      </c>
      <c r="L172" s="311">
        <f t="shared" si="54"/>
        <v>67.709999999999908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0.23916904565400621</v>
      </c>
      <c r="C179" s="302">
        <v>1.2098567315882154</v>
      </c>
      <c r="D179" s="302">
        <f>SUM(B179:C179)</f>
        <v>1.4490257772422215</v>
      </c>
      <c r="E179" s="303"/>
      <c r="F179" s="302">
        <v>0.54256445951972754</v>
      </c>
      <c r="G179" s="302">
        <v>1.8547320520792274</v>
      </c>
      <c r="H179" s="302">
        <f>SUM(F179:G179)</f>
        <v>2.3972965115989551</v>
      </c>
      <c r="I179" s="303"/>
      <c r="J179" s="302">
        <v>0.70090124813443067</v>
      </c>
      <c r="K179" s="302">
        <v>1.9936324159940433</v>
      </c>
      <c r="L179" s="302">
        <f>SUM(J179:K179)</f>
        <v>2.6945336641284738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0.22971453156647981</v>
      </c>
      <c r="C180" s="302">
        <v>0.84499597760871803</v>
      </c>
      <c r="D180" s="302">
        <f t="shared" ref="D180:D187" si="55">SUM(B180:C180)</f>
        <v>1.0747105091751978</v>
      </c>
      <c r="E180" s="303"/>
      <c r="F180" s="302">
        <v>0.51121339772687946</v>
      </c>
      <c r="G180" s="302">
        <v>1.4059282156669346</v>
      </c>
      <c r="H180" s="302">
        <f t="shared" ref="H180:H187" si="56">SUM(F180:G180)</f>
        <v>1.9171416133938139</v>
      </c>
      <c r="I180" s="303"/>
      <c r="J180" s="302">
        <v>0.74661675458840027</v>
      </c>
      <c r="K180" s="302">
        <v>1.8023974858184528</v>
      </c>
      <c r="L180" s="302">
        <f t="shared" ref="L180:L187" si="57">SUM(J180:K180)</f>
        <v>2.5490142404068532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0.25217471959009946</v>
      </c>
      <c r="C181" s="302">
        <v>0.77133042014843001</v>
      </c>
      <c r="D181" s="302">
        <f t="shared" si="55"/>
        <v>1.0235051397385295</v>
      </c>
      <c r="E181" s="303"/>
      <c r="F181" s="302">
        <v>0.456963146116587</v>
      </c>
      <c r="G181" s="302">
        <v>1.1944520765978932</v>
      </c>
      <c r="H181" s="302">
        <f t="shared" si="56"/>
        <v>1.6514152227144803</v>
      </c>
      <c r="I181" s="303"/>
      <c r="J181" s="302">
        <v>0.56240999418195192</v>
      </c>
      <c r="K181" s="302">
        <v>1.2490956620707314</v>
      </c>
      <c r="L181" s="302">
        <f t="shared" si="57"/>
        <v>1.8115056562526832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0.94313344316345682</v>
      </c>
      <c r="C182" s="302">
        <v>0.78874508972102986</v>
      </c>
      <c r="D182" s="302">
        <f t="shared" si="55"/>
        <v>1.7318785328844868</v>
      </c>
      <c r="E182" s="303"/>
      <c r="F182" s="302">
        <v>1.2741986379099408</v>
      </c>
      <c r="G182" s="302">
        <v>1.1653605729436478</v>
      </c>
      <c r="H182" s="302">
        <f t="shared" si="56"/>
        <v>2.4395592108535888</v>
      </c>
      <c r="I182" s="303"/>
      <c r="J182" s="302">
        <v>1.0607845393863256</v>
      </c>
      <c r="K182" s="302">
        <v>1.2449964831855218</v>
      </c>
      <c r="L182" s="302">
        <f t="shared" si="57"/>
        <v>2.3057810225718471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4.1939474846377611E-2</v>
      </c>
      <c r="C183" s="302">
        <v>1.0085151240021129</v>
      </c>
      <c r="D183" s="302">
        <f t="shared" si="55"/>
        <v>1.0504545988484906</v>
      </c>
      <c r="E183" s="303"/>
      <c r="F183" s="302">
        <v>6.9709095535175208E-2</v>
      </c>
      <c r="G183" s="302">
        <v>1.0240043311831042</v>
      </c>
      <c r="H183" s="302">
        <f t="shared" si="56"/>
        <v>1.0937134267182793</v>
      </c>
      <c r="I183" s="303"/>
      <c r="J183" s="302">
        <v>0.14627008731527594</v>
      </c>
      <c r="K183" s="302">
        <v>0.96915207238805101</v>
      </c>
      <c r="L183" s="302">
        <f t="shared" si="57"/>
        <v>1.1154221597033269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0.65381502317311402</v>
      </c>
      <c r="C184" s="302">
        <v>0.42801060855133266</v>
      </c>
      <c r="D184" s="302">
        <f t="shared" si="55"/>
        <v>1.0818256317244468</v>
      </c>
      <c r="E184" s="303"/>
      <c r="F184" s="302">
        <v>0.80342738452480023</v>
      </c>
      <c r="G184" s="302">
        <v>0.64203999140982593</v>
      </c>
      <c r="H184" s="302">
        <f t="shared" si="56"/>
        <v>1.4454673759346262</v>
      </c>
      <c r="I184" s="303"/>
      <c r="J184" s="302">
        <v>0.87514010655563934</v>
      </c>
      <c r="K184" s="302">
        <v>0.78504667979530784</v>
      </c>
      <c r="L184" s="302">
        <f t="shared" si="57"/>
        <v>1.6601867863509472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0.25040600599475044</v>
      </c>
      <c r="C185" s="302">
        <v>0.3470567629098637</v>
      </c>
      <c r="D185" s="302">
        <f t="shared" si="55"/>
        <v>0.59746276890461414</v>
      </c>
      <c r="E185" s="303"/>
      <c r="F185" s="302">
        <v>0.35656290923933565</v>
      </c>
      <c r="G185" s="302">
        <v>0.47374723088197651</v>
      </c>
      <c r="H185" s="302">
        <f t="shared" si="56"/>
        <v>0.83031014012131221</v>
      </c>
      <c r="I185" s="303"/>
      <c r="J185" s="302">
        <v>0.42688842685682143</v>
      </c>
      <c r="K185" s="302">
        <v>0.62077388819099999</v>
      </c>
      <c r="L185" s="302">
        <f t="shared" si="57"/>
        <v>1.0476623150478215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0.4355493037320477</v>
      </c>
      <c r="C186" s="302">
        <v>6.096212320277874</v>
      </c>
      <c r="D186" s="302">
        <f t="shared" si="55"/>
        <v>6.5317616240099214</v>
      </c>
      <c r="E186" s="303"/>
      <c r="F186" s="302">
        <v>0.68393016843882637</v>
      </c>
      <c r="G186" s="302">
        <v>7.5306076608031542</v>
      </c>
      <c r="H186" s="302">
        <f t="shared" si="56"/>
        <v>8.2145378292419799</v>
      </c>
      <c r="I186" s="303"/>
      <c r="J186" s="302">
        <v>1.0722161973636235</v>
      </c>
      <c r="K186" s="302">
        <v>8.4089824025729047</v>
      </c>
      <c r="L186" s="302">
        <f t="shared" si="57"/>
        <v>9.481198599936528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0.61671383914392408</v>
      </c>
      <c r="C187" s="302">
        <v>2.3596615783281596</v>
      </c>
      <c r="D187" s="302">
        <f t="shared" si="55"/>
        <v>2.9763754174720836</v>
      </c>
      <c r="E187" s="303"/>
      <c r="F187" s="302">
        <v>0.7088938910273489</v>
      </c>
      <c r="G187" s="302">
        <v>2.3976647783956424</v>
      </c>
      <c r="H187" s="302">
        <f t="shared" si="56"/>
        <v>3.1065586694229914</v>
      </c>
      <c r="I187" s="303"/>
      <c r="J187" s="302">
        <v>0.7338348728000964</v>
      </c>
      <c r="K187" s="302">
        <v>1.9638606828013907</v>
      </c>
      <c r="L187" s="302">
        <f t="shared" si="57"/>
        <v>2.697695555601487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3.6626153868642559</v>
      </c>
      <c r="C189" s="311">
        <f t="shared" ref="C189:D189" si="58">SUM(C179:C187)</f>
        <v>13.854384613135736</v>
      </c>
      <c r="D189" s="311">
        <f t="shared" si="58"/>
        <v>17.516999999999992</v>
      </c>
      <c r="E189" s="311"/>
      <c r="F189" s="311">
        <f t="shared" ref="F189:H189" si="59">SUM(F179:F187)</f>
        <v>5.4074630900386209</v>
      </c>
      <c r="G189" s="311">
        <f t="shared" si="59"/>
        <v>17.688536909961407</v>
      </c>
      <c r="H189" s="311">
        <f t="shared" si="59"/>
        <v>23.096000000000029</v>
      </c>
      <c r="I189" s="311"/>
      <c r="J189" s="311">
        <f t="shared" ref="J189:L189" si="60">SUM(J179:J187)</f>
        <v>6.3250622271825652</v>
      </c>
      <c r="K189" s="311">
        <f t="shared" si="60"/>
        <v>19.037937772817401</v>
      </c>
      <c r="L189" s="311">
        <f t="shared" si="60"/>
        <v>25.362999999999968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0.56064021546916554</v>
      </c>
      <c r="C196" s="302">
        <v>1.4282600681448914</v>
      </c>
      <c r="D196" s="302">
        <f>SUM(B196:C196)</f>
        <v>1.9889002836140568</v>
      </c>
      <c r="E196" s="303"/>
      <c r="F196" s="302">
        <v>1.1197051133651108</v>
      </c>
      <c r="G196" s="302">
        <v>1.7260180772845248</v>
      </c>
      <c r="H196" s="302">
        <f>SUM(F196:G196)</f>
        <v>2.8457231906496356</v>
      </c>
      <c r="I196" s="303"/>
      <c r="J196" s="302">
        <v>1.5436202338956788</v>
      </c>
      <c r="K196" s="302">
        <v>2.5817519731790322</v>
      </c>
      <c r="L196" s="302">
        <f>SUM(J196:K196)</f>
        <v>4.1253722070747108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0.24888843170793631</v>
      </c>
      <c r="C197" s="302">
        <v>0.31175568502382711</v>
      </c>
      <c r="D197" s="302">
        <f t="shared" ref="D197:D204" si="61">SUM(B197:C197)</f>
        <v>0.5606441167317634</v>
      </c>
      <c r="E197" s="303"/>
      <c r="F197" s="302">
        <v>0.44467848748334199</v>
      </c>
      <c r="G197" s="302">
        <v>0.45411818419461758</v>
      </c>
      <c r="H197" s="302">
        <f t="shared" ref="H197:H204" si="62">SUM(F197:G197)</f>
        <v>0.89879667167795962</v>
      </c>
      <c r="I197" s="303"/>
      <c r="J197" s="302">
        <v>0.59305015276901984</v>
      </c>
      <c r="K197" s="302">
        <v>0.60356534068967427</v>
      </c>
      <c r="L197" s="302">
        <f t="shared" ref="L197:L204" si="63">SUM(J197:K197)</f>
        <v>1.1966154934586941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0.40321257373951541</v>
      </c>
      <c r="C198" s="302">
        <v>0.2835283967269977</v>
      </c>
      <c r="D198" s="302">
        <f t="shared" si="61"/>
        <v>0.68674097046651306</v>
      </c>
      <c r="E198" s="303"/>
      <c r="F198" s="302">
        <v>0.63230265388843865</v>
      </c>
      <c r="G198" s="302">
        <v>0.37986915504110752</v>
      </c>
      <c r="H198" s="302">
        <f t="shared" si="62"/>
        <v>1.0121718089295462</v>
      </c>
      <c r="I198" s="303"/>
      <c r="J198" s="302">
        <v>0.86744792384288916</v>
      </c>
      <c r="K198" s="302">
        <v>0.43635126503638727</v>
      </c>
      <c r="L198" s="302">
        <f t="shared" si="63"/>
        <v>1.3037991888792764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0.87064611687366911</v>
      </c>
      <c r="C199" s="302">
        <v>0.25836743590345784</v>
      </c>
      <c r="D199" s="302">
        <f t="shared" si="61"/>
        <v>1.129013552777127</v>
      </c>
      <c r="E199" s="303"/>
      <c r="F199" s="302">
        <v>1.067269059119758</v>
      </c>
      <c r="G199" s="302">
        <v>0.35403339564435515</v>
      </c>
      <c r="H199" s="302">
        <f t="shared" si="62"/>
        <v>1.4213024547641131</v>
      </c>
      <c r="I199" s="303"/>
      <c r="J199" s="302">
        <v>1.2201626710613092</v>
      </c>
      <c r="K199" s="302">
        <v>0.49786624359995707</v>
      </c>
      <c r="L199" s="302">
        <f t="shared" si="63"/>
        <v>1.7180289146612662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1.0236617863392019</v>
      </c>
      <c r="C200" s="302">
        <v>3.2652272623573984</v>
      </c>
      <c r="D200" s="302">
        <f t="shared" si="61"/>
        <v>4.2888890486965998</v>
      </c>
      <c r="E200" s="303"/>
      <c r="F200" s="302">
        <v>1.2728499634117543</v>
      </c>
      <c r="G200" s="302">
        <v>2.6606597992677896</v>
      </c>
      <c r="H200" s="302">
        <f t="shared" si="62"/>
        <v>3.9335097626795439</v>
      </c>
      <c r="I200" s="303"/>
      <c r="J200" s="302">
        <v>1.1805444695587057</v>
      </c>
      <c r="K200" s="302">
        <v>2.8414114242416781</v>
      </c>
      <c r="L200" s="302">
        <f t="shared" si="63"/>
        <v>4.0219558938003841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0.85481263602592616</v>
      </c>
      <c r="C201" s="302">
        <v>0.19555260836721197</v>
      </c>
      <c r="D201" s="302">
        <f t="shared" si="61"/>
        <v>1.0503652443931382</v>
      </c>
      <c r="E201" s="303"/>
      <c r="F201" s="302">
        <v>1.0336961115309378</v>
      </c>
      <c r="G201" s="302">
        <v>0.26221065531363791</v>
      </c>
      <c r="H201" s="302">
        <f t="shared" si="62"/>
        <v>1.2959067668445756</v>
      </c>
      <c r="I201" s="303"/>
      <c r="J201" s="302">
        <v>1.2611119220730571</v>
      </c>
      <c r="K201" s="302">
        <v>0.31665758387566173</v>
      </c>
      <c r="L201" s="302">
        <f t="shared" si="63"/>
        <v>1.5777695059487189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0.84886825248169129</v>
      </c>
      <c r="C202" s="302">
        <v>0.81812992495836356</v>
      </c>
      <c r="D202" s="302">
        <f t="shared" si="61"/>
        <v>1.6669981774400549</v>
      </c>
      <c r="E202" s="303"/>
      <c r="F202" s="302">
        <v>1.1894313962550049</v>
      </c>
      <c r="G202" s="302">
        <v>1.031963366266023</v>
      </c>
      <c r="H202" s="302">
        <f t="shared" si="62"/>
        <v>2.2213947625210277</v>
      </c>
      <c r="I202" s="303"/>
      <c r="J202" s="302">
        <v>1.5875349698982999</v>
      </c>
      <c r="K202" s="302">
        <v>1.2499606233199896</v>
      </c>
      <c r="L202" s="302">
        <f t="shared" si="63"/>
        <v>2.8374955932182893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0.14524003962529849</v>
      </c>
      <c r="C203" s="302">
        <v>0.55646804421607954</v>
      </c>
      <c r="D203" s="302">
        <f t="shared" si="61"/>
        <v>0.70170808384137806</v>
      </c>
      <c r="E203" s="303"/>
      <c r="F203" s="302">
        <v>0.14744153483699163</v>
      </c>
      <c r="G203" s="302">
        <v>0.70587742464866554</v>
      </c>
      <c r="H203" s="302">
        <f t="shared" si="62"/>
        <v>0.85331895948565717</v>
      </c>
      <c r="I203" s="303"/>
      <c r="J203" s="302">
        <v>0.33286363340461012</v>
      </c>
      <c r="K203" s="302">
        <v>0.98413202287596946</v>
      </c>
      <c r="L203" s="302">
        <f t="shared" si="63"/>
        <v>1.3169956562805796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8.5860501282742003</v>
      </c>
      <c r="C204" s="302">
        <v>4.8806903937651622</v>
      </c>
      <c r="D204" s="302">
        <f t="shared" si="61"/>
        <v>13.466740522039363</v>
      </c>
      <c r="E204" s="303"/>
      <c r="F204" s="302">
        <v>10.263839825496643</v>
      </c>
      <c r="G204" s="302">
        <v>5.3830357969512788</v>
      </c>
      <c r="H204" s="302">
        <f t="shared" si="62"/>
        <v>15.646875622447922</v>
      </c>
      <c r="I204" s="303"/>
      <c r="J204" s="302">
        <v>11.985695772915284</v>
      </c>
      <c r="K204" s="302">
        <v>6.0272717737627559</v>
      </c>
      <c r="L204" s="302">
        <f t="shared" si="63"/>
        <v>18.012967546678041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13.542020180536605</v>
      </c>
      <c r="C206" s="311">
        <f t="shared" ref="C206:D206" si="64">SUM(C196:C204)</f>
        <v>11.997979819463389</v>
      </c>
      <c r="D206" s="311">
        <f t="shared" si="64"/>
        <v>25.539999999999992</v>
      </c>
      <c r="E206" s="311"/>
      <c r="F206" s="311">
        <f t="shared" ref="F206:H206" si="65">SUM(F196:F204)</f>
        <v>17.171214145387978</v>
      </c>
      <c r="G206" s="311">
        <f t="shared" si="65"/>
        <v>12.957785854611998</v>
      </c>
      <c r="H206" s="311">
        <f t="shared" si="65"/>
        <v>30.128999999999984</v>
      </c>
      <c r="I206" s="311"/>
      <c r="J206" s="311">
        <f t="shared" ref="J206:L206" si="66">SUM(J196:J204)</f>
        <v>20.572031749418855</v>
      </c>
      <c r="K206" s="311">
        <f t="shared" si="66"/>
        <v>15.538968250581107</v>
      </c>
      <c r="L206" s="311">
        <f t="shared" si="66"/>
        <v>36.110999999999962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0.4932608433344246</v>
      </c>
      <c r="C213" s="302">
        <v>0.60164142385930086</v>
      </c>
      <c r="D213" s="302">
        <f>SUM(B213:C213)</f>
        <v>1.0949022671937254</v>
      </c>
      <c r="E213" s="303"/>
      <c r="F213" s="302">
        <v>0.49960435578165457</v>
      </c>
      <c r="G213" s="302">
        <v>0.68834334505605754</v>
      </c>
      <c r="H213" s="302">
        <f>SUM(F213:G213)</f>
        <v>1.1879477008377122</v>
      </c>
      <c r="I213" s="303"/>
      <c r="J213" s="302">
        <v>0.56883607200610131</v>
      </c>
      <c r="K213" s="302">
        <v>0.67080395845347607</v>
      </c>
      <c r="L213" s="302">
        <f>SUM(J213:K213)</f>
        <v>1.2396400304595774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0.49477685512112701</v>
      </c>
      <c r="C214" s="302">
        <v>0.88541895228526368</v>
      </c>
      <c r="D214" s="302">
        <f t="shared" ref="D214:D221" si="67">SUM(B214:C214)</f>
        <v>1.3801958074063907</v>
      </c>
      <c r="E214" s="303"/>
      <c r="F214" s="302">
        <v>0.55028989535706463</v>
      </c>
      <c r="G214" s="302">
        <v>1.1143974366492628</v>
      </c>
      <c r="H214" s="302">
        <f t="shared" ref="H214:H221" si="68">SUM(F214:G214)</f>
        <v>1.6646873320063276</v>
      </c>
      <c r="I214" s="303"/>
      <c r="J214" s="302">
        <v>0.55981044194199214</v>
      </c>
      <c r="K214" s="302">
        <v>1.1149735149149824</v>
      </c>
      <c r="L214" s="302">
        <f t="shared" ref="L214:L221" si="69">SUM(J214:K214)</f>
        <v>1.6747839568569747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0.92450108400745246</v>
      </c>
      <c r="C215" s="302">
        <v>0.86684042732453814</v>
      </c>
      <c r="D215" s="302">
        <f t="shared" si="67"/>
        <v>1.7913415113319906</v>
      </c>
      <c r="E215" s="303"/>
      <c r="F215" s="302">
        <v>0.80147406927258624</v>
      </c>
      <c r="G215" s="302">
        <v>0.92158610848006739</v>
      </c>
      <c r="H215" s="302">
        <f t="shared" si="68"/>
        <v>1.7230601777526537</v>
      </c>
      <c r="I215" s="303"/>
      <c r="J215" s="302">
        <v>0.77780977536564133</v>
      </c>
      <c r="K215" s="302">
        <v>0.82380887989068308</v>
      </c>
      <c r="L215" s="302">
        <f t="shared" si="69"/>
        <v>1.6016186552563245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0.54212232736027521</v>
      </c>
      <c r="C216" s="302">
        <v>0.10256292968459624</v>
      </c>
      <c r="D216" s="302">
        <f t="shared" si="67"/>
        <v>0.64468525704487145</v>
      </c>
      <c r="E216" s="303"/>
      <c r="F216" s="302">
        <v>0.44532445048735281</v>
      </c>
      <c r="G216" s="302">
        <v>0.1041775356685003</v>
      </c>
      <c r="H216" s="302">
        <f t="shared" si="68"/>
        <v>0.54950198615585311</v>
      </c>
      <c r="I216" s="303"/>
      <c r="J216" s="302">
        <v>0.25546838198738947</v>
      </c>
      <c r="K216" s="302">
        <v>8.1666088116922872E-2</v>
      </c>
      <c r="L216" s="302">
        <f t="shared" si="69"/>
        <v>0.33713447010431236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0.15518426496733026</v>
      </c>
      <c r="C217" s="302">
        <v>0.41592176399305752</v>
      </c>
      <c r="D217" s="302">
        <f t="shared" si="67"/>
        <v>0.57110602896038776</v>
      </c>
      <c r="E217" s="303"/>
      <c r="F217" s="302">
        <v>0.1269972067146985</v>
      </c>
      <c r="G217" s="302">
        <v>0.33914544356590193</v>
      </c>
      <c r="H217" s="302">
        <f t="shared" si="68"/>
        <v>0.46614265028060042</v>
      </c>
      <c r="I217" s="303"/>
      <c r="J217" s="302">
        <v>0.13580868084024597</v>
      </c>
      <c r="K217" s="302">
        <v>0.25833535231813065</v>
      </c>
      <c r="L217" s="302">
        <f t="shared" si="69"/>
        <v>0.39414403315837665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0.17918733269635911</v>
      </c>
      <c r="C218" s="302">
        <v>6.9963242597322728E-2</v>
      </c>
      <c r="D218" s="302">
        <f t="shared" si="67"/>
        <v>0.24915057529368184</v>
      </c>
      <c r="E218" s="303"/>
      <c r="F218" s="302">
        <v>0.11339606919698181</v>
      </c>
      <c r="G218" s="302">
        <v>6.4244398373592276E-2</v>
      </c>
      <c r="H218" s="302">
        <f t="shared" si="68"/>
        <v>0.17764046757057408</v>
      </c>
      <c r="I218" s="303"/>
      <c r="J218" s="302">
        <v>0.10150415117340127</v>
      </c>
      <c r="K218" s="302">
        <v>6.6864266342465159E-2</v>
      </c>
      <c r="L218" s="302">
        <f t="shared" si="69"/>
        <v>0.16836841751586643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0.24659949204999962</v>
      </c>
      <c r="C219" s="302">
        <v>0.11600430470096448</v>
      </c>
      <c r="D219" s="302">
        <f t="shared" si="67"/>
        <v>0.3626037967509641</v>
      </c>
      <c r="E219" s="303"/>
      <c r="F219" s="302">
        <v>0.20933516476304004</v>
      </c>
      <c r="G219" s="302">
        <v>0.10831553458650015</v>
      </c>
      <c r="H219" s="302">
        <f t="shared" si="68"/>
        <v>0.31765069934954016</v>
      </c>
      <c r="I219" s="303"/>
      <c r="J219" s="302">
        <v>0.19690813788733971</v>
      </c>
      <c r="K219" s="302">
        <v>0.1159310509053762</v>
      </c>
      <c r="L219" s="302">
        <f t="shared" si="69"/>
        <v>0.31283918879271588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4.082078686712512E-2</v>
      </c>
      <c r="C220" s="302">
        <v>0.12359296375202564</v>
      </c>
      <c r="D220" s="302">
        <f t="shared" si="67"/>
        <v>0.16441375061915076</v>
      </c>
      <c r="E220" s="303"/>
      <c r="F220" s="302">
        <v>3.5130878259278256E-2</v>
      </c>
      <c r="G220" s="302">
        <v>0.11090334412247344</v>
      </c>
      <c r="H220" s="302">
        <f t="shared" si="68"/>
        <v>0.14603422238175168</v>
      </c>
      <c r="I220" s="303"/>
      <c r="J220" s="302">
        <v>2.7071993453564015E-2</v>
      </c>
      <c r="K220" s="302">
        <v>0.12056503592625692</v>
      </c>
      <c r="L220" s="302">
        <f t="shared" si="69"/>
        <v>0.14763702937982093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0.42893892100716086</v>
      </c>
      <c r="C221" s="302">
        <v>0.38966208439167827</v>
      </c>
      <c r="D221" s="302">
        <f t="shared" si="67"/>
        <v>0.81860100539883907</v>
      </c>
      <c r="E221" s="303"/>
      <c r="F221" s="302">
        <v>0.25534144116650409</v>
      </c>
      <c r="G221" s="302">
        <v>0.26199332249848167</v>
      </c>
      <c r="H221" s="302">
        <f t="shared" si="68"/>
        <v>0.51733476366498576</v>
      </c>
      <c r="I221" s="303"/>
      <c r="J221" s="302">
        <v>0.19530016055718954</v>
      </c>
      <c r="K221" s="302">
        <v>0.23653405791884266</v>
      </c>
      <c r="L221" s="302">
        <f t="shared" si="69"/>
        <v>0.43183421847603221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3.5053919074112545</v>
      </c>
      <c r="C223" s="311">
        <f t="shared" ref="C223:D223" si="70">SUM(C213:C221)</f>
        <v>3.5716080925887477</v>
      </c>
      <c r="D223" s="311">
        <f t="shared" si="70"/>
        <v>7.0770000000000017</v>
      </c>
      <c r="E223" s="311"/>
      <c r="F223" s="311">
        <f t="shared" ref="F223:H223" si="71">SUM(F213:F221)</f>
        <v>3.0368935309991607</v>
      </c>
      <c r="G223" s="311">
        <f t="shared" si="71"/>
        <v>3.713106469000838</v>
      </c>
      <c r="H223" s="311">
        <f t="shared" si="71"/>
        <v>6.7499999999999991</v>
      </c>
      <c r="I223" s="311"/>
      <c r="J223" s="311">
        <f t="shared" ref="J223:L223" si="72">SUM(J213:J221)</f>
        <v>2.8185177952128644</v>
      </c>
      <c r="K223" s="311">
        <f t="shared" si="72"/>
        <v>3.4894822047871363</v>
      </c>
      <c r="L223" s="311">
        <f t="shared" si="72"/>
        <v>6.3080000000000016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0.69940493191207131</v>
      </c>
      <c r="C230" s="302">
        <v>2.081322016614326</v>
      </c>
      <c r="D230" s="302">
        <f>SUM(B230:C230)</f>
        <v>2.7807269485263975</v>
      </c>
      <c r="E230" s="303"/>
      <c r="F230" s="302">
        <v>0.93488553673734009</v>
      </c>
      <c r="G230" s="302">
        <v>2.330338380312666</v>
      </c>
      <c r="H230" s="302">
        <f>SUM(F230:G230)</f>
        <v>3.2652239170500064</v>
      </c>
      <c r="I230" s="303"/>
      <c r="J230" s="302">
        <v>1.1763805717465317</v>
      </c>
      <c r="K230" s="302">
        <v>2.35403503621558</v>
      </c>
      <c r="L230" s="302">
        <f>SUM(J230:K230)</f>
        <v>3.5304156079621114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1.4120309330418266</v>
      </c>
      <c r="C231" s="302">
        <v>6.6535165504417124</v>
      </c>
      <c r="D231" s="302">
        <f t="shared" ref="D231:D238" si="73">SUM(B231:C231)</f>
        <v>8.0655474834835381</v>
      </c>
      <c r="E231" s="303"/>
      <c r="F231" s="302">
        <v>2.0776352444167943</v>
      </c>
      <c r="G231" s="302">
        <v>7.3677493087212484</v>
      </c>
      <c r="H231" s="302">
        <f t="shared" ref="H231:H238" si="74">SUM(F231:G231)</f>
        <v>9.4453845531380427</v>
      </c>
      <c r="I231" s="303"/>
      <c r="J231" s="302">
        <v>2.6604691763187232</v>
      </c>
      <c r="K231" s="302">
        <v>8.4360103334929804</v>
      </c>
      <c r="L231" s="302">
        <f t="shared" ref="L231:L238" si="75">SUM(J231:K231)</f>
        <v>11.096479509811704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0.91226827333957428</v>
      </c>
      <c r="C232" s="302">
        <v>2.0118271201014952</v>
      </c>
      <c r="D232" s="302">
        <f t="shared" si="73"/>
        <v>2.9240953934410694</v>
      </c>
      <c r="E232" s="303"/>
      <c r="F232" s="302">
        <v>1.1436066552330848</v>
      </c>
      <c r="G232" s="302">
        <v>2.1752090387879526</v>
      </c>
      <c r="H232" s="302">
        <f t="shared" si="74"/>
        <v>3.3188156940210374</v>
      </c>
      <c r="I232" s="303"/>
      <c r="J232" s="302">
        <v>1.2957781350363271</v>
      </c>
      <c r="K232" s="302">
        <v>2.1717800992757286</v>
      </c>
      <c r="L232" s="302">
        <f t="shared" si="75"/>
        <v>3.4675582343120555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0.85222127897055244</v>
      </c>
      <c r="C233" s="302">
        <v>0.30697656443401827</v>
      </c>
      <c r="D233" s="302">
        <f t="shared" si="73"/>
        <v>1.1591978434045707</v>
      </c>
      <c r="E233" s="303"/>
      <c r="F233" s="302">
        <v>0.86223428901061472</v>
      </c>
      <c r="G233" s="302">
        <v>0.34582647270418132</v>
      </c>
      <c r="H233" s="302">
        <f t="shared" si="74"/>
        <v>1.208060761714796</v>
      </c>
      <c r="I233" s="303"/>
      <c r="J233" s="302">
        <v>0.60269864869596979</v>
      </c>
      <c r="K233" s="302">
        <v>0.32912146832812839</v>
      </c>
      <c r="L233" s="302">
        <f t="shared" si="75"/>
        <v>0.93182011702409817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6.8957528660272202E-2</v>
      </c>
      <c r="C234" s="302">
        <v>1.1025374704890232</v>
      </c>
      <c r="D234" s="302">
        <f t="shared" si="73"/>
        <v>1.1714949991492953</v>
      </c>
      <c r="E234" s="303"/>
      <c r="F234" s="302">
        <v>8.797885885578717E-2</v>
      </c>
      <c r="G234" s="302">
        <v>0.9449733776496414</v>
      </c>
      <c r="H234" s="302">
        <f t="shared" si="74"/>
        <v>1.0329522365054287</v>
      </c>
      <c r="I234" s="303"/>
      <c r="J234" s="302">
        <v>0.13539260110621021</v>
      </c>
      <c r="K234" s="302">
        <v>0.84048425351675315</v>
      </c>
      <c r="L234" s="302">
        <f t="shared" si="75"/>
        <v>0.97587685462296336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0.19392739293676187</v>
      </c>
      <c r="C235" s="302">
        <v>0.18468943420942832</v>
      </c>
      <c r="D235" s="302">
        <f t="shared" si="73"/>
        <v>0.37861682714619016</v>
      </c>
      <c r="E235" s="303"/>
      <c r="F235" s="302">
        <v>0.17419118656295968</v>
      </c>
      <c r="G235" s="302">
        <v>0.19608991891543304</v>
      </c>
      <c r="H235" s="302">
        <f t="shared" si="74"/>
        <v>0.37028110547839271</v>
      </c>
      <c r="I235" s="303"/>
      <c r="J235" s="302">
        <v>0.204169289842387</v>
      </c>
      <c r="K235" s="302">
        <v>0.28720891951949862</v>
      </c>
      <c r="L235" s="302">
        <f t="shared" si="75"/>
        <v>0.49137820936188559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0.38512124035800671</v>
      </c>
      <c r="C236" s="302">
        <v>0.27717704021476525</v>
      </c>
      <c r="D236" s="302">
        <f t="shared" si="73"/>
        <v>0.66229828057277196</v>
      </c>
      <c r="E236" s="303"/>
      <c r="F236" s="302">
        <v>0.40196430087941587</v>
      </c>
      <c r="G236" s="302">
        <v>0.33411317569720622</v>
      </c>
      <c r="H236" s="302">
        <f t="shared" si="74"/>
        <v>0.73607747657662204</v>
      </c>
      <c r="I236" s="303"/>
      <c r="J236" s="302">
        <v>0.44662371828238029</v>
      </c>
      <c r="K236" s="302">
        <v>0.45258551837137129</v>
      </c>
      <c r="L236" s="302">
        <f t="shared" si="75"/>
        <v>0.89920923665375163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3.6654913989665361E-2</v>
      </c>
      <c r="C237" s="302">
        <v>0.12544905643917542</v>
      </c>
      <c r="D237" s="302">
        <f t="shared" si="73"/>
        <v>0.16210397042884078</v>
      </c>
      <c r="E237" s="303"/>
      <c r="F237" s="302">
        <v>2.8192533860656972E-2</v>
      </c>
      <c r="G237" s="302">
        <v>0.15969509744307545</v>
      </c>
      <c r="H237" s="302">
        <f t="shared" si="74"/>
        <v>0.18788763130373243</v>
      </c>
      <c r="I237" s="303"/>
      <c r="J237" s="302">
        <v>3.7358350627880246E-2</v>
      </c>
      <c r="K237" s="302">
        <v>0.19799936063451398</v>
      </c>
      <c r="L237" s="302">
        <f t="shared" si="75"/>
        <v>0.23535771126239424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9.0215992086992852E-2</v>
      </c>
      <c r="C238" s="302">
        <v>0.21370226176031407</v>
      </c>
      <c r="D238" s="302">
        <f t="shared" si="73"/>
        <v>0.30391825384730692</v>
      </c>
      <c r="E238" s="303"/>
      <c r="F238" s="302">
        <v>6.8644381097736185E-2</v>
      </c>
      <c r="G238" s="302">
        <v>0.14767224311422328</v>
      </c>
      <c r="H238" s="302">
        <f t="shared" si="74"/>
        <v>0.21631662421195946</v>
      </c>
      <c r="I238" s="303"/>
      <c r="J238" s="302">
        <v>6.4121684175004662E-2</v>
      </c>
      <c r="K238" s="302">
        <v>0.14578283481405388</v>
      </c>
      <c r="L238" s="302">
        <f t="shared" si="75"/>
        <v>0.20990451898905854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4.6508024852957242</v>
      </c>
      <c r="C240" s="311">
        <f t="shared" ref="C240:D240" si="76">SUM(C230:C238)</f>
        <v>12.957197514704257</v>
      </c>
      <c r="D240" s="311">
        <f t="shared" si="76"/>
        <v>17.607999999999979</v>
      </c>
      <c r="E240" s="311"/>
      <c r="F240" s="311">
        <f t="shared" ref="F240:H240" si="77">SUM(F230:F238)</f>
        <v>5.7793329866543894</v>
      </c>
      <c r="G240" s="311">
        <f t="shared" si="77"/>
        <v>14.00166701334563</v>
      </c>
      <c r="H240" s="311">
        <f t="shared" si="77"/>
        <v>19.78100000000002</v>
      </c>
      <c r="I240" s="311"/>
      <c r="J240" s="311">
        <f t="shared" ref="J240:L240" si="78">SUM(J230:J238)</f>
        <v>6.6229921758314143</v>
      </c>
      <c r="K240" s="311">
        <f t="shared" si="78"/>
        <v>15.215007824168607</v>
      </c>
      <c r="L240" s="311">
        <f t="shared" si="78"/>
        <v>21.838000000000026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0.50530830460129117</v>
      </c>
      <c r="C247" s="302">
        <v>1.1251865038953843</v>
      </c>
      <c r="D247" s="302">
        <f>SUM(B247:C247)</f>
        <v>1.6304948084966755</v>
      </c>
      <c r="E247" s="303"/>
      <c r="F247" s="302">
        <v>0.71789151227559622</v>
      </c>
      <c r="G247" s="302">
        <v>1.1089994766444335</v>
      </c>
      <c r="H247" s="302">
        <f>SUM(F247:G247)</f>
        <v>1.8268909889200298</v>
      </c>
      <c r="I247" s="303"/>
      <c r="J247" s="302">
        <v>0.69293263857447529</v>
      </c>
      <c r="K247" s="302">
        <v>0.9111418642986443</v>
      </c>
      <c r="L247" s="302">
        <f>SUM(J247:K247)</f>
        <v>1.6040745028731196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0.64335918728697949</v>
      </c>
      <c r="C248" s="302">
        <v>1.4663649860418044</v>
      </c>
      <c r="D248" s="302">
        <f t="shared" ref="D248:D255" si="79">SUM(B248:C248)</f>
        <v>2.1097241733287841</v>
      </c>
      <c r="E248" s="303"/>
      <c r="F248" s="302">
        <v>1.1098788672536453</v>
      </c>
      <c r="G248" s="302">
        <v>1.4207459107092204</v>
      </c>
      <c r="H248" s="302">
        <f t="shared" ref="H248:H255" si="80">SUM(F248:G248)</f>
        <v>2.5306247779628657</v>
      </c>
      <c r="I248" s="303"/>
      <c r="J248" s="302">
        <v>1.1631946435128102</v>
      </c>
      <c r="K248" s="302">
        <v>1.4044755169902965</v>
      </c>
      <c r="L248" s="302">
        <f t="shared" ref="L248:L255" si="81">SUM(J248:K248)</f>
        <v>2.5676701605031065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0.96608295935345778</v>
      </c>
      <c r="C249" s="302">
        <v>1.4473458567226367</v>
      </c>
      <c r="D249" s="302">
        <f t="shared" si="79"/>
        <v>2.4134288160760944</v>
      </c>
      <c r="E249" s="303"/>
      <c r="F249" s="302">
        <v>1.3768143105446475</v>
      </c>
      <c r="G249" s="302">
        <v>1.4137700735524021</v>
      </c>
      <c r="H249" s="302">
        <f t="shared" si="80"/>
        <v>2.7905843840970497</v>
      </c>
      <c r="I249" s="303"/>
      <c r="J249" s="302">
        <v>1.2265274491651854</v>
      </c>
      <c r="K249" s="302">
        <v>1.0625895070807549</v>
      </c>
      <c r="L249" s="302">
        <f t="shared" si="81"/>
        <v>2.2891169562459401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1.9064390566334066</v>
      </c>
      <c r="C250" s="302">
        <v>0.48197290541211496</v>
      </c>
      <c r="D250" s="302">
        <f t="shared" si="79"/>
        <v>2.3884119620455215</v>
      </c>
      <c r="E250" s="303"/>
      <c r="F250" s="302">
        <v>1.8361068748769553</v>
      </c>
      <c r="G250" s="302">
        <v>0.4541616379708997</v>
      </c>
      <c r="H250" s="302">
        <f t="shared" si="80"/>
        <v>2.290268512847855</v>
      </c>
      <c r="I250" s="303"/>
      <c r="J250" s="302">
        <v>1.0353514323989026</v>
      </c>
      <c r="K250" s="302">
        <v>0.29036239210106657</v>
      </c>
      <c r="L250" s="302">
        <f t="shared" si="81"/>
        <v>1.3257138244999691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2.7760232386234433E-2</v>
      </c>
      <c r="C251" s="302">
        <v>0.21145608022670093</v>
      </c>
      <c r="D251" s="302">
        <f t="shared" si="79"/>
        <v>0.23921631261293536</v>
      </c>
      <c r="E251" s="303"/>
      <c r="F251" s="302">
        <v>4.1583468838899476E-2</v>
      </c>
      <c r="G251" s="302">
        <v>0.11270974072996433</v>
      </c>
      <c r="H251" s="302">
        <f t="shared" si="80"/>
        <v>0.1542932095688638</v>
      </c>
      <c r="I251" s="303"/>
      <c r="J251" s="302">
        <v>4.6947595690155053E-2</v>
      </c>
      <c r="K251" s="302">
        <v>8.6900260197719417E-2</v>
      </c>
      <c r="L251" s="302">
        <f t="shared" si="81"/>
        <v>0.13384785588787446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4.0833540221650984E-2</v>
      </c>
      <c r="C252" s="302">
        <v>3.9584070247780913E-2</v>
      </c>
      <c r="D252" s="302">
        <f t="shared" si="79"/>
        <v>8.0417610469431897E-2</v>
      </c>
      <c r="E252" s="303"/>
      <c r="F252" s="302">
        <v>8.7873000022539463E-2</v>
      </c>
      <c r="G252" s="302">
        <v>4.4105445823146662E-2</v>
      </c>
      <c r="H252" s="302">
        <f t="shared" si="80"/>
        <v>0.13197844584568613</v>
      </c>
      <c r="I252" s="303"/>
      <c r="J252" s="302">
        <v>8.9434654786741674E-2</v>
      </c>
      <c r="K252" s="302">
        <v>4.968954424265986E-2</v>
      </c>
      <c r="L252" s="302">
        <f t="shared" si="81"/>
        <v>0.13912419902940154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0.50054401347714628</v>
      </c>
      <c r="C253" s="302">
        <v>0.21766378656437668</v>
      </c>
      <c r="D253" s="302">
        <f t="shared" si="79"/>
        <v>0.71820780004152296</v>
      </c>
      <c r="E253" s="303"/>
      <c r="F253" s="302">
        <v>0.53409549403252887</v>
      </c>
      <c r="G253" s="302">
        <v>0.18211183048186122</v>
      </c>
      <c r="H253" s="302">
        <f t="shared" si="80"/>
        <v>0.71620732451439006</v>
      </c>
      <c r="I253" s="303"/>
      <c r="J253" s="302">
        <v>0.45484889100857784</v>
      </c>
      <c r="K253" s="302">
        <v>0.17312637874047215</v>
      </c>
      <c r="L253" s="302">
        <f t="shared" si="81"/>
        <v>0.62797526974904994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1.7731425762943422E-2</v>
      </c>
      <c r="C254" s="302">
        <v>7.6165848269473022E-2</v>
      </c>
      <c r="D254" s="302">
        <f t="shared" si="79"/>
        <v>9.3897274032416447E-2</v>
      </c>
      <c r="E254" s="303"/>
      <c r="F254" s="302">
        <v>1.9694594578564886E-2</v>
      </c>
      <c r="G254" s="302">
        <v>5.107592005578588E-2</v>
      </c>
      <c r="H254" s="302">
        <f t="shared" si="80"/>
        <v>7.0770514634350773E-2</v>
      </c>
      <c r="I254" s="303"/>
      <c r="J254" s="302">
        <v>2.6633906490630653E-2</v>
      </c>
      <c r="K254" s="302">
        <v>5.8076042526881325E-2</v>
      </c>
      <c r="L254" s="302">
        <f t="shared" si="81"/>
        <v>8.4709949017511971E-2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5.8933940352440928E-2</v>
      </c>
      <c r="C255" s="302">
        <v>9.0267302544184899E-2</v>
      </c>
      <c r="D255" s="302">
        <f t="shared" si="79"/>
        <v>0.14920124289662584</v>
      </c>
      <c r="E255" s="303"/>
      <c r="F255" s="302">
        <v>5.7814554360334086E-2</v>
      </c>
      <c r="G255" s="302">
        <v>6.2567287248567943E-2</v>
      </c>
      <c r="H255" s="302">
        <f t="shared" si="80"/>
        <v>0.12038184160890203</v>
      </c>
      <c r="I255" s="303"/>
      <c r="J255" s="302">
        <v>4.5381124595772697E-2</v>
      </c>
      <c r="K255" s="302">
        <v>5.1386157598250159E-2</v>
      </c>
      <c r="L255" s="302">
        <f t="shared" si="81"/>
        <v>9.6767282194022863E-2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4.6669926600755511</v>
      </c>
      <c r="C257" s="311">
        <f t="shared" ref="C257:D257" si="82">SUM(C247:C255)</f>
        <v>5.1560073399244555</v>
      </c>
      <c r="D257" s="311">
        <f t="shared" si="82"/>
        <v>9.8230000000000075</v>
      </c>
      <c r="E257" s="311"/>
      <c r="F257" s="311">
        <f t="shared" ref="F257:H257" si="83">SUM(F247:F255)</f>
        <v>5.78175267678371</v>
      </c>
      <c r="G257" s="311">
        <f t="shared" si="83"/>
        <v>4.8502473232162817</v>
      </c>
      <c r="H257" s="311">
        <f t="shared" si="83"/>
        <v>10.631999999999991</v>
      </c>
      <c r="I257" s="311"/>
      <c r="J257" s="311">
        <f t="shared" ref="J257:L257" si="84">SUM(J247:J255)</f>
        <v>4.7812523362232522</v>
      </c>
      <c r="K257" s="311">
        <f t="shared" si="84"/>
        <v>4.0877476637767449</v>
      </c>
      <c r="L257" s="311">
        <f t="shared" si="84"/>
        <v>8.8689999999999962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0.67806722117107343</v>
      </c>
      <c r="C264" s="302">
        <v>0.73107045528780257</v>
      </c>
      <c r="D264" s="302">
        <f>SUM(B264:C264)</f>
        <v>1.4091376764588759</v>
      </c>
      <c r="E264" s="303"/>
      <c r="F264" s="302">
        <v>0.66504241667879205</v>
      </c>
      <c r="G264" s="302">
        <v>0.93782916427183827</v>
      </c>
      <c r="H264" s="302">
        <f>SUM(F264:G264)</f>
        <v>1.6028715809506302</v>
      </c>
      <c r="I264" s="303"/>
      <c r="J264" s="302">
        <v>0.8682975060847592</v>
      </c>
      <c r="K264" s="302">
        <v>1.1557845281565204</v>
      </c>
      <c r="L264" s="302">
        <f>SUM(J264:K264)</f>
        <v>2.0240820342412795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0.46374587569275338</v>
      </c>
      <c r="C265" s="302">
        <v>0.5143845584250285</v>
      </c>
      <c r="D265" s="302">
        <f t="shared" ref="D265:D272" si="85">SUM(B265:C265)</f>
        <v>0.97813043411778189</v>
      </c>
      <c r="E265" s="303"/>
      <c r="F265" s="302">
        <v>0.54689010328914489</v>
      </c>
      <c r="G265" s="302">
        <v>0.75372640631532684</v>
      </c>
      <c r="H265" s="302">
        <f t="shared" ref="H265:H272" si="86">SUM(F265:G265)</f>
        <v>1.3006165096044717</v>
      </c>
      <c r="I265" s="303"/>
      <c r="J265" s="302">
        <v>0.73007823751423639</v>
      </c>
      <c r="K265" s="302">
        <v>0.94851561858945299</v>
      </c>
      <c r="L265" s="302">
        <f t="shared" ref="L265:L272" si="87">SUM(J265:K265)</f>
        <v>1.6785938561036895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0.5243065496656697</v>
      </c>
      <c r="C266" s="302">
        <v>0.45762037939669997</v>
      </c>
      <c r="D266" s="302">
        <f t="shared" si="85"/>
        <v>0.98192692906236967</v>
      </c>
      <c r="E266" s="303"/>
      <c r="F266" s="302">
        <v>0.56224373988420018</v>
      </c>
      <c r="G266" s="302">
        <v>0.60034247832839338</v>
      </c>
      <c r="H266" s="302">
        <f t="shared" si="86"/>
        <v>1.1625862182125934</v>
      </c>
      <c r="I266" s="303"/>
      <c r="J266" s="302">
        <v>0.72874963398852</v>
      </c>
      <c r="K266" s="302">
        <v>0.59626317569045484</v>
      </c>
      <c r="L266" s="302">
        <f t="shared" si="87"/>
        <v>1.3250128096789748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1.2580235936627571</v>
      </c>
      <c r="C267" s="302">
        <v>0.11941577911291229</v>
      </c>
      <c r="D267" s="302">
        <f t="shared" si="85"/>
        <v>1.3774393727756693</v>
      </c>
      <c r="E267" s="303"/>
      <c r="F267" s="302">
        <v>1.0752112578653232</v>
      </c>
      <c r="G267" s="302">
        <v>0.14252545898249588</v>
      </c>
      <c r="H267" s="302">
        <f t="shared" si="86"/>
        <v>1.217736716847819</v>
      </c>
      <c r="I267" s="303"/>
      <c r="J267" s="302">
        <v>0.90384288043327066</v>
      </c>
      <c r="K267" s="302">
        <v>0.16602924885857553</v>
      </c>
      <c r="L267" s="302">
        <f t="shared" si="87"/>
        <v>1.0698721292918463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0.12311340604599839</v>
      </c>
      <c r="C268" s="302">
        <v>0.39753836143853294</v>
      </c>
      <c r="D268" s="302">
        <f t="shared" si="85"/>
        <v>0.52065176748453135</v>
      </c>
      <c r="E268" s="303"/>
      <c r="F268" s="302">
        <v>0.11688053262477585</v>
      </c>
      <c r="G268" s="302">
        <v>0.31930012738303737</v>
      </c>
      <c r="H268" s="302">
        <f t="shared" si="86"/>
        <v>0.43618066000781319</v>
      </c>
      <c r="I268" s="303"/>
      <c r="J268" s="302">
        <v>0.23523412696757026</v>
      </c>
      <c r="K268" s="302">
        <v>0.36749277041831185</v>
      </c>
      <c r="L268" s="302">
        <f t="shared" si="87"/>
        <v>0.60272689738588214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0.15879832309819022</v>
      </c>
      <c r="C269" s="302">
        <v>6.773778300397118E-2</v>
      </c>
      <c r="D269" s="302">
        <f t="shared" si="85"/>
        <v>0.22653610610216141</v>
      </c>
      <c r="E269" s="303"/>
      <c r="F269" s="302">
        <v>0.13747204416509587</v>
      </c>
      <c r="G269" s="302">
        <v>7.8470644097973108E-2</v>
      </c>
      <c r="H269" s="302">
        <f t="shared" si="86"/>
        <v>0.21594268826306898</v>
      </c>
      <c r="I269" s="303"/>
      <c r="J269" s="302">
        <v>0.19841783098704752</v>
      </c>
      <c r="K269" s="302">
        <v>9.6601879715467326E-2</v>
      </c>
      <c r="L269" s="302">
        <f t="shared" si="87"/>
        <v>0.29501971070251487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0.75223882328711933</v>
      </c>
      <c r="C270" s="302">
        <v>0.16809599322257368</v>
      </c>
      <c r="D270" s="302">
        <f t="shared" si="85"/>
        <v>0.92033481650969295</v>
      </c>
      <c r="E270" s="303"/>
      <c r="F270" s="302">
        <v>0.58179101173492287</v>
      </c>
      <c r="G270" s="302">
        <v>0.1785555270915537</v>
      </c>
      <c r="H270" s="302">
        <f t="shared" si="86"/>
        <v>0.76034653882647651</v>
      </c>
      <c r="I270" s="303"/>
      <c r="J270" s="302">
        <v>0.6764808484601651</v>
      </c>
      <c r="K270" s="302">
        <v>0.18900589539591153</v>
      </c>
      <c r="L270" s="302">
        <f t="shared" si="87"/>
        <v>0.8654867438560766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1.5929351133880484E-2</v>
      </c>
      <c r="C271" s="302">
        <v>7.1777629449370633E-2</v>
      </c>
      <c r="D271" s="302">
        <f t="shared" si="85"/>
        <v>8.7706980583251118E-2</v>
      </c>
      <c r="E271" s="303"/>
      <c r="F271" s="302">
        <v>1.1964347157211001E-2</v>
      </c>
      <c r="G271" s="302">
        <v>6.8434192752766035E-2</v>
      </c>
      <c r="H271" s="302">
        <f t="shared" si="86"/>
        <v>8.0398539909977029E-2</v>
      </c>
      <c r="I271" s="303"/>
      <c r="J271" s="302">
        <v>2.7148828710429552E-2</v>
      </c>
      <c r="K271" s="302">
        <v>6.4087066059789838E-2</v>
      </c>
      <c r="L271" s="302">
        <f t="shared" si="87"/>
        <v>9.1235894770219386E-2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0.18810556295070033</v>
      </c>
      <c r="C272" s="302">
        <v>9.803035395497689E-2</v>
      </c>
      <c r="D272" s="302">
        <f t="shared" si="85"/>
        <v>0.28613591690567719</v>
      </c>
      <c r="E272" s="303"/>
      <c r="F272" s="302">
        <v>0.13204468318181078</v>
      </c>
      <c r="G272" s="302">
        <v>8.8275864195331594E-2</v>
      </c>
      <c r="H272" s="302">
        <f t="shared" si="86"/>
        <v>0.22032054737714238</v>
      </c>
      <c r="I272" s="303"/>
      <c r="J272" s="302">
        <v>0.11152339833097381</v>
      </c>
      <c r="K272" s="302">
        <v>9.1446525638543733E-2</v>
      </c>
      <c r="L272" s="302">
        <f t="shared" si="87"/>
        <v>0.20296992396951755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4.1623287067081423</v>
      </c>
      <c r="C274" s="311">
        <f t="shared" ref="C274:D274" si="88">SUM(C264:C272)</f>
        <v>2.6256712932918687</v>
      </c>
      <c r="D274" s="311">
        <f t="shared" si="88"/>
        <v>6.78800000000001</v>
      </c>
      <c r="E274" s="311"/>
      <c r="F274" s="311">
        <f t="shared" ref="F274:H274" si="89">SUM(F264:F272)</f>
        <v>3.8295401365812762</v>
      </c>
      <c r="G274" s="311">
        <f t="shared" si="89"/>
        <v>3.1674598634187161</v>
      </c>
      <c r="H274" s="311">
        <f t="shared" si="89"/>
        <v>6.9969999999999919</v>
      </c>
      <c r="I274" s="311"/>
      <c r="J274" s="311">
        <f t="shared" ref="J274:L274" si="90">SUM(J264:J272)</f>
        <v>4.479773291476973</v>
      </c>
      <c r="K274" s="311">
        <f t="shared" si="90"/>
        <v>3.6752267085230281</v>
      </c>
      <c r="L274" s="311">
        <f t="shared" si="90"/>
        <v>8.1550000000000011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2.7495502419806161</v>
      </c>
      <c r="C281" s="302">
        <v>4.1189733913046318</v>
      </c>
      <c r="D281" s="302">
        <f>SUM(B281:C281)</f>
        <v>6.868523633285248</v>
      </c>
      <c r="E281" s="303"/>
      <c r="F281" s="302">
        <v>3.1492888720913617</v>
      </c>
      <c r="G281" s="302">
        <v>5.3663054299347213</v>
      </c>
      <c r="H281" s="302">
        <f>SUM(F281:G281)</f>
        <v>8.5155943020260825</v>
      </c>
      <c r="I281" s="303"/>
      <c r="J281" s="302">
        <v>4.1945154860618787</v>
      </c>
      <c r="K281" s="302">
        <v>6.0674589038569042</v>
      </c>
      <c r="L281" s="302">
        <f>SUM(J281:K281)</f>
        <v>10.261974389918784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6.4196586091862216</v>
      </c>
      <c r="C282" s="302">
        <v>12.776494148046694</v>
      </c>
      <c r="D282" s="302">
        <f t="shared" ref="D282:D289" si="91">SUM(B282:C282)</f>
        <v>19.196152757232916</v>
      </c>
      <c r="E282" s="303"/>
      <c r="F282" s="302">
        <v>8.0769513454236854</v>
      </c>
      <c r="G282" s="302">
        <v>17.332259808808324</v>
      </c>
      <c r="H282" s="302">
        <f t="shared" ref="H282:H289" si="92">SUM(F282:G282)</f>
        <v>25.409211154232011</v>
      </c>
      <c r="I282" s="303"/>
      <c r="J282" s="302">
        <v>11.400596443278625</v>
      </c>
      <c r="K282" s="302">
        <v>20.754495757551545</v>
      </c>
      <c r="L282" s="302">
        <f t="shared" ref="L282:L289" si="93">SUM(J282:K282)</f>
        <v>32.155092200830168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4.3841784464471676</v>
      </c>
      <c r="C283" s="302">
        <v>5.0685161286896694</v>
      </c>
      <c r="D283" s="302">
        <f t="shared" si="91"/>
        <v>9.452694575136837</v>
      </c>
      <c r="E283" s="303"/>
      <c r="F283" s="302">
        <v>4.6619075225463087</v>
      </c>
      <c r="G283" s="302">
        <v>6.7684034310901069</v>
      </c>
      <c r="H283" s="302">
        <f t="shared" si="92"/>
        <v>11.430310953636415</v>
      </c>
      <c r="I283" s="303"/>
      <c r="J283" s="302">
        <v>6.0388157701088581</v>
      </c>
      <c r="K283" s="302">
        <v>6.742034334415675</v>
      </c>
      <c r="L283" s="302">
        <f t="shared" si="93"/>
        <v>12.780850104524532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7.6291643131397784</v>
      </c>
      <c r="C284" s="302">
        <v>1.2381309423902449</v>
      </c>
      <c r="D284" s="302">
        <f t="shared" si="91"/>
        <v>8.8672952555300242</v>
      </c>
      <c r="E284" s="303"/>
      <c r="F284" s="302">
        <v>6.9919463186357058</v>
      </c>
      <c r="G284" s="302">
        <v>1.5343005919863797</v>
      </c>
      <c r="H284" s="302">
        <f t="shared" si="92"/>
        <v>8.5262469106220848</v>
      </c>
      <c r="I284" s="303"/>
      <c r="J284" s="302">
        <v>5.433005479320081</v>
      </c>
      <c r="K284" s="302">
        <v>1.4052426345370601</v>
      </c>
      <c r="L284" s="302">
        <f t="shared" si="93"/>
        <v>6.8382481138571407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0.231501339193705</v>
      </c>
      <c r="C285" s="302">
        <v>1.416527351904761</v>
      </c>
      <c r="D285" s="302">
        <f t="shared" si="91"/>
        <v>1.6480286910984661</v>
      </c>
      <c r="E285" s="303"/>
      <c r="F285" s="302">
        <v>0.21835715766528296</v>
      </c>
      <c r="G285" s="302">
        <v>1.2100863043027792</v>
      </c>
      <c r="H285" s="302">
        <f t="shared" si="92"/>
        <v>1.4284434619680622</v>
      </c>
      <c r="I285" s="303"/>
      <c r="J285" s="302">
        <v>0.47961943712943333</v>
      </c>
      <c r="K285" s="302">
        <v>1.1564267152859962</v>
      </c>
      <c r="L285" s="302">
        <f t="shared" si="93"/>
        <v>1.6360461524154295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0.96430236681544756</v>
      </c>
      <c r="C286" s="302">
        <v>0.32547752658577334</v>
      </c>
      <c r="D286" s="302">
        <f t="shared" si="91"/>
        <v>1.2897798934012208</v>
      </c>
      <c r="E286" s="303"/>
      <c r="F286" s="302">
        <v>1.1139838675366602</v>
      </c>
      <c r="G286" s="302">
        <v>0.43051147859873973</v>
      </c>
      <c r="H286" s="302">
        <f t="shared" si="92"/>
        <v>1.5444953461353998</v>
      </c>
      <c r="I286" s="303"/>
      <c r="J286" s="302">
        <v>1.4981429369310411</v>
      </c>
      <c r="K286" s="302">
        <v>0.66940233867465448</v>
      </c>
      <c r="L286" s="302">
        <f t="shared" si="93"/>
        <v>2.1675452756056957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1.5248416692969673</v>
      </c>
      <c r="C287" s="302">
        <v>0.51896643683447807</v>
      </c>
      <c r="D287" s="302">
        <f t="shared" si="91"/>
        <v>2.0438081061314453</v>
      </c>
      <c r="E287" s="303"/>
      <c r="F287" s="302">
        <v>1.2838818374874241</v>
      </c>
      <c r="G287" s="302">
        <v>0.56956920334820083</v>
      </c>
      <c r="H287" s="302">
        <f t="shared" si="92"/>
        <v>1.8534510408356248</v>
      </c>
      <c r="I287" s="303"/>
      <c r="J287" s="302">
        <v>1.4851651840781641</v>
      </c>
      <c r="K287" s="302">
        <v>0.72374038392067719</v>
      </c>
      <c r="L287" s="302">
        <f t="shared" si="93"/>
        <v>2.2089055679988414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0.15107248653496957</v>
      </c>
      <c r="C288" s="302">
        <v>0.55315853027055728</v>
      </c>
      <c r="D288" s="302">
        <f t="shared" si="91"/>
        <v>0.7042310168055268</v>
      </c>
      <c r="E288" s="303"/>
      <c r="F288" s="302">
        <v>0.1155238561430541</v>
      </c>
      <c r="G288" s="302">
        <v>0.53160792799090473</v>
      </c>
      <c r="H288" s="302">
        <f t="shared" si="92"/>
        <v>0.64713178413395878</v>
      </c>
      <c r="I288" s="303"/>
      <c r="J288" s="302">
        <v>0.18065411256914007</v>
      </c>
      <c r="K288" s="302">
        <v>0.63071523454972678</v>
      </c>
      <c r="L288" s="302">
        <f t="shared" si="93"/>
        <v>0.81136934711886688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0.90110630942161263</v>
      </c>
      <c r="C289" s="302">
        <v>0.72837976195674003</v>
      </c>
      <c r="D289" s="302">
        <f t="shared" si="91"/>
        <v>1.6294860713783526</v>
      </c>
      <c r="E289" s="303"/>
      <c r="F289" s="302">
        <v>0.7972931058452607</v>
      </c>
      <c r="G289" s="302">
        <v>0.74182194056513739</v>
      </c>
      <c r="H289" s="302">
        <f t="shared" si="92"/>
        <v>1.539115046410398</v>
      </c>
      <c r="I289" s="303"/>
      <c r="J289" s="302">
        <v>0.61885486721416039</v>
      </c>
      <c r="K289" s="302">
        <v>0.79911398051639648</v>
      </c>
      <c r="L289" s="302">
        <f t="shared" si="93"/>
        <v>1.417968847730557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24.955375782016489</v>
      </c>
      <c r="C291" s="311">
        <f t="shared" ref="C291:D291" si="94">SUM(C281:C289)</f>
        <v>26.744624217983553</v>
      </c>
      <c r="D291" s="311">
        <f t="shared" si="94"/>
        <v>51.700000000000045</v>
      </c>
      <c r="E291" s="311"/>
      <c r="F291" s="311">
        <f t="shared" ref="F291:H291" si="95">SUM(F281:F289)</f>
        <v>26.409133883374743</v>
      </c>
      <c r="G291" s="311">
        <f t="shared" si="95"/>
        <v>34.484866116625291</v>
      </c>
      <c r="H291" s="311">
        <f t="shared" si="95"/>
        <v>60.894000000000034</v>
      </c>
      <c r="I291" s="311"/>
      <c r="J291" s="311">
        <f t="shared" ref="J291:L291" si="96">SUM(J281:J289)</f>
        <v>31.329369716691382</v>
      </c>
      <c r="K291" s="311">
        <f t="shared" si="96"/>
        <v>38.948630283308638</v>
      </c>
      <c r="L291" s="311">
        <f t="shared" si="96"/>
        <v>70.27800000000002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1.7708498464195754</v>
      </c>
      <c r="C298" s="302">
        <v>3.5061136312433225</v>
      </c>
      <c r="D298" s="302">
        <f>SUM(B298:C298)</f>
        <v>5.276963477662898</v>
      </c>
      <c r="E298" s="303"/>
      <c r="F298" s="302">
        <v>1.5118716625752646</v>
      </c>
      <c r="G298" s="302">
        <v>2.8419495813865119</v>
      </c>
      <c r="H298" s="302">
        <f>SUM(F298:G298)</f>
        <v>4.3538212439617769</v>
      </c>
      <c r="I298" s="303"/>
      <c r="J298" s="302">
        <v>2.0160376222983811</v>
      </c>
      <c r="K298" s="302">
        <v>3.3094063658634258</v>
      </c>
      <c r="L298" s="302">
        <f>SUM(J298:K298)</f>
        <v>5.3254439881618065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1.7938796855012187</v>
      </c>
      <c r="C299" s="302">
        <v>3.4762076304105198</v>
      </c>
      <c r="D299" s="302">
        <f t="shared" ref="D299:D306" si="97">SUM(B299:C299)</f>
        <v>5.2700873159117387</v>
      </c>
      <c r="E299" s="303"/>
      <c r="F299" s="302">
        <v>1.7160850627814261</v>
      </c>
      <c r="G299" s="302">
        <v>3.1800179305035927</v>
      </c>
      <c r="H299" s="302">
        <f t="shared" ref="H299:H306" si="98">SUM(F299:G299)</f>
        <v>4.8961029932850186</v>
      </c>
      <c r="I299" s="303"/>
      <c r="J299" s="302">
        <v>2.3387855874983097</v>
      </c>
      <c r="K299" s="302">
        <v>4.3331793876982454</v>
      </c>
      <c r="L299" s="302">
        <f t="shared" ref="L299:L306" si="99">SUM(J299:K299)</f>
        <v>6.6719649751965555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2.8600380060276387</v>
      </c>
      <c r="C300" s="302">
        <v>4.7123219074728189</v>
      </c>
      <c r="D300" s="302">
        <f t="shared" si="97"/>
        <v>7.572359913500458</v>
      </c>
      <c r="E300" s="303"/>
      <c r="F300" s="302">
        <v>2.3390998049297624</v>
      </c>
      <c r="G300" s="302">
        <v>4.0021495627223054</v>
      </c>
      <c r="H300" s="302">
        <f t="shared" si="98"/>
        <v>6.3412493676520683</v>
      </c>
      <c r="I300" s="303"/>
      <c r="J300" s="302">
        <v>2.8846559370382185</v>
      </c>
      <c r="K300" s="302">
        <v>4.35555474958778</v>
      </c>
      <c r="L300" s="302">
        <f t="shared" si="99"/>
        <v>7.2402106866259981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3.9998678136976809</v>
      </c>
      <c r="C301" s="302">
        <v>1.3045038532004856</v>
      </c>
      <c r="D301" s="302">
        <f t="shared" si="97"/>
        <v>5.3043716668981666</v>
      </c>
      <c r="E301" s="303"/>
      <c r="F301" s="302">
        <v>3.0927923387936365</v>
      </c>
      <c r="G301" s="302">
        <v>1.0620389016607392</v>
      </c>
      <c r="H301" s="302">
        <f t="shared" si="98"/>
        <v>4.1548312404543761</v>
      </c>
      <c r="I301" s="303"/>
      <c r="J301" s="302">
        <v>3.1854055456572845</v>
      </c>
      <c r="K301" s="302">
        <v>1.3447866770840615</v>
      </c>
      <c r="L301" s="302">
        <f t="shared" si="99"/>
        <v>4.5301922227413458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0.36246675182506027</v>
      </c>
      <c r="C302" s="302">
        <v>2.0669809982760299</v>
      </c>
      <c r="D302" s="302">
        <f t="shared" si="97"/>
        <v>2.4294477501010903</v>
      </c>
      <c r="E302" s="303"/>
      <c r="F302" s="302">
        <v>0.26982356568048765</v>
      </c>
      <c r="G302" s="302">
        <v>1.0699674245941428</v>
      </c>
      <c r="H302" s="302">
        <f t="shared" si="98"/>
        <v>1.3397909902746306</v>
      </c>
      <c r="I302" s="303"/>
      <c r="J302" s="302">
        <v>0.5005975199738083</v>
      </c>
      <c r="K302" s="302">
        <v>0.99544331469543934</v>
      </c>
      <c r="L302" s="302">
        <f t="shared" si="99"/>
        <v>1.4960408346692478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2.5982843672944567</v>
      </c>
      <c r="C303" s="302">
        <v>0.89437261059755901</v>
      </c>
      <c r="D303" s="302">
        <f t="shared" si="97"/>
        <v>3.4926569778920156</v>
      </c>
      <c r="E303" s="303"/>
      <c r="F303" s="302">
        <v>2.024829641471189</v>
      </c>
      <c r="G303" s="302">
        <v>0.84889261731718024</v>
      </c>
      <c r="H303" s="302">
        <f t="shared" si="98"/>
        <v>2.8737222587883693</v>
      </c>
      <c r="I303" s="303"/>
      <c r="J303" s="302">
        <v>2.7070339619692012</v>
      </c>
      <c r="K303" s="302">
        <v>1.1140870382470236</v>
      </c>
      <c r="L303" s="302">
        <f t="shared" si="99"/>
        <v>3.821121000216225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1.6652835315172061</v>
      </c>
      <c r="C304" s="302">
        <v>1.2132850747539647</v>
      </c>
      <c r="D304" s="302">
        <f t="shared" si="97"/>
        <v>2.8785686062711706</v>
      </c>
      <c r="E304" s="303"/>
      <c r="F304" s="302">
        <v>1.2528310836022094</v>
      </c>
      <c r="G304" s="302">
        <v>0.93061485577598291</v>
      </c>
      <c r="H304" s="302">
        <f t="shared" si="98"/>
        <v>2.1834459393781924</v>
      </c>
      <c r="I304" s="303"/>
      <c r="J304" s="302">
        <v>1.9245008591778749</v>
      </c>
      <c r="K304" s="302">
        <v>1.1868756653669623</v>
      </c>
      <c r="L304" s="302">
        <f t="shared" si="99"/>
        <v>3.1113765245448373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0.25211727677397372</v>
      </c>
      <c r="C305" s="302">
        <v>1.8059262920316619</v>
      </c>
      <c r="D305" s="302">
        <f t="shared" si="97"/>
        <v>2.0580435688056355</v>
      </c>
      <c r="E305" s="303"/>
      <c r="F305" s="302">
        <v>0.15718253536189383</v>
      </c>
      <c r="G305" s="302">
        <v>1.3154467503640053</v>
      </c>
      <c r="H305" s="302">
        <f t="shared" si="98"/>
        <v>1.4726292857258991</v>
      </c>
      <c r="I305" s="303"/>
      <c r="J305" s="302">
        <v>0.31314492209478695</v>
      </c>
      <c r="K305" s="302">
        <v>1.4430588228620245</v>
      </c>
      <c r="L305" s="302">
        <f t="shared" si="99"/>
        <v>1.7562037449568115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6.3117347210473795</v>
      </c>
      <c r="C306" s="302">
        <v>8.7817660019093964</v>
      </c>
      <c r="D306" s="302">
        <f t="shared" si="97"/>
        <v>15.093500722956776</v>
      </c>
      <c r="E306" s="303"/>
      <c r="F306" s="302">
        <v>4.6501476381695888</v>
      </c>
      <c r="G306" s="302">
        <v>7.0242590423100504</v>
      </c>
      <c r="H306" s="302">
        <f t="shared" si="98"/>
        <v>11.674406680479638</v>
      </c>
      <c r="I306" s="303"/>
      <c r="J306" s="302">
        <v>4.1996040770930261</v>
      </c>
      <c r="K306" s="302">
        <v>8.2678419457941175</v>
      </c>
      <c r="L306" s="302">
        <f t="shared" si="99"/>
        <v>12.467446022887144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21.614522000104191</v>
      </c>
      <c r="C308" s="311">
        <f t="shared" ref="C308:D308" si="100">SUM(C298:C306)</f>
        <v>27.761477999895757</v>
      </c>
      <c r="D308" s="311">
        <f t="shared" si="100"/>
        <v>49.375999999999955</v>
      </c>
      <c r="E308" s="311"/>
      <c r="F308" s="311">
        <f t="shared" ref="F308:H308" si="101">SUM(F298:F306)</f>
        <v>17.014663333365462</v>
      </c>
      <c r="G308" s="311">
        <f t="shared" si="101"/>
        <v>22.275336666634509</v>
      </c>
      <c r="H308" s="311">
        <f t="shared" si="101"/>
        <v>39.289999999999964</v>
      </c>
      <c r="I308" s="311"/>
      <c r="J308" s="311">
        <f t="shared" ref="J308:L308" si="102">SUM(J298:J306)</f>
        <v>20.069766032800892</v>
      </c>
      <c r="K308" s="311">
        <f t="shared" si="102"/>
        <v>26.350233967199078</v>
      </c>
      <c r="L308" s="311">
        <f t="shared" si="102"/>
        <v>46.419999999999973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0.48104062347301363</v>
      </c>
      <c r="C315" s="302">
        <v>0.85792005391573756</v>
      </c>
      <c r="D315" s="302">
        <f>SUM(B315:C315)</f>
        <v>1.3389606773887512</v>
      </c>
      <c r="E315" s="303"/>
      <c r="F315" s="302">
        <v>0.49861725868881412</v>
      </c>
      <c r="G315" s="302">
        <v>0.77379323109021791</v>
      </c>
      <c r="H315" s="302">
        <f>SUM(F315:G315)</f>
        <v>1.272410489779032</v>
      </c>
      <c r="I315" s="303"/>
      <c r="J315" s="302">
        <v>0.60818448705101891</v>
      </c>
      <c r="K315" s="302">
        <v>0.82630788900578456</v>
      </c>
      <c r="L315" s="302">
        <f>SUM(J315:K315)</f>
        <v>1.4344923760568036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1.5658477172736061</v>
      </c>
      <c r="C316" s="302">
        <v>1.2897979327015132</v>
      </c>
      <c r="D316" s="302">
        <f t="shared" ref="D316:D323" si="103">SUM(B316:C316)</f>
        <v>2.855645649975119</v>
      </c>
      <c r="E316" s="303"/>
      <c r="F316" s="302">
        <v>1.6824975835920701</v>
      </c>
      <c r="G316" s="302">
        <v>1.2403967863238723</v>
      </c>
      <c r="H316" s="302">
        <f t="shared" ref="H316:H323" si="104">SUM(F316:G316)</f>
        <v>2.9228943699159426</v>
      </c>
      <c r="I316" s="303"/>
      <c r="J316" s="302">
        <v>2.1486459243106544</v>
      </c>
      <c r="K316" s="302">
        <v>1.5279783637956352</v>
      </c>
      <c r="L316" s="302">
        <f t="shared" ref="L316:L323" si="105">SUM(J316:K316)</f>
        <v>3.6766242881062894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2.1265201508807565</v>
      </c>
      <c r="C317" s="302">
        <v>2.9325219695733189</v>
      </c>
      <c r="D317" s="302">
        <f t="shared" si="103"/>
        <v>5.059042120454075</v>
      </c>
      <c r="E317" s="303"/>
      <c r="F317" s="302">
        <v>2.0953692048391037</v>
      </c>
      <c r="G317" s="302">
        <v>2.6465686459253432</v>
      </c>
      <c r="H317" s="302">
        <f t="shared" si="104"/>
        <v>4.7419378507644474</v>
      </c>
      <c r="I317" s="303"/>
      <c r="J317" s="302">
        <v>3.0485901070744212</v>
      </c>
      <c r="K317" s="302">
        <v>2.8932310089815618</v>
      </c>
      <c r="L317" s="302">
        <f t="shared" si="105"/>
        <v>5.9418211160559835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4.6389525843640227</v>
      </c>
      <c r="C318" s="302">
        <v>1.1555455090069935</v>
      </c>
      <c r="D318" s="302">
        <f t="shared" si="103"/>
        <v>5.7944980933710166</v>
      </c>
      <c r="E318" s="303"/>
      <c r="F318" s="302">
        <v>3.419473562408653</v>
      </c>
      <c r="G318" s="302">
        <v>1.0316959375868722</v>
      </c>
      <c r="H318" s="302">
        <f t="shared" si="104"/>
        <v>4.4511694999955251</v>
      </c>
      <c r="I318" s="303"/>
      <c r="J318" s="302">
        <v>2.8099805319997158</v>
      </c>
      <c r="K318" s="302">
        <v>0.99646065081977486</v>
      </c>
      <c r="L318" s="302">
        <f t="shared" si="105"/>
        <v>3.8064411828194906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3.6812001490952942E-2</v>
      </c>
      <c r="C319" s="302">
        <v>0.27305258138594596</v>
      </c>
      <c r="D319" s="302">
        <f t="shared" si="103"/>
        <v>0.30986458287689889</v>
      </c>
      <c r="E319" s="303"/>
      <c r="F319" s="302">
        <v>3.2589673710152964E-2</v>
      </c>
      <c r="G319" s="302">
        <v>0.14042145905162368</v>
      </c>
      <c r="H319" s="302">
        <f t="shared" si="104"/>
        <v>0.17301113276177665</v>
      </c>
      <c r="I319" s="303"/>
      <c r="J319" s="302">
        <v>8.7721683375995951E-2</v>
      </c>
      <c r="K319" s="302">
        <v>0.13388012185197712</v>
      </c>
      <c r="L319" s="302">
        <f t="shared" si="105"/>
        <v>0.22160180522797307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0.38704280079952463</v>
      </c>
      <c r="C320" s="302">
        <v>0.19714094426260009</v>
      </c>
      <c r="D320" s="302">
        <f t="shared" si="103"/>
        <v>0.58418374506212478</v>
      </c>
      <c r="E320" s="303"/>
      <c r="F320" s="302">
        <v>0.2968247094079941</v>
      </c>
      <c r="G320" s="302">
        <v>0.16442972635713682</v>
      </c>
      <c r="H320" s="302">
        <f t="shared" si="104"/>
        <v>0.46125443576513092</v>
      </c>
      <c r="I320" s="303"/>
      <c r="J320" s="302">
        <v>0.35121802827629417</v>
      </c>
      <c r="K320" s="302">
        <v>0.19013355600517612</v>
      </c>
      <c r="L320" s="302">
        <f t="shared" si="105"/>
        <v>0.54135158428147023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0.38117435657916876</v>
      </c>
      <c r="C321" s="302">
        <v>0.14138171563547636</v>
      </c>
      <c r="D321" s="302">
        <f t="shared" si="103"/>
        <v>0.52255607221464517</v>
      </c>
      <c r="E321" s="303"/>
      <c r="F321" s="302">
        <v>0.30466933502406246</v>
      </c>
      <c r="G321" s="302">
        <v>0.10821192770407219</v>
      </c>
      <c r="H321" s="302">
        <f t="shared" si="104"/>
        <v>0.41288126272813463</v>
      </c>
      <c r="I321" s="303"/>
      <c r="J321" s="302">
        <v>0.39380396637362131</v>
      </c>
      <c r="K321" s="302">
        <v>0.1574718984594575</v>
      </c>
      <c r="L321" s="302">
        <f t="shared" si="105"/>
        <v>0.55127586483307878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2.9134142479339681E-2</v>
      </c>
      <c r="C322" s="302">
        <v>0.16063556962934381</v>
      </c>
      <c r="D322" s="302">
        <f t="shared" si="103"/>
        <v>0.18976971210868349</v>
      </c>
      <c r="E322" s="303"/>
      <c r="F322" s="302">
        <v>1.5308620643598808E-2</v>
      </c>
      <c r="G322" s="302">
        <v>9.874186812570683E-2</v>
      </c>
      <c r="H322" s="302">
        <f t="shared" si="104"/>
        <v>0.11405048876930564</v>
      </c>
      <c r="I322" s="303"/>
      <c r="J322" s="302">
        <v>3.2839909889964644E-2</v>
      </c>
      <c r="K322" s="302">
        <v>0.12462192363284187</v>
      </c>
      <c r="L322" s="302">
        <f t="shared" si="105"/>
        <v>0.15746183352280652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0.38925360912240087</v>
      </c>
      <c r="C323" s="302">
        <v>0.35122573742629809</v>
      </c>
      <c r="D323" s="302">
        <f t="shared" si="103"/>
        <v>0.74047934654869896</v>
      </c>
      <c r="E323" s="303"/>
      <c r="F323" s="302">
        <v>0.23567766379131136</v>
      </c>
      <c r="G323" s="302">
        <v>0.23071280572942099</v>
      </c>
      <c r="H323" s="302">
        <f t="shared" si="104"/>
        <v>0.46639046952073238</v>
      </c>
      <c r="I323" s="303"/>
      <c r="J323" s="302">
        <v>0.25730036265343326</v>
      </c>
      <c r="K323" s="302">
        <v>0.2216295864426826</v>
      </c>
      <c r="L323" s="302">
        <f t="shared" si="105"/>
        <v>0.47892994909611586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10.035777986462787</v>
      </c>
      <c r="C325" s="311">
        <f t="shared" ref="C325:D325" si="106">SUM(C315:C323)</f>
        <v>7.3592220135372264</v>
      </c>
      <c r="D325" s="311">
        <f t="shared" si="106"/>
        <v>17.395000000000017</v>
      </c>
      <c r="E325" s="311"/>
      <c r="F325" s="311">
        <f t="shared" ref="F325:H325" si="107">SUM(F315:F323)</f>
        <v>8.5810276121057587</v>
      </c>
      <c r="G325" s="311">
        <f t="shared" si="107"/>
        <v>6.4349723878942662</v>
      </c>
      <c r="H325" s="311">
        <f t="shared" si="107"/>
        <v>15.016000000000028</v>
      </c>
      <c r="I325" s="311"/>
      <c r="J325" s="311">
        <f t="shared" ref="J325:L325" si="108">SUM(J315:J323)</f>
        <v>9.7382850010051207</v>
      </c>
      <c r="K325" s="311">
        <f t="shared" si="108"/>
        <v>7.0717149989948913</v>
      </c>
      <c r="L325" s="311">
        <f t="shared" si="108"/>
        <v>16.810000000000013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0.66051775502189547</v>
      </c>
      <c r="C332" s="302">
        <v>0.68486850410436251</v>
      </c>
      <c r="D332" s="302">
        <f>SUM(B332:C332)</f>
        <v>1.345386259126258</v>
      </c>
      <c r="E332" s="303"/>
      <c r="F332" s="302">
        <v>0.85363047577176754</v>
      </c>
      <c r="G332" s="302">
        <v>0.68606652621837083</v>
      </c>
      <c r="H332" s="302">
        <f>SUM(F332:G332)</f>
        <v>1.5396970019901384</v>
      </c>
      <c r="I332" s="303"/>
      <c r="J332" s="302">
        <v>0.89876966784244794</v>
      </c>
      <c r="K332" s="302">
        <v>0.66846468388318159</v>
      </c>
      <c r="L332" s="302">
        <f>SUM(J332:K332)</f>
        <v>1.5672343517256295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14.624996501211953</v>
      </c>
      <c r="C333" s="302">
        <v>8.6602416979620607</v>
      </c>
      <c r="D333" s="302">
        <f t="shared" ref="D333:D340" si="109">SUM(B333:C333)</f>
        <v>23.285238199174014</v>
      </c>
      <c r="E333" s="303"/>
      <c r="F333" s="302">
        <v>18.763440242383037</v>
      </c>
      <c r="G333" s="302">
        <v>9.2038989761923897</v>
      </c>
      <c r="H333" s="302">
        <f t="shared" ref="H333:H340" si="110">SUM(F333:G333)</f>
        <v>27.967339218575425</v>
      </c>
      <c r="I333" s="303"/>
      <c r="J333" s="302">
        <v>21.225562416187039</v>
      </c>
      <c r="K333" s="302">
        <v>9.8163214621967381</v>
      </c>
      <c r="L333" s="302">
        <f t="shared" ref="L333:L340" si="111">SUM(J333:K333)</f>
        <v>31.041883878383778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2.364199612881758</v>
      </c>
      <c r="C334" s="302">
        <v>1.2871000128321406</v>
      </c>
      <c r="D334" s="302">
        <f t="shared" si="109"/>
        <v>3.6512996257138983</v>
      </c>
      <c r="E334" s="303"/>
      <c r="F334" s="302">
        <v>2.8003493816566234</v>
      </c>
      <c r="G334" s="302">
        <v>1.3039982942746875</v>
      </c>
      <c r="H334" s="302">
        <f t="shared" si="110"/>
        <v>4.1043476759313107</v>
      </c>
      <c r="I334" s="303"/>
      <c r="J334" s="302">
        <v>2.8641970800823549</v>
      </c>
      <c r="K334" s="302">
        <v>1.0040252453901826</v>
      </c>
      <c r="L334" s="302">
        <f t="shared" si="111"/>
        <v>3.8682223254725372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3.1405532112423136</v>
      </c>
      <c r="C335" s="302">
        <v>0.44160643283896656</v>
      </c>
      <c r="D335" s="302">
        <f t="shared" si="109"/>
        <v>3.5821596440812802</v>
      </c>
      <c r="E335" s="303"/>
      <c r="F335" s="302">
        <v>3.2151554231509052</v>
      </c>
      <c r="G335" s="302">
        <v>0.39255595117540076</v>
      </c>
      <c r="H335" s="302">
        <f t="shared" si="110"/>
        <v>3.6077113743263061</v>
      </c>
      <c r="I335" s="303"/>
      <c r="J335" s="302">
        <v>1.2918709223421516</v>
      </c>
      <c r="K335" s="302">
        <v>0.33865910641734742</v>
      </c>
      <c r="L335" s="302">
        <f t="shared" si="111"/>
        <v>1.630530028759499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0.39631255958693395</v>
      </c>
      <c r="C336" s="302">
        <v>0.36579103468517438</v>
      </c>
      <c r="D336" s="302">
        <f t="shared" si="109"/>
        <v>0.76210359427210839</v>
      </c>
      <c r="E336" s="303"/>
      <c r="F336" s="302">
        <v>0.36118617064816899</v>
      </c>
      <c r="G336" s="302">
        <v>0.23503280314453467</v>
      </c>
      <c r="H336" s="302">
        <f t="shared" si="110"/>
        <v>0.59621897379270372</v>
      </c>
      <c r="I336" s="303"/>
      <c r="J336" s="302">
        <v>0.21195844982710274</v>
      </c>
      <c r="K336" s="302">
        <v>0.16263648764835167</v>
      </c>
      <c r="L336" s="302">
        <f t="shared" si="111"/>
        <v>0.37459493747545441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9.9223899939474887</v>
      </c>
      <c r="C337" s="302">
        <v>1.1301455115222006</v>
      </c>
      <c r="D337" s="302">
        <f t="shared" si="109"/>
        <v>11.05253550546969</v>
      </c>
      <c r="E337" s="303"/>
      <c r="F337" s="302">
        <v>10.602645152979072</v>
      </c>
      <c r="G337" s="302">
        <v>1.1002207381548463</v>
      </c>
      <c r="H337" s="302">
        <f t="shared" si="110"/>
        <v>11.702865891133918</v>
      </c>
      <c r="I337" s="303"/>
      <c r="J337" s="302">
        <v>11.300290792179593</v>
      </c>
      <c r="K337" s="302">
        <v>1.1536985080478932</v>
      </c>
      <c r="L337" s="302">
        <f t="shared" si="111"/>
        <v>12.453989300227487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0.27327474083250286</v>
      </c>
      <c r="C338" s="302">
        <v>7.8734565402446277E-2</v>
      </c>
      <c r="D338" s="302">
        <f t="shared" si="109"/>
        <v>0.35200930623494914</v>
      </c>
      <c r="E338" s="303"/>
      <c r="F338" s="302">
        <v>0.27072234215540997</v>
      </c>
      <c r="G338" s="302">
        <v>6.2817186810924505E-2</v>
      </c>
      <c r="H338" s="302">
        <f t="shared" si="110"/>
        <v>0.33353952896633449</v>
      </c>
      <c r="I338" s="303"/>
      <c r="J338" s="302">
        <v>0.24493630499600419</v>
      </c>
      <c r="K338" s="302">
        <v>6.6068237138274699E-2</v>
      </c>
      <c r="L338" s="302">
        <f t="shared" si="111"/>
        <v>0.31100454213427886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0.21746530490895352</v>
      </c>
      <c r="C339" s="302">
        <v>0.47134906877519128</v>
      </c>
      <c r="D339" s="302">
        <f t="shared" si="109"/>
        <v>0.68881437368414478</v>
      </c>
      <c r="E339" s="303"/>
      <c r="F339" s="302">
        <v>0.19713562638111429</v>
      </c>
      <c r="G339" s="302">
        <v>0.4513298399417226</v>
      </c>
      <c r="H339" s="302">
        <f t="shared" si="110"/>
        <v>0.64846546632283686</v>
      </c>
      <c r="I339" s="303"/>
      <c r="J339" s="302">
        <v>0.21210251910736494</v>
      </c>
      <c r="K339" s="302">
        <v>0.45366505039826843</v>
      </c>
      <c r="L339" s="302">
        <f t="shared" si="111"/>
        <v>0.66576756950563332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3.2217319541906924</v>
      </c>
      <c r="C340" s="302">
        <v>0.69172153805298775</v>
      </c>
      <c r="D340" s="302">
        <f t="shared" si="109"/>
        <v>3.9134534922436801</v>
      </c>
      <c r="E340" s="303"/>
      <c r="F340" s="302">
        <v>2.9118640707311467</v>
      </c>
      <c r="G340" s="302">
        <v>0.4829507982298315</v>
      </c>
      <c r="H340" s="302">
        <f t="shared" si="110"/>
        <v>3.3948148689609781</v>
      </c>
      <c r="I340" s="303"/>
      <c r="J340" s="302">
        <v>1.7510020037140623</v>
      </c>
      <c r="K340" s="302">
        <v>0.31977106260163685</v>
      </c>
      <c r="L340" s="302">
        <f t="shared" si="111"/>
        <v>2.0707730663156991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34.821441633824492</v>
      </c>
      <c r="C342" s="311">
        <f t="shared" ref="C342:D342" si="112">SUM(C332:C340)</f>
        <v>13.811558366175531</v>
      </c>
      <c r="D342" s="311">
        <f t="shared" si="112"/>
        <v>48.633000000000024</v>
      </c>
      <c r="E342" s="311"/>
      <c r="F342" s="311">
        <f t="shared" ref="F342:H342" si="113">SUM(F332:F340)</f>
        <v>39.976128885857243</v>
      </c>
      <c r="G342" s="311">
        <f t="shared" si="113"/>
        <v>13.918871114142709</v>
      </c>
      <c r="H342" s="311">
        <f t="shared" si="113"/>
        <v>53.894999999999953</v>
      </c>
      <c r="I342" s="311"/>
      <c r="J342" s="311">
        <f t="shared" ref="J342:L342" si="114">SUM(J332:J340)</f>
        <v>40.000690156278125</v>
      </c>
      <c r="K342" s="311">
        <f t="shared" si="114"/>
        <v>13.983309843721875</v>
      </c>
      <c r="L342" s="311">
        <f t="shared" si="114"/>
        <v>53.984000000000009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1.5389263344301736</v>
      </c>
      <c r="C349" s="302">
        <v>0.96019730559475425</v>
      </c>
      <c r="D349" s="302">
        <f>SUM(B349:C349)</f>
        <v>2.4991236400249277</v>
      </c>
      <c r="E349" s="303"/>
      <c r="F349" s="302">
        <v>1.996510499525991</v>
      </c>
      <c r="G349" s="302">
        <v>0.84036591656935511</v>
      </c>
      <c r="H349" s="302">
        <f>SUM(F349:G349)</f>
        <v>2.8368764160953459</v>
      </c>
      <c r="I349" s="303"/>
      <c r="J349" s="302">
        <v>2.8602468906335061</v>
      </c>
      <c r="K349" s="302">
        <v>0.95702680112152827</v>
      </c>
      <c r="L349" s="302">
        <f>SUM(J349:K349)</f>
        <v>3.8172736917550343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10.247334694862101</v>
      </c>
      <c r="C350" s="302">
        <v>3.8504525638199802</v>
      </c>
      <c r="D350" s="302">
        <f t="shared" ref="D350:D357" si="115">SUM(B350:C350)</f>
        <v>14.09778725868208</v>
      </c>
      <c r="E350" s="303"/>
      <c r="F350" s="302">
        <v>12.808724113986823</v>
      </c>
      <c r="G350" s="302">
        <v>3.780747121658663</v>
      </c>
      <c r="H350" s="302">
        <f t="shared" ref="H350:H357" si="116">SUM(F350:G350)</f>
        <v>16.589471235645487</v>
      </c>
      <c r="I350" s="303"/>
      <c r="J350" s="302">
        <v>17.493399075015414</v>
      </c>
      <c r="K350" s="302">
        <v>4.6416018751897585</v>
      </c>
      <c r="L350" s="302">
        <f t="shared" ref="L350:L357" si="117">SUM(J350:K350)</f>
        <v>22.135000950205175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5.0426820065587634</v>
      </c>
      <c r="C351" s="302">
        <v>1.4565408570796037</v>
      </c>
      <c r="D351" s="302">
        <f t="shared" si="115"/>
        <v>6.4992228636383675</v>
      </c>
      <c r="E351" s="303"/>
      <c r="F351" s="302">
        <v>6.1772871480801692</v>
      </c>
      <c r="G351" s="302">
        <v>1.3269461231549367</v>
      </c>
      <c r="H351" s="302">
        <f t="shared" si="116"/>
        <v>7.5042332712351056</v>
      </c>
      <c r="I351" s="303"/>
      <c r="J351" s="302">
        <v>7.8343026464305234</v>
      </c>
      <c r="K351" s="302">
        <v>1.3053322583394125</v>
      </c>
      <c r="L351" s="302">
        <f t="shared" si="117"/>
        <v>9.1396349047699363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5.7560557322443398</v>
      </c>
      <c r="C352" s="302">
        <v>0.83053124535545608</v>
      </c>
      <c r="D352" s="302">
        <f t="shared" si="115"/>
        <v>6.5865869775997954</v>
      </c>
      <c r="E352" s="303"/>
      <c r="F352" s="302">
        <v>5.6708321792979426</v>
      </c>
      <c r="G352" s="302">
        <v>0.65294831488958927</v>
      </c>
      <c r="H352" s="302">
        <f t="shared" si="116"/>
        <v>6.323780494187532</v>
      </c>
      <c r="I352" s="303"/>
      <c r="J352" s="302">
        <v>4.2863793907060099</v>
      </c>
      <c r="K352" s="302">
        <v>0.64792026869341046</v>
      </c>
      <c r="L352" s="302">
        <f t="shared" si="117"/>
        <v>4.9342996593994206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0.36113278591806419</v>
      </c>
      <c r="C353" s="302">
        <v>0.46481560466733074</v>
      </c>
      <c r="D353" s="302">
        <f t="shared" si="115"/>
        <v>0.82594839058539493</v>
      </c>
      <c r="E353" s="303"/>
      <c r="F353" s="302">
        <v>0.33405422670330231</v>
      </c>
      <c r="G353" s="302">
        <v>0.27291938305074448</v>
      </c>
      <c r="H353" s="302">
        <f t="shared" si="116"/>
        <v>0.60697360975404679</v>
      </c>
      <c r="I353" s="303"/>
      <c r="J353" s="302">
        <v>0.32922844036094029</v>
      </c>
      <c r="K353" s="302">
        <v>0.25218568151171428</v>
      </c>
      <c r="L353" s="302">
        <f t="shared" si="117"/>
        <v>0.58141412187265451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16.39465239900861</v>
      </c>
      <c r="C354" s="302">
        <v>3.1942635519186848</v>
      </c>
      <c r="D354" s="302">
        <f t="shared" si="115"/>
        <v>19.588915950927294</v>
      </c>
      <c r="E354" s="303"/>
      <c r="F354" s="302">
        <v>17.685781466752843</v>
      </c>
      <c r="G354" s="302">
        <v>2.7891656142861989</v>
      </c>
      <c r="H354" s="302">
        <f t="shared" si="116"/>
        <v>20.474947081039041</v>
      </c>
      <c r="I354" s="303"/>
      <c r="J354" s="302">
        <v>22.28421078567148</v>
      </c>
      <c r="K354" s="302">
        <v>4.5074412756408186</v>
      </c>
      <c r="L354" s="302">
        <f t="shared" si="117"/>
        <v>26.791652061312298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0.67271301780584647</v>
      </c>
      <c r="C355" s="302">
        <v>0.15868295364282195</v>
      </c>
      <c r="D355" s="302">
        <f t="shared" si="115"/>
        <v>0.83139597144866839</v>
      </c>
      <c r="E355" s="303"/>
      <c r="F355" s="302">
        <v>0.66930220761182024</v>
      </c>
      <c r="G355" s="302">
        <v>0.1082852286217687</v>
      </c>
      <c r="H355" s="302">
        <f t="shared" si="116"/>
        <v>0.77758743623358895</v>
      </c>
      <c r="I355" s="303"/>
      <c r="J355" s="302">
        <v>0.84200752107817589</v>
      </c>
      <c r="K355" s="302">
        <v>0.12359353777320484</v>
      </c>
      <c r="L355" s="302">
        <f t="shared" si="117"/>
        <v>0.9656010588513807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9.3465683721251719E-2</v>
      </c>
      <c r="C356" s="302">
        <v>0.15690581977948503</v>
      </c>
      <c r="D356" s="302">
        <f t="shared" si="115"/>
        <v>0.25037150350073678</v>
      </c>
      <c r="E356" s="303"/>
      <c r="F356" s="302">
        <v>7.9286300474071383E-2</v>
      </c>
      <c r="G356" s="302">
        <v>9.589969935422786E-2</v>
      </c>
      <c r="H356" s="302">
        <f t="shared" si="116"/>
        <v>0.17518599982829924</v>
      </c>
      <c r="I356" s="303"/>
      <c r="J356" s="302">
        <v>8.0741219520118243E-2</v>
      </c>
      <c r="K356" s="302">
        <v>7.7101333687746021E-2</v>
      </c>
      <c r="L356" s="302">
        <f t="shared" si="117"/>
        <v>0.15784255320786428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1.0908335129334872</v>
      </c>
      <c r="C357" s="302">
        <v>0.80881393065924734</v>
      </c>
      <c r="D357" s="302">
        <f t="shared" si="115"/>
        <v>1.8996474435927344</v>
      </c>
      <c r="E357" s="303"/>
      <c r="F357" s="302">
        <v>0.94576660776569876</v>
      </c>
      <c r="G357" s="302">
        <v>0.49117784821583327</v>
      </c>
      <c r="H357" s="302">
        <f t="shared" si="116"/>
        <v>1.4369444559815321</v>
      </c>
      <c r="I357" s="303"/>
      <c r="J357" s="302">
        <v>0.58285556180740994</v>
      </c>
      <c r="K357" s="302">
        <v>0.38542543681881952</v>
      </c>
      <c r="L357" s="302">
        <f t="shared" si="117"/>
        <v>0.96828099862622952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41.197796167482636</v>
      </c>
      <c r="C359" s="311">
        <f t="shared" ref="C359:D359" si="118">SUM(C349:C357)</f>
        <v>11.881203832517365</v>
      </c>
      <c r="D359" s="311">
        <f t="shared" si="118"/>
        <v>53.079000000000001</v>
      </c>
      <c r="E359" s="311"/>
      <c r="F359" s="311">
        <f t="shared" ref="F359:H359" si="119">SUM(F349:F357)</f>
        <v>46.367544750198661</v>
      </c>
      <c r="G359" s="311">
        <f t="shared" si="119"/>
        <v>10.358455249801318</v>
      </c>
      <c r="H359" s="311">
        <f t="shared" si="119"/>
        <v>56.725999999999985</v>
      </c>
      <c r="I359" s="311"/>
      <c r="J359" s="311">
        <f t="shared" ref="J359:L359" si="120">SUM(J349:J357)</f>
        <v>56.593371531223589</v>
      </c>
      <c r="K359" s="311">
        <f t="shared" si="120"/>
        <v>12.897628468776414</v>
      </c>
      <c r="L359" s="311">
        <f t="shared" si="120"/>
        <v>69.490999999999985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0.96041771782155982</v>
      </c>
      <c r="C366" s="302">
        <v>0.57105926935417595</v>
      </c>
      <c r="D366" s="302">
        <f>SUM(B366:C366)</f>
        <v>1.5314769871757359</v>
      </c>
      <c r="E366" s="303"/>
      <c r="F366" s="302">
        <v>1.3725359982350569</v>
      </c>
      <c r="G366" s="302">
        <v>0.78129664968063073</v>
      </c>
      <c r="H366" s="302">
        <f>SUM(F366:G366)</f>
        <v>2.1538326479156877</v>
      </c>
      <c r="I366" s="303"/>
      <c r="J366" s="302">
        <v>1.7771260535540017</v>
      </c>
      <c r="K366" s="302">
        <v>0.82692580222805923</v>
      </c>
      <c r="L366" s="302">
        <f>SUM(J366:K366)</f>
        <v>2.6040518557820609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0.54825247367043184</v>
      </c>
      <c r="C367" s="302">
        <v>0.78579029753919516</v>
      </c>
      <c r="D367" s="302">
        <f t="shared" ref="D367:D374" si="121">SUM(B367:C367)</f>
        <v>1.334042771209627</v>
      </c>
      <c r="E367" s="303"/>
      <c r="F367" s="302">
        <v>1.0211440687811384</v>
      </c>
      <c r="G367" s="302">
        <v>1.2897299612471842</v>
      </c>
      <c r="H367" s="302">
        <f t="shared" ref="H367:H374" si="122">SUM(F367:G367)</f>
        <v>2.3108740300283226</v>
      </c>
      <c r="I367" s="303"/>
      <c r="J367" s="302">
        <v>0.84441891470225572</v>
      </c>
      <c r="K367" s="302">
        <v>1.4729913606036449</v>
      </c>
      <c r="L367" s="302">
        <f t="shared" ref="L367:L374" si="123">SUM(J367:K367)</f>
        <v>2.3174102753059005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0.90073614225124887</v>
      </c>
      <c r="C368" s="302">
        <v>1.5728117516536086</v>
      </c>
      <c r="D368" s="302">
        <f t="shared" si="121"/>
        <v>2.4735478939048576</v>
      </c>
      <c r="E368" s="303"/>
      <c r="F368" s="302">
        <v>2.0215809431499085</v>
      </c>
      <c r="G368" s="302">
        <v>2.4458374832993792</v>
      </c>
      <c r="H368" s="302">
        <f t="shared" si="122"/>
        <v>4.4674184264492878</v>
      </c>
      <c r="I368" s="303"/>
      <c r="J368" s="302">
        <v>1.7486891927499908</v>
      </c>
      <c r="K368" s="302">
        <v>2.3606432637048678</v>
      </c>
      <c r="L368" s="302">
        <f t="shared" si="123"/>
        <v>4.1093324564548581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0.79121121887107393</v>
      </c>
      <c r="C369" s="302">
        <v>0.15889833624506458</v>
      </c>
      <c r="D369" s="302">
        <f t="shared" si="121"/>
        <v>0.95010955511613848</v>
      </c>
      <c r="E369" s="303"/>
      <c r="F369" s="302">
        <v>0.86825005564300017</v>
      </c>
      <c r="G369" s="302">
        <v>0.22569918543130604</v>
      </c>
      <c r="H369" s="302">
        <f t="shared" si="122"/>
        <v>1.0939492410743061</v>
      </c>
      <c r="I369" s="303"/>
      <c r="J369" s="302">
        <v>0.46907438938944346</v>
      </c>
      <c r="K369" s="302">
        <v>0.16482288561723774</v>
      </c>
      <c r="L369" s="302">
        <f t="shared" si="123"/>
        <v>0.63389727500668114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0.25841874339161935</v>
      </c>
      <c r="C370" s="302">
        <v>0.66500669778648014</v>
      </c>
      <c r="D370" s="302">
        <f t="shared" si="121"/>
        <v>0.92342544117809955</v>
      </c>
      <c r="E370" s="303"/>
      <c r="F370" s="302">
        <v>0.48330040308539901</v>
      </c>
      <c r="G370" s="302">
        <v>0.70759657364224615</v>
      </c>
      <c r="H370" s="302">
        <f t="shared" si="122"/>
        <v>1.1908969767276452</v>
      </c>
      <c r="I370" s="303"/>
      <c r="J370" s="302">
        <v>0.69571573357010519</v>
      </c>
      <c r="K370" s="302">
        <v>0.63675897264265369</v>
      </c>
      <c r="L370" s="302">
        <f t="shared" si="123"/>
        <v>1.3324747062127589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0.56937810148214996</v>
      </c>
      <c r="C371" s="302">
        <v>0.3564730693446283</v>
      </c>
      <c r="D371" s="302">
        <f t="shared" si="121"/>
        <v>0.92585117082677826</v>
      </c>
      <c r="E371" s="303"/>
      <c r="F371" s="302">
        <v>0.58514637398409619</v>
      </c>
      <c r="G371" s="302">
        <v>0.44608524644735864</v>
      </c>
      <c r="H371" s="302">
        <f t="shared" si="122"/>
        <v>1.0312316204314549</v>
      </c>
      <c r="I371" s="303"/>
      <c r="J371" s="302">
        <v>0.4589326946287498</v>
      </c>
      <c r="K371" s="302">
        <v>0.50146800813365289</v>
      </c>
      <c r="L371" s="302">
        <f t="shared" si="123"/>
        <v>0.96040070276240264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0.36769544908018981</v>
      </c>
      <c r="C372" s="302">
        <v>0.20541337388813896</v>
      </c>
      <c r="D372" s="302">
        <f t="shared" si="121"/>
        <v>0.57310882296832877</v>
      </c>
      <c r="E372" s="303"/>
      <c r="F372" s="302">
        <v>0.39143177490499914</v>
      </c>
      <c r="G372" s="302">
        <v>0.26359022015763622</v>
      </c>
      <c r="H372" s="302">
        <f t="shared" si="122"/>
        <v>0.65502199506263536</v>
      </c>
      <c r="I372" s="303"/>
      <c r="J372" s="302">
        <v>0.36306539503297797</v>
      </c>
      <c r="K372" s="302">
        <v>0.26742762496759231</v>
      </c>
      <c r="L372" s="302">
        <f t="shared" si="123"/>
        <v>0.63049302000057028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1.3860316546029608E-2</v>
      </c>
      <c r="C373" s="302">
        <v>8.8008265742813299E-2</v>
      </c>
      <c r="D373" s="302">
        <f t="shared" si="121"/>
        <v>0.10186858228884291</v>
      </c>
      <c r="E373" s="303"/>
      <c r="F373" s="302">
        <v>2.2925258202189561E-2</v>
      </c>
      <c r="G373" s="302">
        <v>9.941977667939364E-2</v>
      </c>
      <c r="H373" s="302">
        <f t="shared" si="122"/>
        <v>0.1223450348815832</v>
      </c>
      <c r="I373" s="303"/>
      <c r="J373" s="302">
        <v>2.739990335798298E-2</v>
      </c>
      <c r="K373" s="302">
        <v>9.4480344371261793E-2</v>
      </c>
      <c r="L373" s="302">
        <f t="shared" si="123"/>
        <v>0.12188024772924477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0.52231997477946635</v>
      </c>
      <c r="C374" s="302">
        <v>0.56524880055212989</v>
      </c>
      <c r="D374" s="302">
        <f t="shared" si="121"/>
        <v>1.0875687753315963</v>
      </c>
      <c r="E374" s="303"/>
      <c r="F374" s="302">
        <v>0.4522444641897202</v>
      </c>
      <c r="G374" s="302">
        <v>0.61218556323933049</v>
      </c>
      <c r="H374" s="302">
        <f t="shared" si="122"/>
        <v>1.0644300274290508</v>
      </c>
      <c r="I374" s="303"/>
      <c r="J374" s="302">
        <v>0.25231211223605032</v>
      </c>
      <c r="K374" s="302">
        <v>0.49474734850947727</v>
      </c>
      <c r="L374" s="302">
        <f t="shared" si="123"/>
        <v>0.74705946074552765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4.9322901378937685</v>
      </c>
      <c r="C376" s="311">
        <f t="shared" ref="C376:D376" si="124">SUM(C366:C374)</f>
        <v>4.9687098621062349</v>
      </c>
      <c r="D376" s="311">
        <f t="shared" si="124"/>
        <v>9.9010000000000034</v>
      </c>
      <c r="E376" s="311"/>
      <c r="F376" s="311">
        <f t="shared" ref="F376:H376" si="125">SUM(F366:F374)</f>
        <v>7.2185593401755064</v>
      </c>
      <c r="G376" s="311">
        <f t="shared" si="125"/>
        <v>6.8714406598244651</v>
      </c>
      <c r="H376" s="311">
        <f t="shared" si="125"/>
        <v>14.089999999999971</v>
      </c>
      <c r="I376" s="311"/>
      <c r="J376" s="311">
        <f t="shared" ref="J376:L376" si="126">SUM(J366:J374)</f>
        <v>6.6367343892215578</v>
      </c>
      <c r="K376" s="311">
        <f t="shared" si="126"/>
        <v>6.8202656107784474</v>
      </c>
      <c r="L376" s="311">
        <f t="shared" si="126"/>
        <v>13.457000000000004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0.94080982552042469</v>
      </c>
      <c r="C383" s="302">
        <v>1.0334138565677136</v>
      </c>
      <c r="D383" s="302">
        <f>SUM(B383:C383)</f>
        <v>1.9742236820881383</v>
      </c>
      <c r="E383" s="303"/>
      <c r="F383" s="302">
        <v>1.2296654926022392</v>
      </c>
      <c r="G383" s="302">
        <v>0.66647690935950588</v>
      </c>
      <c r="H383" s="302">
        <f>SUM(F383:G383)</f>
        <v>1.896142401961745</v>
      </c>
      <c r="I383" s="303"/>
      <c r="J383" s="302">
        <v>1.6061018548003878</v>
      </c>
      <c r="K383" s="302">
        <v>0.7641894806642795</v>
      </c>
      <c r="L383" s="302">
        <f>SUM(J383:K383)</f>
        <v>2.3702913354646675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1.1588499000436798</v>
      </c>
      <c r="C384" s="302">
        <v>1.8893779782231406</v>
      </c>
      <c r="D384" s="302">
        <f t="shared" ref="D384:D391" si="127">SUM(B384:C384)</f>
        <v>3.0482278782668204</v>
      </c>
      <c r="E384" s="303"/>
      <c r="F384" s="302">
        <v>1.7402760109342741</v>
      </c>
      <c r="G384" s="302">
        <v>1.1095160969680162</v>
      </c>
      <c r="H384" s="302">
        <f t="shared" ref="H384:H391" si="128">SUM(F384:G384)</f>
        <v>2.8497921079022905</v>
      </c>
      <c r="I384" s="303"/>
      <c r="J384" s="302">
        <v>1.7609455012481563</v>
      </c>
      <c r="K384" s="302">
        <v>1.3174988557604592</v>
      </c>
      <c r="L384" s="302">
        <f t="shared" ref="L384:L391" si="129">SUM(J384:K384)</f>
        <v>3.0784443570086157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0.98551817818351461</v>
      </c>
      <c r="C385" s="302">
        <v>0.9023009292195654</v>
      </c>
      <c r="D385" s="302">
        <f t="shared" si="127"/>
        <v>1.8878191074030801</v>
      </c>
      <c r="E385" s="303"/>
      <c r="F385" s="302">
        <v>1.5116785745461225</v>
      </c>
      <c r="G385" s="302">
        <v>0.60925331630414814</v>
      </c>
      <c r="H385" s="302">
        <f t="shared" si="128"/>
        <v>2.1209318908502706</v>
      </c>
      <c r="I385" s="303"/>
      <c r="J385" s="302">
        <v>1.4878167802030684</v>
      </c>
      <c r="K385" s="302">
        <v>0.63873023999151768</v>
      </c>
      <c r="L385" s="302">
        <f t="shared" si="129"/>
        <v>2.126547020194586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1.0073055382955201</v>
      </c>
      <c r="C386" s="302">
        <v>0.18969965000334973</v>
      </c>
      <c r="D386" s="302">
        <f t="shared" si="127"/>
        <v>1.1970051882988697</v>
      </c>
      <c r="E386" s="303"/>
      <c r="F386" s="302">
        <v>1.0144584859253589</v>
      </c>
      <c r="G386" s="302">
        <v>0.10820615112606886</v>
      </c>
      <c r="H386" s="302">
        <f t="shared" si="128"/>
        <v>1.1226646370514277</v>
      </c>
      <c r="I386" s="303"/>
      <c r="J386" s="302">
        <v>0.80364608889168643</v>
      </c>
      <c r="K386" s="302">
        <v>9.7890746345343171E-2</v>
      </c>
      <c r="L386" s="302">
        <f t="shared" si="129"/>
        <v>0.90153683523702965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0.24300232671611924</v>
      </c>
      <c r="C387" s="302">
        <v>0.62106620047343086</v>
      </c>
      <c r="D387" s="302">
        <f t="shared" si="127"/>
        <v>0.86406852718955007</v>
      </c>
      <c r="E387" s="303"/>
      <c r="F387" s="302">
        <v>0.34000083672107634</v>
      </c>
      <c r="G387" s="302">
        <v>0.31863870302752123</v>
      </c>
      <c r="H387" s="302">
        <f t="shared" si="128"/>
        <v>0.65863953974859757</v>
      </c>
      <c r="I387" s="303"/>
      <c r="J387" s="302">
        <v>0.50272099005557669</v>
      </c>
      <c r="K387" s="302">
        <v>0.3499351024558251</v>
      </c>
      <c r="L387" s="302">
        <f t="shared" si="129"/>
        <v>0.85265609251140173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2.9370216649052954</v>
      </c>
      <c r="C388" s="302">
        <v>0.80114758915119966</v>
      </c>
      <c r="D388" s="302">
        <f t="shared" si="127"/>
        <v>3.738169254056495</v>
      </c>
      <c r="E388" s="303"/>
      <c r="F388" s="302">
        <v>4.4380838369125195</v>
      </c>
      <c r="G388" s="302">
        <v>0.6125397957298192</v>
      </c>
      <c r="H388" s="302">
        <f t="shared" si="128"/>
        <v>5.0506236326423384</v>
      </c>
      <c r="I388" s="303"/>
      <c r="J388" s="302">
        <v>4.0078296739293942</v>
      </c>
      <c r="K388" s="302">
        <v>0.66519578860736894</v>
      </c>
      <c r="L388" s="302">
        <f t="shared" si="129"/>
        <v>4.6730254625367635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0.62985482995451614</v>
      </c>
      <c r="C389" s="302">
        <v>0.47251018514332138</v>
      </c>
      <c r="D389" s="302">
        <f t="shared" si="127"/>
        <v>1.1023650150978375</v>
      </c>
      <c r="E389" s="303"/>
      <c r="F389" s="302">
        <v>0.46304088943675803</v>
      </c>
      <c r="G389" s="302">
        <v>0.22177555264042431</v>
      </c>
      <c r="H389" s="302">
        <f t="shared" si="128"/>
        <v>0.68481644207718229</v>
      </c>
      <c r="I389" s="303"/>
      <c r="J389" s="302">
        <v>0.42967383392576536</v>
      </c>
      <c r="K389" s="302">
        <v>0.19165785595794121</v>
      </c>
      <c r="L389" s="302">
        <f t="shared" si="129"/>
        <v>0.62133168988370657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0.13388822342906506</v>
      </c>
      <c r="C390" s="302">
        <v>0.33208428641561216</v>
      </c>
      <c r="D390" s="302">
        <f t="shared" si="127"/>
        <v>0.4659725098446772</v>
      </c>
      <c r="E390" s="303"/>
      <c r="F390" s="302">
        <v>0.16453940726453067</v>
      </c>
      <c r="G390" s="302">
        <v>0.19006722292782444</v>
      </c>
      <c r="H390" s="302">
        <f t="shared" si="128"/>
        <v>0.35460663019235511</v>
      </c>
      <c r="I390" s="303"/>
      <c r="J390" s="302">
        <v>0.21452752410777282</v>
      </c>
      <c r="K390" s="302">
        <v>0.17302261987302239</v>
      </c>
      <c r="L390" s="302">
        <f t="shared" si="129"/>
        <v>0.38755014398079524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0.60201863568761205</v>
      </c>
      <c r="C391" s="302">
        <v>0.63213020206694637</v>
      </c>
      <c r="D391" s="302">
        <f t="shared" si="127"/>
        <v>1.2341488377545584</v>
      </c>
      <c r="E391" s="303"/>
      <c r="F391" s="302">
        <v>0.50208672059103054</v>
      </c>
      <c r="G391" s="302">
        <v>0.34569599698277376</v>
      </c>
      <c r="H391" s="302">
        <f t="shared" si="128"/>
        <v>0.8477827175738043</v>
      </c>
      <c r="I391" s="303"/>
      <c r="J391" s="302">
        <v>0.34161610212868082</v>
      </c>
      <c r="K391" s="302">
        <v>0.33300096105373378</v>
      </c>
      <c r="L391" s="302">
        <f t="shared" si="129"/>
        <v>0.67461706318241466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8.6382691227357462</v>
      </c>
      <c r="C393" s="311">
        <f t="shared" ref="C393:D393" si="130">SUM(C383:C391)</f>
        <v>6.8737308772642809</v>
      </c>
      <c r="D393" s="311">
        <f t="shared" si="130"/>
        <v>15.512000000000029</v>
      </c>
      <c r="E393" s="311"/>
      <c r="F393" s="311">
        <f t="shared" ref="F393:H393" si="131">SUM(F383:F391)</f>
        <v>11.403830254933911</v>
      </c>
      <c r="G393" s="311">
        <f t="shared" si="131"/>
        <v>4.1821697450661022</v>
      </c>
      <c r="H393" s="311">
        <f t="shared" si="131"/>
        <v>15.586000000000011</v>
      </c>
      <c r="I393" s="311"/>
      <c r="J393" s="311">
        <f t="shared" ref="J393:L393" si="132">SUM(J383:J391)</f>
        <v>11.154878349290486</v>
      </c>
      <c r="K393" s="311">
        <f t="shared" si="132"/>
        <v>4.5311216507094914</v>
      </c>
      <c r="L393" s="311">
        <f t="shared" si="132"/>
        <v>15.685999999999982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Cambridge and Greater Peterborough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35.230045394408251</v>
      </c>
      <c r="C9" s="249">
        <f t="shared" ref="C9:D9" si="0">SUM(C26,C43,C60,C77,C94,C111,C128,C145,C162,C179,C196,C213,C230,C247,C264,C281,C298,C315,C332,C349,C366,C383)</f>
        <v>5.4491963243145154</v>
      </c>
      <c r="D9" s="249">
        <f t="shared" si="0"/>
        <v>9.0776234516680407</v>
      </c>
      <c r="E9" s="249">
        <f>SUM(B9:D9)</f>
        <v>49.756865170390803</v>
      </c>
      <c r="F9" s="238"/>
      <c r="G9" s="249">
        <f>SUM(G26,G43,G60,G77,G94,G111,G128,G145,G162,G179,G196,G213,G230,G247,G264,G281,G298,G315,G332,G349,G366,G383)</f>
        <v>38.725215065690797</v>
      </c>
      <c r="H9" s="249">
        <f t="shared" ref="H9:I9" si="1">SUM(H26,H43,H60,H77,H94,H111,H128,H145,H162,H179,H196,H213,H230,H247,H264,H281,H298,H315,H332,H349,H366,H383)</f>
        <v>8.5126582861923996</v>
      </c>
      <c r="I9" s="249">
        <f t="shared" si="1"/>
        <v>9.3695077399552353</v>
      </c>
      <c r="J9" s="249">
        <f>SUM(G9:I9)</f>
        <v>56.607381091838434</v>
      </c>
      <c r="K9" s="238"/>
      <c r="L9" s="249">
        <f>SUM(L26,L43,L60,L77,L94,L111,L128,L145,L162,L179,L196,L213,L230,L247,L264,L281,L298,L315,L332,L349,L366,L383)</f>
        <v>43.797026852149529</v>
      </c>
      <c r="M9" s="249">
        <f t="shared" ref="M9:N9" si="2">SUM(M26,M43,M60,M77,M94,M111,M128,M145,M162,M179,M196,M213,M230,M247,M264,M281,M298,M315,M332,M349,M366,M383)</f>
        <v>11.05789332791934</v>
      </c>
      <c r="N9" s="249">
        <f t="shared" si="2"/>
        <v>10.833026325965895</v>
      </c>
      <c r="O9" s="249">
        <f>SUM(L9:N9)</f>
        <v>65.687946506034763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67.06148948867073</v>
      </c>
      <c r="C10" s="249">
        <f t="shared" si="3"/>
        <v>18.501872320321677</v>
      </c>
      <c r="D10" s="249">
        <f t="shared" si="3"/>
        <v>14.059215080062481</v>
      </c>
      <c r="E10" s="249">
        <f t="shared" ref="E10:E17" si="4">SUM(B10:D10)</f>
        <v>99.622576889054898</v>
      </c>
      <c r="F10" s="238"/>
      <c r="G10" s="249">
        <f t="shared" ref="G10:I10" si="5">SUM(G27,G44,G61,G78,G95,G112,G129,G146,G163,G180,G197,G214,G231,G248,G265,G282,G299,G316,G333,G350,G367,G384)</f>
        <v>82.121783375910425</v>
      </c>
      <c r="H10" s="249">
        <f t="shared" si="5"/>
        <v>25.390963500651981</v>
      </c>
      <c r="I10" s="249">
        <f t="shared" si="5"/>
        <v>13.524787771453662</v>
      </c>
      <c r="J10" s="249">
        <f t="shared" ref="J10:J17" si="6">SUM(G10:I10)</f>
        <v>121.03753464801606</v>
      </c>
      <c r="K10" s="238"/>
      <c r="L10" s="249">
        <f t="shared" ref="L10:N10" si="7">SUM(L27,L44,L61,L78,L95,L112,L129,L146,L163,L180,L197,L214,L231,L248,L265,L282,L299,L316,L333,L350,L367,L384)</f>
        <v>99.737703961375146</v>
      </c>
      <c r="M10" s="249">
        <f t="shared" si="7"/>
        <v>32.036709498353389</v>
      </c>
      <c r="N10" s="249">
        <f t="shared" si="7"/>
        <v>14.042533831744949</v>
      </c>
      <c r="O10" s="249">
        <f t="shared" ref="O10:O17" si="8">SUM(L10:N10)</f>
        <v>145.81694729147347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38.95868649009369</v>
      </c>
      <c r="C11" s="249">
        <f t="shared" si="3"/>
        <v>11.005295820529172</v>
      </c>
      <c r="D11" s="249">
        <f t="shared" si="3"/>
        <v>10.246275274723201</v>
      </c>
      <c r="E11" s="249">
        <f t="shared" si="4"/>
        <v>60.210257585346064</v>
      </c>
      <c r="F11" s="238"/>
      <c r="G11" s="249">
        <f t="shared" ref="G11:I11" si="9">SUM(G28,G45,G62,G79,G96,G113,G130,G147,G164,G181,G198,G215,G232,G249,G266,G283,G300,G317,G334,G351,G368,G385)</f>
        <v>44.210726261258849</v>
      </c>
      <c r="H11" s="249">
        <f t="shared" si="9"/>
        <v>13.731367618246029</v>
      </c>
      <c r="I11" s="249">
        <f t="shared" si="9"/>
        <v>10.205392937903063</v>
      </c>
      <c r="J11" s="249">
        <f t="shared" si="6"/>
        <v>68.147486817407952</v>
      </c>
      <c r="K11" s="238"/>
      <c r="L11" s="249">
        <f t="shared" ref="L11:N11" si="10">SUM(L28,L45,L62,L79,L96,L113,L130,L147,L164,L181,L198,L215,L232,L249,L266,L283,L300,L317,L334,L351,L368,L385)</f>
        <v>47.470314540021533</v>
      </c>
      <c r="M11" s="249">
        <f t="shared" si="10"/>
        <v>14.978664412830428</v>
      </c>
      <c r="N11" s="249">
        <f t="shared" si="10"/>
        <v>10.593538459699197</v>
      </c>
      <c r="O11" s="249">
        <f t="shared" si="8"/>
        <v>73.042517412551149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27.752989388792251</v>
      </c>
      <c r="C12" s="249">
        <f t="shared" si="3"/>
        <v>22.927148025537971</v>
      </c>
      <c r="D12" s="249">
        <f t="shared" si="3"/>
        <v>2.9620584484567662</v>
      </c>
      <c r="E12" s="249">
        <f t="shared" si="4"/>
        <v>53.642195862786984</v>
      </c>
      <c r="F12" s="238"/>
      <c r="G12" s="249">
        <f t="shared" ref="G12:I12" si="11">SUM(G29,G46,G63,G80,G97,G114,G131,G148,G165,G182,G199,G216,G233,G250,G267,G284,G301,G318,G335,G352,G369,G386)</f>
        <v>26.97949532063334</v>
      </c>
      <c r="H12" s="249">
        <f t="shared" si="11"/>
        <v>22.345792315268898</v>
      </c>
      <c r="I12" s="249">
        <f t="shared" si="11"/>
        <v>2.3604969795673556</v>
      </c>
      <c r="J12" s="249">
        <f t="shared" si="6"/>
        <v>51.685784615469601</v>
      </c>
      <c r="K12" s="238"/>
      <c r="L12" s="249">
        <f t="shared" ref="L12:N12" si="12">SUM(L29,L46,L63,L80,L97,L114,L131,L148,L165,L182,L199,L216,L233,L250,L267,L284,L301,L318,L335,L352,L369,L386)</f>
        <v>22.303187092738074</v>
      </c>
      <c r="M12" s="249">
        <f t="shared" si="12"/>
        <v>18.466077563646653</v>
      </c>
      <c r="N12" s="249">
        <f t="shared" si="12"/>
        <v>2.2678870017546844</v>
      </c>
      <c r="O12" s="249">
        <f t="shared" si="8"/>
        <v>43.037151658139415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28.001773888072275</v>
      </c>
      <c r="C13" s="249">
        <f t="shared" si="3"/>
        <v>4.8079861823548287</v>
      </c>
      <c r="D13" s="249">
        <f t="shared" si="3"/>
        <v>14.171952937825274</v>
      </c>
      <c r="E13" s="249">
        <f t="shared" si="4"/>
        <v>46.981713008252378</v>
      </c>
      <c r="F13" s="238"/>
      <c r="G13" s="249">
        <f t="shared" ref="G13:I13" si="13">SUM(G30,G47,G64,G81,G98,G115,G132,G149,G166,G183,G200,G217,G234,G251,G268,G285,G302,G319,G336,G353,G370,G387)</f>
        <v>22.512346114624666</v>
      </c>
      <c r="H13" s="249">
        <f t="shared" si="13"/>
        <v>4.1635452562771933</v>
      </c>
      <c r="I13" s="249">
        <f t="shared" si="13"/>
        <v>11.900929447676223</v>
      </c>
      <c r="J13" s="249">
        <f t="shared" si="6"/>
        <v>38.576820818578085</v>
      </c>
      <c r="K13" s="238"/>
      <c r="L13" s="249">
        <f t="shared" ref="L13:N13" si="14">SUM(L30,L47,L64,L81,L98,L115,L132,L149,L166,L183,L200,L217,L234,L251,L268,L285,L302,L319,L336,L353,L370,L387)</f>
        <v>19.895521707732975</v>
      </c>
      <c r="M13" s="249">
        <f t="shared" si="14"/>
        <v>5.0048268262630593</v>
      </c>
      <c r="N13" s="249">
        <f t="shared" si="14"/>
        <v>13.38759542612414</v>
      </c>
      <c r="O13" s="249">
        <f t="shared" si="8"/>
        <v>38.287943960120174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19.882328186981731</v>
      </c>
      <c r="C14" s="249">
        <f t="shared" si="3"/>
        <v>20.47325584323476</v>
      </c>
      <c r="D14" s="249">
        <f t="shared" si="3"/>
        <v>5.1174016941915754</v>
      </c>
      <c r="E14" s="249">
        <f t="shared" si="4"/>
        <v>45.472985724408069</v>
      </c>
      <c r="F14" s="238"/>
      <c r="G14" s="249">
        <f t="shared" ref="G14:I14" si="15">SUM(G31,G48,G65,G82,G99,G116,G133,G150,G167,G184,G201,G218,G235,G252,G269,G286,G303,G320,G337,G354,G371,G388)</f>
        <v>19.62316317269503</v>
      </c>
      <c r="H14" s="249">
        <f t="shared" si="15"/>
        <v>21.956276349343177</v>
      </c>
      <c r="I14" s="249">
        <f t="shared" si="15"/>
        <v>6.8367678043626787</v>
      </c>
      <c r="J14" s="249">
        <f t="shared" si="6"/>
        <v>48.416207326400887</v>
      </c>
      <c r="K14" s="238"/>
      <c r="L14" s="249">
        <f t="shared" ref="L14:N14" si="16">SUM(L31,L48,L65,L82,L99,L116,L133,L150,L167,L184,L201,L218,L235,L252,L269,L286,L303,L320,L337,L354,L371,L388)</f>
        <v>25.035174405012459</v>
      </c>
      <c r="M14" s="249">
        <f t="shared" si="16"/>
        <v>24.29752105577025</v>
      </c>
      <c r="N14" s="249">
        <f t="shared" si="16"/>
        <v>8.3659999562952834</v>
      </c>
      <c r="O14" s="249">
        <f t="shared" si="8"/>
        <v>57.698695417077992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13.932492570488167</v>
      </c>
      <c r="C15" s="249">
        <f t="shared" si="3"/>
        <v>22.540539483411195</v>
      </c>
      <c r="D15" s="249">
        <f t="shared" si="3"/>
        <v>3.1908359093459149</v>
      </c>
      <c r="E15" s="249">
        <f t="shared" si="4"/>
        <v>39.663867963245274</v>
      </c>
      <c r="F15" s="238"/>
      <c r="G15" s="249">
        <f t="shared" ref="G15:I15" si="17">SUM(G32,G49,G66,G83,G100,G117,G134,G151,G168,G185,G202,G219,G236,G253,G270,G287,G304,G321,G338,G355,G372,G389)</f>
        <v>12.335652459268481</v>
      </c>
      <c r="H15" s="249">
        <f t="shared" si="17"/>
        <v>21.055992347916433</v>
      </c>
      <c r="I15" s="249">
        <f t="shared" si="17"/>
        <v>2.0362887933954017</v>
      </c>
      <c r="J15" s="249">
        <f t="shared" si="6"/>
        <v>35.427933600580317</v>
      </c>
      <c r="K15" s="238"/>
      <c r="L15" s="249">
        <f t="shared" ref="L15:N15" si="18">SUM(L32,L49,L66,L83,L100,L117,L134,L151,L168,L185,L202,L219,L236,L253,L270,L287,L304,L321,L338,L355,L372,L389)</f>
        <v>12.570857493022292</v>
      </c>
      <c r="M15" s="249">
        <f t="shared" si="18"/>
        <v>21.634196488230284</v>
      </c>
      <c r="N15" s="249">
        <f t="shared" si="18"/>
        <v>1.8039705988109149</v>
      </c>
      <c r="O15" s="249">
        <f t="shared" si="8"/>
        <v>36.009024580063489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20.335482103429616</v>
      </c>
      <c r="C16" s="249">
        <f t="shared" si="3"/>
        <v>3.7810387968389731</v>
      </c>
      <c r="D16" s="249">
        <f t="shared" si="3"/>
        <v>3.9646154900834123</v>
      </c>
      <c r="E16" s="249">
        <f t="shared" si="4"/>
        <v>28.081136390352</v>
      </c>
      <c r="F16" s="238"/>
      <c r="G16" s="249">
        <f t="shared" ref="G16:I16" si="19">SUM(G33,G50,G67,G84,G101,G118,G135,G152,G169,G186,G203,G220,G237,G254,G271,G288,G305,G322,G339,G356,G373,G390)</f>
        <v>17.302104108884301</v>
      </c>
      <c r="H16" s="249">
        <f t="shared" si="19"/>
        <v>4.32341925162729</v>
      </c>
      <c r="I16" s="249">
        <f t="shared" si="19"/>
        <v>5.2497909725499721</v>
      </c>
      <c r="J16" s="249">
        <f t="shared" si="6"/>
        <v>26.87531433306156</v>
      </c>
      <c r="K16" s="238"/>
      <c r="L16" s="249">
        <f t="shared" ref="L16:N16" si="20">SUM(L33,L50,L67,L84,L101,L118,L135,L152,L169,L186,L203,L220,L237,L254,L271,L288,L305,L322,L339,L356,L373,L390)</f>
        <v>18.628131853306236</v>
      </c>
      <c r="M16" s="249">
        <f t="shared" si="20"/>
        <v>5.8457259762793203</v>
      </c>
      <c r="N16" s="249">
        <f t="shared" si="20"/>
        <v>6.7403866581717047</v>
      </c>
      <c r="O16" s="249">
        <f t="shared" si="8"/>
        <v>31.214244487757259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22.293425893265468</v>
      </c>
      <c r="C17" s="249">
        <f t="shared" si="3"/>
        <v>32.695735364990348</v>
      </c>
      <c r="D17" s="249">
        <f t="shared" si="3"/>
        <v>3.2152401479077177</v>
      </c>
      <c r="E17" s="249">
        <f t="shared" si="4"/>
        <v>58.204401406163541</v>
      </c>
      <c r="F17" s="238"/>
      <c r="G17" s="249">
        <f t="shared" ref="G17:I17" si="21">SUM(G34,G51,G68,G85,G102,G119,G136,G153,G170,G187,G204,G221,G238,G255,G272,G289,G306,G323,G340,G357,G374,G391)</f>
        <v>18.134277026765417</v>
      </c>
      <c r="H17" s="249">
        <f t="shared" si="21"/>
        <v>31.26724927242752</v>
      </c>
      <c r="I17" s="249">
        <f t="shared" si="21"/>
        <v>2.4630104494541998</v>
      </c>
      <c r="J17" s="249">
        <f t="shared" si="6"/>
        <v>51.86453674864714</v>
      </c>
      <c r="K17" s="238"/>
      <c r="L17" s="249">
        <f t="shared" ref="L17:N17" si="22">SUM(L34,L51,L68,L85,L102,L119,L136,L153,L170,L187,L204,L221,L238,L255,L272,L289,L306,L323,L340,L357,L374,L391)</f>
        <v>17.807433810668861</v>
      </c>
      <c r="M17" s="249">
        <f t="shared" si="22"/>
        <v>29.354066358700635</v>
      </c>
      <c r="N17" s="249">
        <f t="shared" si="22"/>
        <v>3.2980285174125732</v>
      </c>
      <c r="O17" s="249">
        <f t="shared" si="8"/>
        <v>50.459528686782072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273.44871340420224</v>
      </c>
      <c r="C19" s="247">
        <f t="shared" ref="C19:O19" si="23">SUM(C9:C17)</f>
        <v>142.18206816153344</v>
      </c>
      <c r="D19" s="247">
        <f t="shared" si="23"/>
        <v>66.005218434264378</v>
      </c>
      <c r="E19" s="247">
        <f t="shared" si="23"/>
        <v>481.63599999999997</v>
      </c>
      <c r="F19" s="247"/>
      <c r="G19" s="247">
        <f t="shared" si="23"/>
        <v>281.9447629057313</v>
      </c>
      <c r="H19" s="247">
        <f t="shared" si="23"/>
        <v>152.74726419795093</v>
      </c>
      <c r="I19" s="247">
        <f t="shared" si="23"/>
        <v>63.946972896317803</v>
      </c>
      <c r="J19" s="247">
        <f t="shared" si="23"/>
        <v>498.63900000000007</v>
      </c>
      <c r="K19" s="247"/>
      <c r="L19" s="247">
        <f t="shared" si="23"/>
        <v>307.24535171602707</v>
      </c>
      <c r="M19" s="247">
        <f t="shared" si="23"/>
        <v>162.67568150799335</v>
      </c>
      <c r="N19" s="247">
        <f t="shared" si="23"/>
        <v>71.332966775979344</v>
      </c>
      <c r="O19" s="247">
        <f t="shared" si="23"/>
        <v>541.25399999999979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0.25985932686693958</v>
      </c>
      <c r="C26" s="302">
        <v>6.4541767703105463E-2</v>
      </c>
      <c r="D26" s="302">
        <v>4.4963645459422052E-2</v>
      </c>
      <c r="E26" s="302">
        <f>SUM(B26:D26)</f>
        <v>0.36936474002946712</v>
      </c>
      <c r="F26" s="303"/>
      <c r="G26" s="302">
        <v>0.27404412528951744</v>
      </c>
      <c r="H26" s="302">
        <v>5.4249873477929041E-2</v>
      </c>
      <c r="I26" s="302">
        <v>1.2729565592293575E-2</v>
      </c>
      <c r="J26" s="302">
        <f>SUM(G26:I26)</f>
        <v>0.34102356435974007</v>
      </c>
      <c r="K26" s="303"/>
      <c r="L26" s="302">
        <v>0.39701096697258936</v>
      </c>
      <c r="M26" s="302">
        <v>5.4990398606720794E-2</v>
      </c>
      <c r="N26" s="302">
        <v>1.4789925525870192E-2</v>
      </c>
      <c r="O26" s="302">
        <f>SUM(L26:N26)</f>
        <v>0.46679129110518036</v>
      </c>
    </row>
    <row r="27" spans="1:15" s="236" customFormat="1" x14ac:dyDescent="0.2">
      <c r="A27" s="237" t="str">
        <f>name!E$5</f>
        <v>Professional occupations</v>
      </c>
      <c r="B27" s="302">
        <v>0.19888278098557644</v>
      </c>
      <c r="C27" s="302">
        <v>4.3670416894520898E-2</v>
      </c>
      <c r="D27" s="302">
        <v>1.3986584808808889E-2</v>
      </c>
      <c r="E27" s="302">
        <f t="shared" ref="E27:E34" si="24">SUM(B27:D27)</f>
        <v>0.2565397826889062</v>
      </c>
      <c r="F27" s="303"/>
      <c r="G27" s="302">
        <v>0.28631494905727445</v>
      </c>
      <c r="H27" s="302">
        <v>4.5679811140313123E-2</v>
      </c>
      <c r="I27" s="302">
        <v>2.1476912179051915E-3</v>
      </c>
      <c r="J27" s="302">
        <f t="shared" ref="J27:J34" si="25">SUM(G27:I27)</f>
        <v>0.33414245141549276</v>
      </c>
      <c r="K27" s="303"/>
      <c r="L27" s="302">
        <v>0.40837565229463335</v>
      </c>
      <c r="M27" s="302">
        <v>5.4999487557168672E-2</v>
      </c>
      <c r="N27" s="302">
        <v>4.6601862388241247E-3</v>
      </c>
      <c r="O27" s="302">
        <f t="shared" ref="O27:O34" si="26">SUM(L27:N27)</f>
        <v>0.46803532609062615</v>
      </c>
    </row>
    <row r="28" spans="1:15" s="236" customFormat="1" x14ac:dyDescent="0.2">
      <c r="A28" s="237" t="str">
        <f>name!E$6</f>
        <v>Associate professional occupations</v>
      </c>
      <c r="B28" s="302">
        <v>0.13664182775799155</v>
      </c>
      <c r="C28" s="302">
        <v>4.4007702145810262E-2</v>
      </c>
      <c r="D28" s="302">
        <v>5.3702283579102929E-3</v>
      </c>
      <c r="E28" s="302">
        <f t="shared" si="24"/>
        <v>0.1860197582617121</v>
      </c>
      <c r="F28" s="303"/>
      <c r="G28" s="302">
        <v>0.17532889974004592</v>
      </c>
      <c r="H28" s="302">
        <v>3.8880788246235767E-2</v>
      </c>
      <c r="I28" s="302">
        <v>1.507467281564426E-3</v>
      </c>
      <c r="J28" s="302">
        <f t="shared" si="25"/>
        <v>0.21571715526784613</v>
      </c>
      <c r="K28" s="303"/>
      <c r="L28" s="302">
        <v>0.20185605920777755</v>
      </c>
      <c r="M28" s="302">
        <v>3.9169671661276835E-2</v>
      </c>
      <c r="N28" s="302">
        <v>2.6926511269360818E-3</v>
      </c>
      <c r="O28" s="302">
        <f t="shared" si="26"/>
        <v>0.24371838199599047</v>
      </c>
    </row>
    <row r="29" spans="1:15" s="236" customFormat="1" x14ac:dyDescent="0.2">
      <c r="A29" s="237" t="str">
        <f>name!E$7</f>
        <v>Administrative and secretarial occupations</v>
      </c>
      <c r="B29" s="302">
        <v>0.10653565941832434</v>
      </c>
      <c r="C29" s="302">
        <v>0.25630390179102996</v>
      </c>
      <c r="D29" s="302">
        <v>5.2044136298805789E-3</v>
      </c>
      <c r="E29" s="302">
        <f t="shared" si="24"/>
        <v>0.36804397483923484</v>
      </c>
      <c r="F29" s="303"/>
      <c r="G29" s="302">
        <v>0.13585892103759822</v>
      </c>
      <c r="H29" s="302">
        <v>0.21472488745613083</v>
      </c>
      <c r="I29" s="302">
        <v>4.2685504227979809E-3</v>
      </c>
      <c r="J29" s="302">
        <f t="shared" si="25"/>
        <v>0.35485235891652706</v>
      </c>
      <c r="K29" s="303"/>
      <c r="L29" s="302">
        <v>8.1547166442428903E-2</v>
      </c>
      <c r="M29" s="302">
        <v>0.15259012335640271</v>
      </c>
      <c r="N29" s="302">
        <v>1.7967764725292661E-3</v>
      </c>
      <c r="O29" s="302">
        <f t="shared" si="26"/>
        <v>0.23593406627136088</v>
      </c>
    </row>
    <row r="30" spans="1:15" s="236" customFormat="1" x14ac:dyDescent="0.2">
      <c r="A30" s="237" t="str">
        <f>name!E$8</f>
        <v>Skilled trades occupations</v>
      </c>
      <c r="B30" s="302">
        <v>1.3912777950998882</v>
      </c>
      <c r="C30" s="302">
        <v>0.4934893703447325</v>
      </c>
      <c r="D30" s="302">
        <v>1.4583240843422069</v>
      </c>
      <c r="E30" s="302">
        <f t="shared" si="24"/>
        <v>3.3430912497868279</v>
      </c>
      <c r="F30" s="303"/>
      <c r="G30" s="302">
        <v>1.1301095762684752</v>
      </c>
      <c r="H30" s="302">
        <v>0.16967506215373529</v>
      </c>
      <c r="I30" s="302">
        <v>0.24968474339826952</v>
      </c>
      <c r="J30" s="302">
        <f>SUM(G30:I30)</f>
        <v>1.5494693818204799</v>
      </c>
      <c r="K30" s="303"/>
      <c r="L30" s="302">
        <v>1.1911731638570386</v>
      </c>
      <c r="M30" s="302">
        <v>0.21292056707982226</v>
      </c>
      <c r="N30" s="302">
        <v>0.25004762153193594</v>
      </c>
      <c r="O30" s="302">
        <f t="shared" si="26"/>
        <v>1.6541413524687969</v>
      </c>
    </row>
    <row r="31" spans="1:15" s="236" customFormat="1" x14ac:dyDescent="0.2">
      <c r="A31" s="237" t="str">
        <f>name!E$9</f>
        <v>Caring, leisure and other service occupations</v>
      </c>
      <c r="B31" s="302">
        <v>0.15712789006442443</v>
      </c>
      <c r="C31" s="302">
        <v>0.10199140751634736</v>
      </c>
      <c r="D31" s="302">
        <v>7.5323117662058113E-3</v>
      </c>
      <c r="E31" s="302">
        <f t="shared" si="24"/>
        <v>0.26665160934697762</v>
      </c>
      <c r="F31" s="303"/>
      <c r="G31" s="302">
        <v>0.15563947937362343</v>
      </c>
      <c r="H31" s="302">
        <v>7.4240506118814623E-2</v>
      </c>
      <c r="I31" s="302">
        <v>3.1127093349786758E-3</v>
      </c>
      <c r="J31" s="302">
        <f t="shared" si="25"/>
        <v>0.23299269482741672</v>
      </c>
      <c r="K31" s="303"/>
      <c r="L31" s="302">
        <v>0.18081187249092392</v>
      </c>
      <c r="M31" s="302">
        <v>5.0837230731699823E-2</v>
      </c>
      <c r="N31" s="302">
        <v>2.306931214248012E-3</v>
      </c>
      <c r="O31" s="302">
        <f t="shared" si="26"/>
        <v>0.23395603443687177</v>
      </c>
    </row>
    <row r="32" spans="1:15" s="236" customFormat="1" x14ac:dyDescent="0.2">
      <c r="A32" s="237" t="str">
        <f>name!E$10</f>
        <v>Sales and customer service occupations</v>
      </c>
      <c r="B32" s="302">
        <v>5.7973428829911647E-2</v>
      </c>
      <c r="C32" s="302">
        <v>7.6642436804146424E-2</v>
      </c>
      <c r="D32" s="302">
        <v>1.2746756083852532E-2</v>
      </c>
      <c r="E32" s="302">
        <f t="shared" si="24"/>
        <v>0.14736262171791062</v>
      </c>
      <c r="F32" s="303"/>
      <c r="G32" s="302">
        <v>5.7825649991027267E-2</v>
      </c>
      <c r="H32" s="302">
        <v>5.1924637258477131E-2</v>
      </c>
      <c r="I32" s="302">
        <v>2.4776096092442809E-3</v>
      </c>
      <c r="J32" s="302">
        <f t="shared" si="25"/>
        <v>0.11222789685874868</v>
      </c>
      <c r="K32" s="303"/>
      <c r="L32" s="302">
        <v>6.3472331515527516E-2</v>
      </c>
      <c r="M32" s="302">
        <v>4.1397277009560952E-2</v>
      </c>
      <c r="N32" s="302">
        <v>1.886275413076741E-3</v>
      </c>
      <c r="O32" s="302">
        <f t="shared" si="26"/>
        <v>0.10675588393816522</v>
      </c>
    </row>
    <row r="33" spans="1:15" s="236" customFormat="1" x14ac:dyDescent="0.2">
      <c r="A33" s="237" t="str">
        <f>name!E$11</f>
        <v>Process, plant and machine operatives</v>
      </c>
      <c r="B33" s="302">
        <v>0.3364379696608043</v>
      </c>
      <c r="C33" s="302">
        <v>8.8255543555399163E-2</v>
      </c>
      <c r="D33" s="302">
        <v>3.1044967953029342E-3</v>
      </c>
      <c r="E33" s="302">
        <f t="shared" si="24"/>
        <v>0.42779801001150641</v>
      </c>
      <c r="F33" s="303"/>
      <c r="G33" s="302">
        <v>0.24121216335961368</v>
      </c>
      <c r="H33" s="302">
        <v>3.2681060082562739E-2</v>
      </c>
      <c r="I33" s="302">
        <v>5.9989308490196751E-4</v>
      </c>
      <c r="J33" s="302">
        <f t="shared" si="25"/>
        <v>0.27449311652707842</v>
      </c>
      <c r="K33" s="303"/>
      <c r="L33" s="302">
        <v>0.24263084121626258</v>
      </c>
      <c r="M33" s="302">
        <v>5.2216597252239358E-2</v>
      </c>
      <c r="N33" s="302">
        <v>1.9486882261459844E-3</v>
      </c>
      <c r="O33" s="302">
        <f t="shared" si="26"/>
        <v>0.29679612669464789</v>
      </c>
    </row>
    <row r="34" spans="1:15" s="236" customFormat="1" x14ac:dyDescent="0.2">
      <c r="A34" s="237" t="str">
        <f>name!E$12</f>
        <v>Elementary occupations</v>
      </c>
      <c r="B34" s="302">
        <v>0.89995127307845979</v>
      </c>
      <c r="C34" s="302">
        <v>0.36350714671791745</v>
      </c>
      <c r="D34" s="302">
        <v>3.9669833521102503E-2</v>
      </c>
      <c r="E34" s="302">
        <f t="shared" si="24"/>
        <v>1.3031282533174797</v>
      </c>
      <c r="F34" s="303"/>
      <c r="G34" s="302">
        <v>0.5937857972639341</v>
      </c>
      <c r="H34" s="302">
        <v>0.18867453784540011</v>
      </c>
      <c r="I34" s="302">
        <v>5.6210448973311568E-3</v>
      </c>
      <c r="J34" s="302">
        <f t="shared" si="25"/>
        <v>0.78808138000666539</v>
      </c>
      <c r="K34" s="303"/>
      <c r="L34" s="302">
        <v>0.46876551036878278</v>
      </c>
      <c r="M34" s="302">
        <v>0.11992155103043997</v>
      </c>
      <c r="N34" s="302">
        <v>5.1844755991272782E-3</v>
      </c>
      <c r="O34" s="302">
        <f t="shared" si="26"/>
        <v>0.59387153699835005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3.5446879517623202</v>
      </c>
      <c r="C36" s="311">
        <f t="shared" ref="C36:O36" si="27">SUM(C26:C34)</f>
        <v>1.5324096934730094</v>
      </c>
      <c r="D36" s="311">
        <f t="shared" si="27"/>
        <v>1.5909023547646926</v>
      </c>
      <c r="E36" s="311">
        <f t="shared" si="27"/>
        <v>6.6680000000000224</v>
      </c>
      <c r="F36" s="311"/>
      <c r="G36" s="311">
        <f t="shared" si="27"/>
        <v>3.0501195613811096</v>
      </c>
      <c r="H36" s="311">
        <f t="shared" si="27"/>
        <v>0.8707311637795988</v>
      </c>
      <c r="I36" s="311">
        <f t="shared" si="27"/>
        <v>0.28214927483928681</v>
      </c>
      <c r="J36" s="311">
        <f t="shared" si="27"/>
        <v>4.202999999999995</v>
      </c>
      <c r="K36" s="311"/>
      <c r="L36" s="311">
        <f t="shared" si="27"/>
        <v>3.2356435643659642</v>
      </c>
      <c r="M36" s="311">
        <f t="shared" si="27"/>
        <v>0.77904290428533129</v>
      </c>
      <c r="N36" s="311">
        <f t="shared" si="27"/>
        <v>0.28531353134869358</v>
      </c>
      <c r="O36" s="311">
        <f t="shared" si="27"/>
        <v>4.2999999999999892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1.6528309414686589E-2</v>
      </c>
      <c r="C43" s="302">
        <v>2.3956997573413349E-4</v>
      </c>
      <c r="D43" s="302">
        <v>8.0769533884207413E-3</v>
      </c>
      <c r="E43" s="302">
        <f>SUM(B43:D43)</f>
        <v>2.4844832778841464E-2</v>
      </c>
      <c r="F43" s="303"/>
      <c r="G43" s="302">
        <v>1.4039722126037211E-2</v>
      </c>
      <c r="H43" s="302">
        <v>1.7107737812099494E-4</v>
      </c>
      <c r="I43" s="302">
        <v>7.967778801405789E-3</v>
      </c>
      <c r="J43" s="302">
        <f>SUM(G43:I43)</f>
        <v>2.2178578305563995E-2</v>
      </c>
      <c r="K43" s="303"/>
      <c r="L43" s="302">
        <v>1.0533315961652568E-2</v>
      </c>
      <c r="M43" s="302">
        <v>1.640795277525407E-4</v>
      </c>
      <c r="N43" s="302">
        <v>4.5665850061690676E-3</v>
      </c>
      <c r="O43" s="302">
        <f>SUM(L43:N43)</f>
        <v>1.5263980495574175E-2</v>
      </c>
    </row>
    <row r="44" spans="1:15" s="236" customFormat="1" x14ac:dyDescent="0.2">
      <c r="A44" s="237" t="str">
        <f>name!E$5</f>
        <v>Professional occupations</v>
      </c>
      <c r="B44" s="302">
        <v>3.6114692826185048E-2</v>
      </c>
      <c r="C44" s="302">
        <v>8.3087263220989617E-4</v>
      </c>
      <c r="D44" s="302">
        <v>6.2157010275403482E-3</v>
      </c>
      <c r="E44" s="302">
        <f t="shared" ref="E44:E51" si="28">SUM(B44:D44)</f>
        <v>4.3161266485935296E-2</v>
      </c>
      <c r="F44" s="303"/>
      <c r="G44" s="302">
        <v>3.3756878322855829E-2</v>
      </c>
      <c r="H44" s="302">
        <v>4.7225009152784657E-4</v>
      </c>
      <c r="I44" s="302">
        <v>4.8502683871211707E-3</v>
      </c>
      <c r="J44" s="302">
        <f t="shared" ref="J44:J46" si="29">SUM(G44:I44)</f>
        <v>3.9079396801504851E-2</v>
      </c>
      <c r="K44" s="303"/>
      <c r="L44" s="302">
        <v>3.0541901880634811E-2</v>
      </c>
      <c r="M44" s="302">
        <v>3.6772606576793176E-4</v>
      </c>
      <c r="N44" s="302">
        <v>1.02530320619657E-3</v>
      </c>
      <c r="O44" s="302">
        <f t="shared" ref="O44:O51" si="30">SUM(L44:N44)</f>
        <v>3.1934931152599315E-2</v>
      </c>
    </row>
    <row r="45" spans="1:15" s="236" customFormat="1" x14ac:dyDescent="0.2">
      <c r="A45" s="237" t="str">
        <f>name!E$6</f>
        <v>Associate professional occupations</v>
      </c>
      <c r="B45" s="302">
        <v>1.6004926069184345E-2</v>
      </c>
      <c r="C45" s="302">
        <v>5.1366226904518795E-4</v>
      </c>
      <c r="D45" s="302">
        <v>3.5290163301813721E-3</v>
      </c>
      <c r="E45" s="302">
        <f t="shared" si="28"/>
        <v>2.0047604668410903E-2</v>
      </c>
      <c r="F45" s="303"/>
      <c r="G45" s="302">
        <v>1.4155584874583243E-2</v>
      </c>
      <c r="H45" s="302">
        <v>3.0183604290030949E-4</v>
      </c>
      <c r="I45" s="302">
        <v>2.7205034056215875E-3</v>
      </c>
      <c r="J45" s="302">
        <f t="shared" si="29"/>
        <v>1.7177924323105141E-2</v>
      </c>
      <c r="K45" s="303"/>
      <c r="L45" s="302">
        <v>9.2177063254658981E-3</v>
      </c>
      <c r="M45" s="302">
        <v>2.4488985149732077E-4</v>
      </c>
      <c r="N45" s="302">
        <v>8.0820720374220705E-4</v>
      </c>
      <c r="O45" s="302">
        <f t="shared" si="30"/>
        <v>1.0270803380705426E-2</v>
      </c>
    </row>
    <row r="46" spans="1:15" s="236" customFormat="1" x14ac:dyDescent="0.2">
      <c r="A46" s="237" t="str">
        <f>name!E$7</f>
        <v>Administrative and secretarial occupations</v>
      </c>
      <c r="B46" s="302">
        <v>8.3923325930071544E-3</v>
      </c>
      <c r="C46" s="302">
        <v>9.9307759705306257E-4</v>
      </c>
      <c r="D46" s="302">
        <v>1.6466334267448675E-3</v>
      </c>
      <c r="E46" s="302">
        <f t="shared" si="28"/>
        <v>1.1032043616805084E-2</v>
      </c>
      <c r="F46" s="303"/>
      <c r="G46" s="302">
        <v>6.0180940523252048E-3</v>
      </c>
      <c r="H46" s="302">
        <v>5.8284055387498315E-4</v>
      </c>
      <c r="I46" s="302">
        <v>1.1467652011841315E-3</v>
      </c>
      <c r="J46" s="302">
        <f t="shared" si="29"/>
        <v>7.7476998073843194E-3</v>
      </c>
      <c r="K46" s="303"/>
      <c r="L46" s="302">
        <v>3.565297073486632E-3</v>
      </c>
      <c r="M46" s="302">
        <v>3.5838637611157237E-4</v>
      </c>
      <c r="N46" s="302">
        <v>6.3836847647464386E-4</v>
      </c>
      <c r="O46" s="302">
        <f t="shared" si="30"/>
        <v>4.5620519260728479E-3</v>
      </c>
    </row>
    <row r="47" spans="1:15" s="236" customFormat="1" x14ac:dyDescent="0.2">
      <c r="A47" s="237" t="str">
        <f>name!E$8</f>
        <v>Skilled trades occupations</v>
      </c>
      <c r="B47" s="302">
        <v>1.9046921981121824E-2</v>
      </c>
      <c r="C47" s="302">
        <v>2.6611296634954746E-4</v>
      </c>
      <c r="D47" s="302">
        <v>1.539478862026129E-2</v>
      </c>
      <c r="E47" s="302">
        <f t="shared" si="28"/>
        <v>3.4707823567732665E-2</v>
      </c>
      <c r="F47" s="303"/>
      <c r="G47" s="302">
        <v>1.1938954695039288E-2</v>
      </c>
      <c r="H47" s="302">
        <v>9.2707444166924451E-5</v>
      </c>
      <c r="I47" s="302">
        <v>1.0200820994967323E-2</v>
      </c>
      <c r="J47" s="302">
        <f>SUM(G47:I47)</f>
        <v>2.2232483134173538E-2</v>
      </c>
      <c r="K47" s="303"/>
      <c r="L47" s="302">
        <v>6.3416065144249224E-3</v>
      </c>
      <c r="M47" s="302">
        <v>9.1626006060888126E-5</v>
      </c>
      <c r="N47" s="302">
        <v>5.767417915320986E-3</v>
      </c>
      <c r="O47" s="302">
        <f t="shared" si="30"/>
        <v>1.2200650435806797E-2</v>
      </c>
    </row>
    <row r="48" spans="1:15" s="236" customFormat="1" x14ac:dyDescent="0.2">
      <c r="A48" s="237" t="str">
        <f>name!E$9</f>
        <v>Caring, leisure and other service occupations</v>
      </c>
      <c r="B48" s="302">
        <v>4.202501231659328E-3</v>
      </c>
      <c r="C48" s="302">
        <v>9.8109705443805845E-4</v>
      </c>
      <c r="D48" s="302">
        <v>4.8965387938222106E-4</v>
      </c>
      <c r="E48" s="302">
        <f t="shared" si="28"/>
        <v>5.6732521654796076E-3</v>
      </c>
      <c r="F48" s="303"/>
      <c r="G48" s="302">
        <v>2.8118086333803502E-3</v>
      </c>
      <c r="H48" s="302">
        <v>4.5719480852875747E-4</v>
      </c>
      <c r="I48" s="302">
        <v>4.1328036855581079E-4</v>
      </c>
      <c r="J48" s="302">
        <f t="shared" ref="J48:J51" si="31">SUM(G48:I48)</f>
        <v>3.6822838104649184E-3</v>
      </c>
      <c r="K48" s="303"/>
      <c r="L48" s="302">
        <v>1.6678066574109349E-3</v>
      </c>
      <c r="M48" s="302">
        <v>3.3104308028972332E-4</v>
      </c>
      <c r="N48" s="302">
        <v>4.0717586702728327E-4</v>
      </c>
      <c r="O48" s="302">
        <f t="shared" si="30"/>
        <v>2.4060256047279418E-3</v>
      </c>
    </row>
    <row r="49" spans="1:15" s="236" customFormat="1" x14ac:dyDescent="0.2">
      <c r="A49" s="237" t="str">
        <f>name!E$10</f>
        <v>Sales and customer service occupations</v>
      </c>
      <c r="B49" s="302">
        <v>2.797727727778841E-3</v>
      </c>
      <c r="C49" s="302">
        <v>1.1344082721260081E-3</v>
      </c>
      <c r="D49" s="302">
        <v>1.168105915411702E-3</v>
      </c>
      <c r="E49" s="302">
        <f t="shared" si="28"/>
        <v>5.100241915316551E-3</v>
      </c>
      <c r="F49" s="303"/>
      <c r="G49" s="302">
        <v>1.9293757454900392E-3</v>
      </c>
      <c r="H49" s="302">
        <v>5.2606923988549785E-4</v>
      </c>
      <c r="I49" s="302">
        <v>7.8995150485431417E-4</v>
      </c>
      <c r="J49" s="302">
        <f t="shared" si="31"/>
        <v>3.2453964902298513E-3</v>
      </c>
      <c r="K49" s="303"/>
      <c r="L49" s="302">
        <v>1.4129302076481029E-3</v>
      </c>
      <c r="M49" s="302">
        <v>3.9856881432634612E-4</v>
      </c>
      <c r="N49" s="302">
        <v>3.8291120381122868E-4</v>
      </c>
      <c r="O49" s="302">
        <f t="shared" si="30"/>
        <v>2.1944102257856779E-3</v>
      </c>
    </row>
    <row r="50" spans="1:15" s="236" customFormat="1" x14ac:dyDescent="0.2">
      <c r="A50" s="237" t="str">
        <f>name!E$11</f>
        <v>Process, plant and machine operatives</v>
      </c>
      <c r="B50" s="302">
        <v>4.3350402141796168E-2</v>
      </c>
      <c r="C50" s="302">
        <v>4.434397247825731E-4</v>
      </c>
      <c r="D50" s="302">
        <v>9.5211650039898656E-3</v>
      </c>
      <c r="E50" s="302">
        <f t="shared" si="28"/>
        <v>5.3315006870568601E-2</v>
      </c>
      <c r="F50" s="303"/>
      <c r="G50" s="302">
        <v>2.6226768045455359E-2</v>
      </c>
      <c r="H50" s="302">
        <v>1.0614890903712232E-4</v>
      </c>
      <c r="I50" s="302">
        <v>8.1720795418857798E-3</v>
      </c>
      <c r="J50" s="302">
        <f t="shared" si="31"/>
        <v>3.4504996496378261E-2</v>
      </c>
      <c r="K50" s="303"/>
      <c r="L50" s="302">
        <v>1.111806811430484E-2</v>
      </c>
      <c r="M50" s="302">
        <v>1.1895517050442474E-4</v>
      </c>
      <c r="N50" s="302">
        <v>6.8155373690656027E-3</v>
      </c>
      <c r="O50" s="302">
        <f t="shared" si="30"/>
        <v>1.8052560653874866E-2</v>
      </c>
    </row>
    <row r="51" spans="1:15" s="236" customFormat="1" x14ac:dyDescent="0.2">
      <c r="A51" s="237" t="str">
        <f>name!E$12</f>
        <v>Elementary occupations</v>
      </c>
      <c r="B51" s="302">
        <v>3.734458369217607E-3</v>
      </c>
      <c r="C51" s="302">
        <v>1.1793837904820418E-3</v>
      </c>
      <c r="D51" s="302">
        <v>2.3204085771210088E-2</v>
      </c>
      <c r="E51" s="302">
        <f t="shared" si="28"/>
        <v>2.8117927930909739E-2</v>
      </c>
      <c r="F51" s="303"/>
      <c r="G51" s="302">
        <v>2.0753325337971359E-3</v>
      </c>
      <c r="H51" s="302">
        <v>4.7508756533116726E-4</v>
      </c>
      <c r="I51" s="302">
        <v>1.6600820732067211E-2</v>
      </c>
      <c r="J51" s="302">
        <f t="shared" si="31"/>
        <v>1.9151240831195515E-2</v>
      </c>
      <c r="K51" s="303"/>
      <c r="L51" s="302">
        <v>9.7663531437590032E-4</v>
      </c>
      <c r="M51" s="302">
        <v>2.2565434287984617E-4</v>
      </c>
      <c r="N51" s="302">
        <v>1.2912296467597244E-2</v>
      </c>
      <c r="O51" s="302">
        <f t="shared" si="30"/>
        <v>1.4114586124852991E-2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0.1501722723546369</v>
      </c>
      <c r="C53" s="311">
        <f t="shared" ref="C53:E53" si="32">SUM(C43:C51)</f>
        <v>6.5816242822205086E-3</v>
      </c>
      <c r="D53" s="311">
        <f t="shared" si="32"/>
        <v>6.9246103363142492E-2</v>
      </c>
      <c r="E53" s="311">
        <f t="shared" si="32"/>
        <v>0.22599999999999992</v>
      </c>
      <c r="F53" s="311"/>
      <c r="G53" s="311">
        <f t="shared" ref="G53:J53" si="33">SUM(G43:G51)</f>
        <v>0.11295251902896367</v>
      </c>
      <c r="H53" s="311">
        <f t="shared" si="33"/>
        <v>3.1852120333736036E-3</v>
      </c>
      <c r="I53" s="311">
        <f t="shared" si="33"/>
        <v>5.2862268937663118E-2</v>
      </c>
      <c r="J53" s="311">
        <f t="shared" si="33"/>
        <v>0.16900000000000037</v>
      </c>
      <c r="K53" s="311"/>
      <c r="L53" s="311">
        <f t="shared" ref="L53:O53" si="34">SUM(L43:L51)</f>
        <v>7.5375268049404601E-2</v>
      </c>
      <c r="M53" s="311">
        <f t="shared" si="34"/>
        <v>2.3009292351905937E-3</v>
      </c>
      <c r="N53" s="311">
        <f t="shared" si="34"/>
        <v>3.3323802715404832E-2</v>
      </c>
      <c r="O53" s="311">
        <f t="shared" si="34"/>
        <v>0.11100000000000003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0.38681335825839086</v>
      </c>
      <c r="C60" s="302">
        <v>2.1974575703141482E-2</v>
      </c>
      <c r="D60" s="302">
        <v>2.6972452022356052E-2</v>
      </c>
      <c r="E60" s="302">
        <f>SUM(B60:D60)</f>
        <v>0.43576038598388839</v>
      </c>
      <c r="F60" s="303"/>
      <c r="G60" s="302">
        <v>0.51932032530655414</v>
      </c>
      <c r="H60" s="302">
        <v>4.7815898784847252E-2</v>
      </c>
      <c r="I60" s="302">
        <v>1.2985056384757433E-2</v>
      </c>
      <c r="J60" s="302">
        <f>SUM(G60:I60)</f>
        <v>0.58012128047615885</v>
      </c>
      <c r="K60" s="303"/>
      <c r="L60" s="302">
        <v>0.60638687204348063</v>
      </c>
      <c r="M60" s="302">
        <v>6.0139826488191189E-2</v>
      </c>
      <c r="N60" s="302">
        <v>1.1596893524899789E-2</v>
      </c>
      <c r="O60" s="302">
        <f>SUM(L60:N60)</f>
        <v>0.67812359205657158</v>
      </c>
    </row>
    <row r="61" spans="1:15" s="236" customFormat="1" x14ac:dyDescent="0.2">
      <c r="A61" s="237" t="str">
        <f>name!E$5</f>
        <v>Professional occupations</v>
      </c>
      <c r="B61" s="302">
        <v>0.32870064573143931</v>
      </c>
      <c r="C61" s="302">
        <v>2.0204662524701253E-2</v>
      </c>
      <c r="D61" s="302">
        <v>2.8799946196927932E-2</v>
      </c>
      <c r="E61" s="302">
        <f t="shared" ref="E61:E68" si="35">SUM(B61:D61)</f>
        <v>0.37770525445306852</v>
      </c>
      <c r="F61" s="303"/>
      <c r="G61" s="302">
        <v>0.48729245734612903</v>
      </c>
      <c r="H61" s="302">
        <v>3.8897676624903191E-2</v>
      </c>
      <c r="I61" s="302">
        <v>2.3705776529885491E-2</v>
      </c>
      <c r="J61" s="302">
        <f t="shared" ref="J61:J63" si="36">SUM(G61:I61)</f>
        <v>0.54989591050091768</v>
      </c>
      <c r="K61" s="303"/>
      <c r="L61" s="302">
        <v>0.71978351426040954</v>
      </c>
      <c r="M61" s="302">
        <v>4.5098845566826438E-2</v>
      </c>
      <c r="N61" s="302">
        <v>2.7425669966083536E-2</v>
      </c>
      <c r="O61" s="302">
        <f t="shared" ref="O61:O68" si="37">SUM(L61:N61)</f>
        <v>0.79230802979331949</v>
      </c>
    </row>
    <row r="62" spans="1:15" s="236" customFormat="1" x14ac:dyDescent="0.2">
      <c r="A62" s="237" t="str">
        <f>name!E$6</f>
        <v>Associate professional occupations</v>
      </c>
      <c r="B62" s="302">
        <v>0.47050296986081036</v>
      </c>
      <c r="C62" s="302">
        <v>4.3423614850795357E-2</v>
      </c>
      <c r="D62" s="302">
        <v>1.2498278903901372E-2</v>
      </c>
      <c r="E62" s="302">
        <f t="shared" si="35"/>
        <v>0.52642486361550711</v>
      </c>
      <c r="F62" s="303"/>
      <c r="G62" s="302">
        <v>0.65955083935426906</v>
      </c>
      <c r="H62" s="302">
        <v>6.7303737422273344E-2</v>
      </c>
      <c r="I62" s="302">
        <v>4.2380994040281837E-3</v>
      </c>
      <c r="J62" s="302">
        <f t="shared" si="36"/>
        <v>0.73109267618057061</v>
      </c>
      <c r="K62" s="303"/>
      <c r="L62" s="302">
        <v>0.74926984904204186</v>
      </c>
      <c r="M62" s="302">
        <v>6.4789823200385566E-2</v>
      </c>
      <c r="N62" s="302">
        <v>3.1237927373861034E-3</v>
      </c>
      <c r="O62" s="302">
        <f t="shared" si="37"/>
        <v>0.81718346497981342</v>
      </c>
    </row>
    <row r="63" spans="1:15" s="236" customFormat="1" x14ac:dyDescent="0.2">
      <c r="A63" s="237" t="str">
        <f>name!E$7</f>
        <v>Administrative and secretarial occupations</v>
      </c>
      <c r="B63" s="302">
        <v>0.22152845289394674</v>
      </c>
      <c r="C63" s="302">
        <v>0.1255243049142504</v>
      </c>
      <c r="D63" s="302">
        <v>5.9915199997188424E-2</v>
      </c>
      <c r="E63" s="302">
        <f t="shared" si="35"/>
        <v>0.40696795780538553</v>
      </c>
      <c r="F63" s="303"/>
      <c r="G63" s="302">
        <v>0.28065793967408215</v>
      </c>
      <c r="H63" s="302">
        <v>0.13925042388948874</v>
      </c>
      <c r="I63" s="302">
        <v>1.6204503512121986E-2</v>
      </c>
      <c r="J63" s="302">
        <f t="shared" si="36"/>
        <v>0.43611286707569286</v>
      </c>
      <c r="K63" s="303"/>
      <c r="L63" s="302">
        <v>0.29448980990272011</v>
      </c>
      <c r="M63" s="302">
        <v>0.14124660291053884</v>
      </c>
      <c r="N63" s="302">
        <v>1.9945792863913313E-2</v>
      </c>
      <c r="O63" s="302">
        <f t="shared" si="37"/>
        <v>0.45568220567717221</v>
      </c>
    </row>
    <row r="64" spans="1:15" s="236" customFormat="1" x14ac:dyDescent="0.2">
      <c r="A64" s="237" t="str">
        <f>name!E$8</f>
        <v>Skilled trades occupations</v>
      </c>
      <c r="B64" s="302">
        <v>0.99296376162718092</v>
      </c>
      <c r="C64" s="302">
        <v>2.9302803132245685E-2</v>
      </c>
      <c r="D64" s="302">
        <v>0.12785848292717122</v>
      </c>
      <c r="E64" s="302">
        <f t="shared" si="35"/>
        <v>1.1501250476865978</v>
      </c>
      <c r="F64" s="303"/>
      <c r="G64" s="302">
        <v>0.9712358487842544</v>
      </c>
      <c r="H64" s="302">
        <v>3.6844175504532957E-2</v>
      </c>
      <c r="I64" s="302">
        <v>5.1082344289701848E-2</v>
      </c>
      <c r="J64" s="302">
        <f>SUM(G64:I64)</f>
        <v>1.0591623685784892</v>
      </c>
      <c r="K64" s="303"/>
      <c r="L64" s="302">
        <v>1.0206746786155729</v>
      </c>
      <c r="M64" s="302">
        <v>2.5730216617422606E-2</v>
      </c>
      <c r="N64" s="302">
        <v>6.3015392516925089E-2</v>
      </c>
      <c r="O64" s="302">
        <f t="shared" si="37"/>
        <v>1.1094202877499206</v>
      </c>
    </row>
    <row r="65" spans="1:15" s="236" customFormat="1" x14ac:dyDescent="0.2">
      <c r="A65" s="237" t="str">
        <f>name!E$9</f>
        <v>Caring, leisure and other service occupations</v>
      </c>
      <c r="B65" s="302">
        <v>3.5801979755636114E-2</v>
      </c>
      <c r="C65" s="302">
        <v>1.4777766088004178E-2</v>
      </c>
      <c r="D65" s="302">
        <v>9.1106445665051546E-3</v>
      </c>
      <c r="E65" s="302">
        <f t="shared" si="35"/>
        <v>5.9690390410145448E-2</v>
      </c>
      <c r="F65" s="303"/>
      <c r="G65" s="302">
        <v>4.019011508278187E-2</v>
      </c>
      <c r="H65" s="302">
        <v>1.8891517032314651E-2</v>
      </c>
      <c r="I65" s="302">
        <v>3.0070125585939162E-3</v>
      </c>
      <c r="J65" s="302">
        <f t="shared" ref="J65:J68" si="38">SUM(G65:I65)</f>
        <v>6.2088644673690442E-2</v>
      </c>
      <c r="K65" s="303"/>
      <c r="L65" s="302">
        <v>4.4097216899628457E-2</v>
      </c>
      <c r="M65" s="302">
        <v>1.7337572245480139E-2</v>
      </c>
      <c r="N65" s="302">
        <v>4.3997917141093343E-3</v>
      </c>
      <c r="O65" s="302">
        <f t="shared" si="37"/>
        <v>6.5834580859217923E-2</v>
      </c>
    </row>
    <row r="66" spans="1:15" s="236" customFormat="1" x14ac:dyDescent="0.2">
      <c r="A66" s="237" t="str">
        <f>name!E$10</f>
        <v>Sales and customer service occupations</v>
      </c>
      <c r="B66" s="302">
        <v>0.13249144853288627</v>
      </c>
      <c r="C66" s="302">
        <v>8.1405973775147245E-2</v>
      </c>
      <c r="D66" s="302">
        <v>1.0530411009883908E-2</v>
      </c>
      <c r="E66" s="302">
        <f t="shared" si="35"/>
        <v>0.22442783331791744</v>
      </c>
      <c r="F66" s="303"/>
      <c r="G66" s="302">
        <v>0.14496266436394942</v>
      </c>
      <c r="H66" s="302">
        <v>0.1024389394989999</v>
      </c>
      <c r="I66" s="302">
        <v>3.2626450120178166E-3</v>
      </c>
      <c r="J66" s="302">
        <f t="shared" si="38"/>
        <v>0.25066424887496713</v>
      </c>
      <c r="K66" s="303"/>
      <c r="L66" s="302">
        <v>0.16885237063650896</v>
      </c>
      <c r="M66" s="302">
        <v>0.12598529465138744</v>
      </c>
      <c r="N66" s="302">
        <v>3.7750173429773296E-3</v>
      </c>
      <c r="O66" s="302">
        <f t="shared" si="37"/>
        <v>0.2986126826308737</v>
      </c>
    </row>
    <row r="67" spans="1:15" s="236" customFormat="1" x14ac:dyDescent="0.2">
      <c r="A67" s="237" t="str">
        <f>name!E$11</f>
        <v>Process, plant and machine operatives</v>
      </c>
      <c r="B67" s="302">
        <v>2.0539420934521488</v>
      </c>
      <c r="C67" s="302">
        <v>7.5584827451218528E-2</v>
      </c>
      <c r="D67" s="302">
        <v>2.7018923818489499E-2</v>
      </c>
      <c r="E67" s="302">
        <f t="shared" si="35"/>
        <v>2.1565458447218568</v>
      </c>
      <c r="F67" s="303"/>
      <c r="G67" s="302">
        <v>2.0158216002378042</v>
      </c>
      <c r="H67" s="302">
        <v>0.15042176638569613</v>
      </c>
      <c r="I67" s="302">
        <v>1.0192375990050573E-2</v>
      </c>
      <c r="J67" s="302">
        <f t="shared" si="38"/>
        <v>2.1764357426135508</v>
      </c>
      <c r="K67" s="303"/>
      <c r="L67" s="302">
        <v>2.290347379699825</v>
      </c>
      <c r="M67" s="302">
        <v>0.17946927915543825</v>
      </c>
      <c r="N67" s="302">
        <v>1.1286893789518967E-2</v>
      </c>
      <c r="O67" s="302">
        <f t="shared" si="37"/>
        <v>2.4811035526447824</v>
      </c>
    </row>
    <row r="68" spans="1:15" s="236" customFormat="1" x14ac:dyDescent="0.2">
      <c r="A68" s="237" t="str">
        <f>name!E$12</f>
        <v>Elementary occupations</v>
      </c>
      <c r="B68" s="302">
        <v>0.56260048063714541</v>
      </c>
      <c r="C68" s="302">
        <v>0.16952405632783399</v>
      </c>
      <c r="D68" s="302">
        <v>2.8227885040657572E-2</v>
      </c>
      <c r="E68" s="302">
        <f t="shared" si="35"/>
        <v>0.76035242200563691</v>
      </c>
      <c r="F68" s="303"/>
      <c r="G68" s="302">
        <v>0.51034556064022452</v>
      </c>
      <c r="H68" s="302">
        <v>0.24203212400541901</v>
      </c>
      <c r="I68" s="302">
        <v>7.0485763803390831E-3</v>
      </c>
      <c r="J68" s="302">
        <f t="shared" si="38"/>
        <v>0.75942626102598265</v>
      </c>
      <c r="K68" s="303"/>
      <c r="L68" s="302">
        <v>0.38884099137503264</v>
      </c>
      <c r="M68" s="302">
        <v>0.27136157621725138</v>
      </c>
      <c r="N68" s="302">
        <v>9.5290360160364285E-3</v>
      </c>
      <c r="O68" s="302">
        <f t="shared" si="37"/>
        <v>0.6697316036083204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5.1853451907495849</v>
      </c>
      <c r="C70" s="311">
        <f t="shared" ref="C70:E70" si="39">SUM(C60:C68)</f>
        <v>0.58172258476733807</v>
      </c>
      <c r="D70" s="311">
        <f t="shared" si="39"/>
        <v>0.33093222448308118</v>
      </c>
      <c r="E70" s="311">
        <f t="shared" si="39"/>
        <v>6.0980000000000034</v>
      </c>
      <c r="F70" s="311"/>
      <c r="G70" s="311">
        <f t="shared" ref="G70:J70" si="40">SUM(G60:G68)</f>
        <v>5.6293773507900493</v>
      </c>
      <c r="H70" s="311">
        <f t="shared" si="40"/>
        <v>0.8438962591484751</v>
      </c>
      <c r="I70" s="311">
        <f t="shared" si="40"/>
        <v>0.13172639006149631</v>
      </c>
      <c r="J70" s="311">
        <f t="shared" si="40"/>
        <v>6.60500000000002</v>
      </c>
      <c r="K70" s="311"/>
      <c r="L70" s="311">
        <f t="shared" ref="L70:O70" si="41">SUM(L60:L68)</f>
        <v>6.2827426824752202</v>
      </c>
      <c r="M70" s="311">
        <f t="shared" si="41"/>
        <v>0.93115903705292191</v>
      </c>
      <c r="N70" s="311">
        <f t="shared" si="41"/>
        <v>0.15409828047184992</v>
      </c>
      <c r="O70" s="311">
        <f t="shared" si="41"/>
        <v>7.3679999999999914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1.4268097820523826</v>
      </c>
      <c r="C77" s="302">
        <v>0.10012865319349283</v>
      </c>
      <c r="D77" s="302">
        <v>0.13265481739607674</v>
      </c>
      <c r="E77" s="302">
        <f>SUM(B77:D77)</f>
        <v>1.6595932526419521</v>
      </c>
      <c r="F77" s="303"/>
      <c r="G77" s="302">
        <v>1.4293714870017482</v>
      </c>
      <c r="H77" s="302">
        <v>0.17324020661865408</v>
      </c>
      <c r="I77" s="302">
        <v>0.10904490842204323</v>
      </c>
      <c r="J77" s="302">
        <f>SUM(G77:I77)</f>
        <v>1.7116566020424455</v>
      </c>
      <c r="K77" s="303"/>
      <c r="L77" s="302">
        <v>1.2448184835723242</v>
      </c>
      <c r="M77" s="302">
        <v>0.17705143199683318</v>
      </c>
      <c r="N77" s="302">
        <v>0.10604002149105199</v>
      </c>
      <c r="O77" s="302">
        <f>SUM(L77:N77)</f>
        <v>1.5279099370602094</v>
      </c>
    </row>
    <row r="78" spans="1:15" s="236" customFormat="1" x14ac:dyDescent="0.2">
      <c r="A78" s="237" t="str">
        <f>name!E$5</f>
        <v>Professional occupations</v>
      </c>
      <c r="B78" s="302">
        <v>2.1868585052279252</v>
      </c>
      <c r="C78" s="302">
        <v>8.2861670707831792E-2</v>
      </c>
      <c r="D78" s="302">
        <v>0.10736416509447629</v>
      </c>
      <c r="E78" s="302">
        <f t="shared" ref="E78:E85" si="42">SUM(B78:D78)</f>
        <v>2.3770843410302334</v>
      </c>
      <c r="F78" s="303"/>
      <c r="G78" s="302">
        <v>2.4220796752775615</v>
      </c>
      <c r="H78" s="302">
        <v>0.15159698677541014</v>
      </c>
      <c r="I78" s="302">
        <v>7.6631539460930584E-2</v>
      </c>
      <c r="J78" s="302">
        <f t="shared" ref="J78:J80" si="43">SUM(G78:I78)</f>
        <v>2.6503082015139023</v>
      </c>
      <c r="K78" s="303"/>
      <c r="L78" s="302">
        <v>2.3366847714732093</v>
      </c>
      <c r="M78" s="302">
        <v>0.1466950272192982</v>
      </c>
      <c r="N78" s="302">
        <v>5.5820519222344649E-2</v>
      </c>
      <c r="O78" s="302">
        <f t="shared" ref="O78:O85" si="44">SUM(L78:N78)</f>
        <v>2.5392003179148519</v>
      </c>
    </row>
    <row r="79" spans="1:15" s="236" customFormat="1" x14ac:dyDescent="0.2">
      <c r="A79" s="237" t="str">
        <f>name!E$6</f>
        <v>Associate professional occupations</v>
      </c>
      <c r="B79" s="302">
        <v>1.3304669639693967</v>
      </c>
      <c r="C79" s="302">
        <v>8.74437694998665E-2</v>
      </c>
      <c r="D79" s="302">
        <v>7.0326084063780159E-2</v>
      </c>
      <c r="E79" s="302">
        <f t="shared" si="42"/>
        <v>1.4882368175330432</v>
      </c>
      <c r="F79" s="303"/>
      <c r="G79" s="302">
        <v>1.3871338735692362</v>
      </c>
      <c r="H79" s="302">
        <v>0.12266173818524459</v>
      </c>
      <c r="I79" s="302">
        <v>4.1666957398258458E-2</v>
      </c>
      <c r="J79" s="302">
        <f t="shared" si="43"/>
        <v>1.5514625691527393</v>
      </c>
      <c r="K79" s="303"/>
      <c r="L79" s="302">
        <v>1.0993158405982943</v>
      </c>
      <c r="M79" s="302">
        <v>0.10149251339801767</v>
      </c>
      <c r="N79" s="302">
        <v>3.7499035690011395E-2</v>
      </c>
      <c r="O79" s="302">
        <f t="shared" si="44"/>
        <v>1.2383073896863233</v>
      </c>
    </row>
    <row r="80" spans="1:15" s="236" customFormat="1" x14ac:dyDescent="0.2">
      <c r="A80" s="237" t="str">
        <f>name!E$7</f>
        <v>Administrative and secretarial occupations</v>
      </c>
      <c r="B80" s="302">
        <v>0.58115593034356405</v>
      </c>
      <c r="C80" s="302">
        <v>0.21094976919253963</v>
      </c>
      <c r="D80" s="302">
        <v>2.4015060212018272E-2</v>
      </c>
      <c r="E80" s="302">
        <f t="shared" si="42"/>
        <v>0.81612075974812193</v>
      </c>
      <c r="F80" s="303"/>
      <c r="G80" s="302">
        <v>0.51417060070783149</v>
      </c>
      <c r="H80" s="302">
        <v>0.19765063600057389</v>
      </c>
      <c r="I80" s="302">
        <v>1.263300992773281E-2</v>
      </c>
      <c r="J80" s="302">
        <f t="shared" si="43"/>
        <v>0.72445424663613822</v>
      </c>
      <c r="K80" s="303"/>
      <c r="L80" s="302">
        <v>0.34222710612939256</v>
      </c>
      <c r="M80" s="302">
        <v>0.12828429547813286</v>
      </c>
      <c r="N80" s="302">
        <v>1.0400539034823599E-2</v>
      </c>
      <c r="O80" s="302">
        <f t="shared" si="44"/>
        <v>0.48091194064234899</v>
      </c>
    </row>
    <row r="81" spans="1:15" s="236" customFormat="1" x14ac:dyDescent="0.2">
      <c r="A81" s="237" t="str">
        <f>name!E$8</f>
        <v>Skilled trades occupations</v>
      </c>
      <c r="B81" s="302">
        <v>2.2304861945953034</v>
      </c>
      <c r="C81" s="302">
        <v>8.5953152062012345E-2</v>
      </c>
      <c r="D81" s="302">
        <v>0.18331927901104525</v>
      </c>
      <c r="E81" s="302">
        <f t="shared" si="42"/>
        <v>2.499758625668361</v>
      </c>
      <c r="F81" s="303"/>
      <c r="G81" s="302">
        <v>1.6585765538375885</v>
      </c>
      <c r="H81" s="302">
        <v>8.9472462731221586E-2</v>
      </c>
      <c r="I81" s="302">
        <v>0.11558001326775698</v>
      </c>
      <c r="J81" s="302">
        <f>SUM(G81:I81)</f>
        <v>1.863629029836567</v>
      </c>
      <c r="K81" s="303"/>
      <c r="L81" s="302">
        <v>1.2464772224119836</v>
      </c>
      <c r="M81" s="302">
        <v>8.0024043289689928E-2</v>
      </c>
      <c r="N81" s="302">
        <v>0.11864883664956187</v>
      </c>
      <c r="O81" s="302">
        <f t="shared" si="44"/>
        <v>1.4451501023512354</v>
      </c>
    </row>
    <row r="82" spans="1:15" s="236" customFormat="1" x14ac:dyDescent="0.2">
      <c r="A82" s="237" t="str">
        <f>name!E$9</f>
        <v>Caring, leisure and other service occupations</v>
      </c>
      <c r="B82" s="302">
        <v>8.1817857463792734E-2</v>
      </c>
      <c r="C82" s="302">
        <v>2.7723727176563427E-2</v>
      </c>
      <c r="D82" s="302">
        <v>8.0309667105268549E-3</v>
      </c>
      <c r="E82" s="302">
        <f t="shared" si="42"/>
        <v>0.11757255135088301</v>
      </c>
      <c r="F82" s="303"/>
      <c r="G82" s="302">
        <v>6.3242939902189751E-2</v>
      </c>
      <c r="H82" s="302">
        <v>2.2799218120243159E-2</v>
      </c>
      <c r="I82" s="302">
        <v>5.1064197320270675E-3</v>
      </c>
      <c r="J82" s="302">
        <f t="shared" ref="J82:J85" si="45">SUM(G82:I82)</f>
        <v>9.1148577754459975E-2</v>
      </c>
      <c r="K82" s="303"/>
      <c r="L82" s="302">
        <v>5.160974596743946E-2</v>
      </c>
      <c r="M82" s="302">
        <v>1.4839315190503397E-2</v>
      </c>
      <c r="N82" s="302">
        <v>5.1604941556986647E-3</v>
      </c>
      <c r="O82" s="302">
        <f t="shared" si="44"/>
        <v>7.1609555313641521E-2</v>
      </c>
    </row>
    <row r="83" spans="1:15" s="236" customFormat="1" x14ac:dyDescent="0.2">
      <c r="A83" s="237" t="str">
        <f>name!E$10</f>
        <v>Sales and customer service occupations</v>
      </c>
      <c r="B83" s="302">
        <v>0.22808414165121382</v>
      </c>
      <c r="C83" s="302">
        <v>7.7449876457618805E-2</v>
      </c>
      <c r="D83" s="302">
        <v>1.8132557386244967E-2</v>
      </c>
      <c r="E83" s="302">
        <f t="shared" si="42"/>
        <v>0.3236665754950776</v>
      </c>
      <c r="F83" s="303"/>
      <c r="G83" s="302">
        <v>0.1985745766932123</v>
      </c>
      <c r="H83" s="302">
        <v>0.12202701569351339</v>
      </c>
      <c r="I83" s="302">
        <v>9.1998509143657696E-3</v>
      </c>
      <c r="J83" s="302">
        <f t="shared" si="45"/>
        <v>0.32980144330109146</v>
      </c>
      <c r="K83" s="303"/>
      <c r="L83" s="302">
        <v>0.16899456575183189</v>
      </c>
      <c r="M83" s="302">
        <v>0.17073218102978779</v>
      </c>
      <c r="N83" s="302">
        <v>8.2575069071489128E-3</v>
      </c>
      <c r="O83" s="302">
        <f t="shared" si="44"/>
        <v>0.34798425368876862</v>
      </c>
    </row>
    <row r="84" spans="1:15" s="236" customFormat="1" x14ac:dyDescent="0.2">
      <c r="A84" s="237" t="str">
        <f>name!E$11</f>
        <v>Process, plant and machine operatives</v>
      </c>
      <c r="B84" s="302">
        <v>1.0136603048405965</v>
      </c>
      <c r="C84" s="302">
        <v>0.12081699277335607</v>
      </c>
      <c r="D84" s="302">
        <v>3.3952659298096238E-2</v>
      </c>
      <c r="E84" s="302">
        <f t="shared" si="42"/>
        <v>1.1684299569120489</v>
      </c>
      <c r="F84" s="303"/>
      <c r="G84" s="302">
        <v>0.6841193633390108</v>
      </c>
      <c r="H84" s="302">
        <v>0.11269878822888225</v>
      </c>
      <c r="I84" s="302">
        <v>2.4601723626074677E-2</v>
      </c>
      <c r="J84" s="302">
        <f t="shared" si="45"/>
        <v>0.82141987519396775</v>
      </c>
      <c r="K84" s="303"/>
      <c r="L84" s="302">
        <v>0.6596032105755617</v>
      </c>
      <c r="M84" s="302">
        <v>0.11263807446794985</v>
      </c>
      <c r="N84" s="302">
        <v>2.3373727468492506E-2</v>
      </c>
      <c r="O84" s="302">
        <f t="shared" si="44"/>
        <v>0.79561501251200406</v>
      </c>
    </row>
    <row r="85" spans="1:15" s="236" customFormat="1" x14ac:dyDescent="0.2">
      <c r="A85" s="237" t="str">
        <f>name!E$12</f>
        <v>Elementary occupations</v>
      </c>
      <c r="B85" s="302">
        <v>0.31369411427898869</v>
      </c>
      <c r="C85" s="302">
        <v>7.2267566244675854E-2</v>
      </c>
      <c r="D85" s="302">
        <v>2.2575439096602992E-2</v>
      </c>
      <c r="E85" s="302">
        <f t="shared" si="42"/>
        <v>0.40853711962026751</v>
      </c>
      <c r="F85" s="303"/>
      <c r="G85" s="302">
        <v>0.21074113059465735</v>
      </c>
      <c r="H85" s="302">
        <v>6.1288989302712961E-2</v>
      </c>
      <c r="I85" s="302">
        <v>1.1089334671316805E-2</v>
      </c>
      <c r="J85" s="302">
        <f t="shared" si="45"/>
        <v>0.28311945456868709</v>
      </c>
      <c r="K85" s="303"/>
      <c r="L85" s="302">
        <v>0.12785395492797605</v>
      </c>
      <c r="M85" s="302">
        <v>3.4869664789989673E-2</v>
      </c>
      <c r="N85" s="302">
        <v>1.0587871112670073E-2</v>
      </c>
      <c r="O85" s="302">
        <f t="shared" si="44"/>
        <v>0.17331149083063579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9.3930337944231628</v>
      </c>
      <c r="C87" s="311">
        <f t="shared" ref="C87:E87" si="46">SUM(C77:C85)</f>
        <v>0.86559517730795743</v>
      </c>
      <c r="D87" s="311">
        <f t="shared" si="46"/>
        <v>0.60037102826886768</v>
      </c>
      <c r="E87" s="311">
        <f t="shared" si="46"/>
        <v>10.858999999999989</v>
      </c>
      <c r="F87" s="311"/>
      <c r="G87" s="311">
        <f t="shared" ref="G87:J87" si="47">SUM(G77:G85)</f>
        <v>8.5680102009230357</v>
      </c>
      <c r="H87" s="311">
        <f t="shared" si="47"/>
        <v>1.0534360416564559</v>
      </c>
      <c r="I87" s="311">
        <f t="shared" si="47"/>
        <v>0.40555375742050637</v>
      </c>
      <c r="J87" s="311">
        <f t="shared" si="47"/>
        <v>10.026999999999999</v>
      </c>
      <c r="K87" s="311"/>
      <c r="L87" s="311">
        <f t="shared" ref="L87:O87" si="48">SUM(L77:L85)</f>
        <v>7.2775849014080141</v>
      </c>
      <c r="M87" s="311">
        <f t="shared" si="48"/>
        <v>0.96662654686020255</v>
      </c>
      <c r="N87" s="311">
        <f t="shared" si="48"/>
        <v>0.37578855173180375</v>
      </c>
      <c r="O87" s="311">
        <f t="shared" si="48"/>
        <v>8.6200000000000188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2.4566025762534389</v>
      </c>
      <c r="C94" s="302">
        <v>0.15210394695072041</v>
      </c>
      <c r="D94" s="302">
        <v>0.45066761871444716</v>
      </c>
      <c r="E94" s="302">
        <f>SUM(B94:D94)</f>
        <v>3.0593741419186067</v>
      </c>
      <c r="F94" s="303"/>
      <c r="G94" s="302">
        <v>2.9661635023821198</v>
      </c>
      <c r="H94" s="302">
        <v>0.29791073806732038</v>
      </c>
      <c r="I94" s="302">
        <v>0.46413328896795536</v>
      </c>
      <c r="J94" s="302">
        <f>SUM(G94:I94)</f>
        <v>3.7282075294173955</v>
      </c>
      <c r="K94" s="303"/>
      <c r="L94" s="302">
        <v>2.6263041135625169</v>
      </c>
      <c r="M94" s="302">
        <v>0.29777740715295281</v>
      </c>
      <c r="N94" s="302">
        <v>0.38676992272221722</v>
      </c>
      <c r="O94" s="302">
        <f>SUM(L94:N94)</f>
        <v>3.310851443437687</v>
      </c>
    </row>
    <row r="95" spans="1:15" s="236" customFormat="1" x14ac:dyDescent="0.2">
      <c r="A95" s="237" t="str">
        <f>name!E$5</f>
        <v>Professional occupations</v>
      </c>
      <c r="B95" s="302">
        <v>3.4200651839388421</v>
      </c>
      <c r="C95" s="302">
        <v>0.14880316787775388</v>
      </c>
      <c r="D95" s="302">
        <v>0.31443231681912465</v>
      </c>
      <c r="E95" s="302">
        <f t="shared" ref="E95:E102" si="49">SUM(B95:D95)</f>
        <v>3.8833006686357208</v>
      </c>
      <c r="F95" s="303"/>
      <c r="G95" s="302">
        <v>4.5582478001625111</v>
      </c>
      <c r="H95" s="302">
        <v>0.28469287067730675</v>
      </c>
      <c r="I95" s="302">
        <v>0.28151710547494779</v>
      </c>
      <c r="J95" s="302">
        <f t="shared" ref="J95:J97" si="50">SUM(G95:I95)</f>
        <v>5.1244577763147658</v>
      </c>
      <c r="K95" s="303"/>
      <c r="L95" s="302">
        <v>4.6161528025063578</v>
      </c>
      <c r="M95" s="302">
        <v>0.29059738099797344</v>
      </c>
      <c r="N95" s="302">
        <v>0.19364964789232805</v>
      </c>
      <c r="O95" s="302">
        <f t="shared" ref="O95:O102" si="51">SUM(L95:N95)</f>
        <v>5.1003998313966594</v>
      </c>
    </row>
    <row r="96" spans="1:15" s="236" customFormat="1" x14ac:dyDescent="0.2">
      <c r="A96" s="237" t="str">
        <f>name!E$6</f>
        <v>Associate professional occupations</v>
      </c>
      <c r="B96" s="302">
        <v>2.4875415181480696</v>
      </c>
      <c r="C96" s="302">
        <v>0.1973357146430984</v>
      </c>
      <c r="D96" s="302">
        <v>0.33321067283366879</v>
      </c>
      <c r="E96" s="302">
        <f t="shared" si="49"/>
        <v>3.0180879056248369</v>
      </c>
      <c r="F96" s="303"/>
      <c r="G96" s="302">
        <v>3.1480443006967662</v>
      </c>
      <c r="H96" s="302">
        <v>0.33427988462774011</v>
      </c>
      <c r="I96" s="302">
        <v>0.20362836129435233</v>
      </c>
      <c r="J96" s="302">
        <f t="shared" si="50"/>
        <v>3.6859525466188585</v>
      </c>
      <c r="K96" s="303"/>
      <c r="L96" s="302">
        <v>2.6974281905133264</v>
      </c>
      <c r="M96" s="302">
        <v>0.2769710428271866</v>
      </c>
      <c r="N96" s="302">
        <v>0.16772432718611963</v>
      </c>
      <c r="O96" s="302">
        <f t="shared" si="51"/>
        <v>3.1421235605266329</v>
      </c>
    </row>
    <row r="97" spans="1:15" s="236" customFormat="1" x14ac:dyDescent="0.2">
      <c r="A97" s="237" t="str">
        <f>name!E$7</f>
        <v>Administrative and secretarial occupations</v>
      </c>
      <c r="B97" s="302">
        <v>1.3242244769842073</v>
      </c>
      <c r="C97" s="302">
        <v>0.59087120008295724</v>
      </c>
      <c r="D97" s="302">
        <v>0.10928945429660833</v>
      </c>
      <c r="E97" s="302">
        <f t="shared" si="49"/>
        <v>2.0243851313637728</v>
      </c>
      <c r="F97" s="303"/>
      <c r="G97" s="302">
        <v>1.4684995619152088</v>
      </c>
      <c r="H97" s="302">
        <v>0.56320671799299848</v>
      </c>
      <c r="I97" s="302">
        <v>5.293790683804292E-2</v>
      </c>
      <c r="J97" s="302">
        <f t="shared" si="50"/>
        <v>2.0846441867462504</v>
      </c>
      <c r="K97" s="303"/>
      <c r="L97" s="302">
        <v>1.0934685375452662</v>
      </c>
      <c r="M97" s="302">
        <v>0.36236955792320075</v>
      </c>
      <c r="N97" s="302">
        <v>4.3487993074188235E-2</v>
      </c>
      <c r="O97" s="302">
        <f t="shared" si="51"/>
        <v>1.4993260885426551</v>
      </c>
    </row>
    <row r="98" spans="1:15" s="236" customFormat="1" x14ac:dyDescent="0.2">
      <c r="A98" s="237" t="str">
        <f>name!E$8</f>
        <v>Skilled trades occupations</v>
      </c>
      <c r="B98" s="302">
        <v>4.6684892529579125</v>
      </c>
      <c r="C98" s="302">
        <v>0.21477047490138437</v>
      </c>
      <c r="D98" s="302">
        <v>0.93039762409275661</v>
      </c>
      <c r="E98" s="302">
        <f t="shared" si="49"/>
        <v>5.8136573519520534</v>
      </c>
      <c r="F98" s="303"/>
      <c r="G98" s="302">
        <v>4.1001153228411011</v>
      </c>
      <c r="H98" s="302">
        <v>0.25595680984977032</v>
      </c>
      <c r="I98" s="302">
        <v>0.76115391162907009</v>
      </c>
      <c r="J98" s="302">
        <f>SUM(G98:I98)</f>
        <v>5.117226044319942</v>
      </c>
      <c r="K98" s="303"/>
      <c r="L98" s="302">
        <v>2.9812520296811038</v>
      </c>
      <c r="M98" s="302">
        <v>0.27709648419832822</v>
      </c>
      <c r="N98" s="302">
        <v>0.69596718573340055</v>
      </c>
      <c r="O98" s="302">
        <f t="shared" si="51"/>
        <v>3.9543156996128328</v>
      </c>
    </row>
    <row r="99" spans="1:15" s="236" customFormat="1" x14ac:dyDescent="0.2">
      <c r="A99" s="237" t="str">
        <f>name!E$9</f>
        <v>Caring, leisure and other service occupations</v>
      </c>
      <c r="B99" s="302">
        <v>0.22577085225506943</v>
      </c>
      <c r="C99" s="302">
        <v>6.6133442204250784E-2</v>
      </c>
      <c r="D99" s="302">
        <v>4.6846254631705393E-2</v>
      </c>
      <c r="E99" s="302">
        <f t="shared" si="49"/>
        <v>0.33875054909102559</v>
      </c>
      <c r="F99" s="303"/>
      <c r="G99" s="302">
        <v>0.2532049110764597</v>
      </c>
      <c r="H99" s="302">
        <v>9.3140941005564887E-2</v>
      </c>
      <c r="I99" s="302">
        <v>2.7148260478238446E-2</v>
      </c>
      <c r="J99" s="302">
        <f t="shared" ref="J99:J102" si="52">SUM(G99:I99)</f>
        <v>0.37349411256026305</v>
      </c>
      <c r="K99" s="303"/>
      <c r="L99" s="302">
        <v>0.29914382260078842</v>
      </c>
      <c r="M99" s="302">
        <v>8.1434926003134941E-2</v>
      </c>
      <c r="N99" s="302">
        <v>2.9780520401922687E-2</v>
      </c>
      <c r="O99" s="302">
        <f t="shared" si="51"/>
        <v>0.41035926900584607</v>
      </c>
    </row>
    <row r="100" spans="1:15" s="236" customFormat="1" x14ac:dyDescent="0.2">
      <c r="A100" s="237" t="str">
        <f>name!E$10</f>
        <v>Sales and customer service occupations</v>
      </c>
      <c r="B100" s="302">
        <v>0.53286444118006493</v>
      </c>
      <c r="C100" s="302">
        <v>0.15787786545136231</v>
      </c>
      <c r="D100" s="302">
        <v>8.576950618180014E-2</v>
      </c>
      <c r="E100" s="302">
        <f t="shared" si="49"/>
        <v>0.77651181281322734</v>
      </c>
      <c r="F100" s="303"/>
      <c r="G100" s="302">
        <v>0.56107952708971021</v>
      </c>
      <c r="H100" s="302">
        <v>0.2302408585997324</v>
      </c>
      <c r="I100" s="302">
        <v>4.8420722604223414E-2</v>
      </c>
      <c r="J100" s="302">
        <f t="shared" si="52"/>
        <v>0.83974110829366599</v>
      </c>
      <c r="K100" s="303"/>
      <c r="L100" s="302">
        <v>0.52603116757529467</v>
      </c>
      <c r="M100" s="302">
        <v>0.20822111656771569</v>
      </c>
      <c r="N100" s="302">
        <v>3.6616111547515727E-2</v>
      </c>
      <c r="O100" s="302">
        <f t="shared" si="51"/>
        <v>0.77086839569052612</v>
      </c>
    </row>
    <row r="101" spans="1:15" s="236" customFormat="1" x14ac:dyDescent="0.2">
      <c r="A101" s="237" t="str">
        <f>name!E$11</f>
        <v>Process, plant and machine operatives</v>
      </c>
      <c r="B101" s="302">
        <v>2.8522412569112161</v>
      </c>
      <c r="C101" s="302">
        <v>0.21589507585739948</v>
      </c>
      <c r="D101" s="302">
        <v>0.16261308052570939</v>
      </c>
      <c r="E101" s="302">
        <f t="shared" si="49"/>
        <v>3.2307494132943253</v>
      </c>
      <c r="F101" s="303"/>
      <c r="G101" s="302">
        <v>2.5373621175694803</v>
      </c>
      <c r="H101" s="302">
        <v>0.34426526920360623</v>
      </c>
      <c r="I101" s="302">
        <v>0.15442026557936106</v>
      </c>
      <c r="J101" s="302">
        <f t="shared" si="52"/>
        <v>3.0360476523524476</v>
      </c>
      <c r="K101" s="303"/>
      <c r="L101" s="302">
        <v>2.2923932881727662</v>
      </c>
      <c r="M101" s="302">
        <v>0.4186653894950299</v>
      </c>
      <c r="N101" s="302">
        <v>0.15730297935666476</v>
      </c>
      <c r="O101" s="302">
        <f t="shared" si="51"/>
        <v>2.8683616570244608</v>
      </c>
    </row>
    <row r="102" spans="1:15" s="236" customFormat="1" x14ac:dyDescent="0.2">
      <c r="A102" s="237" t="str">
        <f>name!E$12</f>
        <v>Elementary occupations</v>
      </c>
      <c r="B102" s="302">
        <v>1.1003241375295543</v>
      </c>
      <c r="C102" s="302">
        <v>0.36215297176479522</v>
      </c>
      <c r="D102" s="302">
        <v>0.15270591601201353</v>
      </c>
      <c r="E102" s="302">
        <f t="shared" si="49"/>
        <v>1.6151830253063628</v>
      </c>
      <c r="F102" s="303"/>
      <c r="G102" s="302">
        <v>0.97200355245356562</v>
      </c>
      <c r="H102" s="302">
        <v>0.42042132282473454</v>
      </c>
      <c r="I102" s="302">
        <v>6.48041680980906E-2</v>
      </c>
      <c r="J102" s="302">
        <f t="shared" si="52"/>
        <v>1.4572290433763908</v>
      </c>
      <c r="K102" s="303"/>
      <c r="L102" s="302">
        <v>0.62126658921617672</v>
      </c>
      <c r="M102" s="302">
        <v>0.30168147739101286</v>
      </c>
      <c r="N102" s="302">
        <v>6.7445988155501679E-2</v>
      </c>
      <c r="O102" s="302">
        <f t="shared" si="51"/>
        <v>0.99039405476269127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19.068123696158377</v>
      </c>
      <c r="C104" s="311">
        <f t="shared" ref="C104:E104" si="53">SUM(C94:C102)</f>
        <v>2.1059438597337219</v>
      </c>
      <c r="D104" s="311">
        <f t="shared" si="53"/>
        <v>2.5859324441078342</v>
      </c>
      <c r="E104" s="311">
        <f t="shared" si="53"/>
        <v>23.759999999999927</v>
      </c>
      <c r="F104" s="311"/>
      <c r="G104" s="311">
        <f t="shared" ref="G104:J104" si="54">SUM(G94:G102)</f>
        <v>20.56472059618692</v>
      </c>
      <c r="H104" s="311">
        <f t="shared" si="54"/>
        <v>2.8241154128487738</v>
      </c>
      <c r="I104" s="311">
        <f t="shared" si="54"/>
        <v>2.0581639909642822</v>
      </c>
      <c r="J104" s="311">
        <f t="shared" si="54"/>
        <v>25.446999999999978</v>
      </c>
      <c r="K104" s="311"/>
      <c r="L104" s="311">
        <f t="shared" ref="L104:O104" si="55">SUM(L94:L102)</f>
        <v>17.7534405413736</v>
      </c>
      <c r="M104" s="311">
        <f t="shared" si="55"/>
        <v>2.514814782556535</v>
      </c>
      <c r="N104" s="311">
        <f t="shared" si="55"/>
        <v>1.7787446760698584</v>
      </c>
      <c r="O104" s="311">
        <f t="shared" si="55"/>
        <v>22.046999999999993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5.7431139428337621E-2</v>
      </c>
      <c r="C111" s="302">
        <v>1.5110099160171963E-3</v>
      </c>
      <c r="D111" s="302">
        <v>2.1609865405911723E-2</v>
      </c>
      <c r="E111" s="302">
        <f>SUM(B111:D111)</f>
        <v>8.0552014750266535E-2</v>
      </c>
      <c r="F111" s="303"/>
      <c r="G111" s="302">
        <v>3.4199446427408527E-2</v>
      </c>
      <c r="H111" s="302">
        <v>1.2647298224542248E-3</v>
      </c>
      <c r="I111" s="302">
        <v>2.2366989164240011E-2</v>
      </c>
      <c r="J111" s="302">
        <f>SUM(G111:I111)</f>
        <v>5.7831165414102756E-2</v>
      </c>
      <c r="K111" s="303"/>
      <c r="L111" s="302">
        <v>3.2249504651484129E-2</v>
      </c>
      <c r="M111" s="302">
        <v>1.1669046410901934E-3</v>
      </c>
      <c r="N111" s="302">
        <v>2.6566309528067017E-2</v>
      </c>
      <c r="O111" s="302">
        <f>SUM(L111:N111)</f>
        <v>5.9982718820641337E-2</v>
      </c>
    </row>
    <row r="112" spans="1:15" s="236" customFormat="1" x14ac:dyDescent="0.2">
      <c r="A112" s="237" t="str">
        <f>name!E$5</f>
        <v>Professional occupations</v>
      </c>
      <c r="B112" s="302">
        <v>0.13062099867141402</v>
      </c>
      <c r="C112" s="302">
        <v>2.1208951533904789E-3</v>
      </c>
      <c r="D112" s="302">
        <v>2.2723729137056958E-2</v>
      </c>
      <c r="E112" s="302">
        <f t="shared" ref="E112:E119" si="56">SUM(B112:D112)</f>
        <v>0.15546562296186145</v>
      </c>
      <c r="F112" s="303"/>
      <c r="G112" s="302">
        <v>8.7447367974878856E-2</v>
      </c>
      <c r="H112" s="302">
        <v>1.5047838317290892E-3</v>
      </c>
      <c r="I112" s="302">
        <v>2.701664979293809E-2</v>
      </c>
      <c r="J112" s="302">
        <f t="shared" ref="J112:J114" si="57">SUM(G112:I112)</f>
        <v>0.11596880159954603</v>
      </c>
      <c r="K112" s="303"/>
      <c r="L112" s="302">
        <v>8.7737786707316606E-2</v>
      </c>
      <c r="M112" s="302">
        <v>1.4699500577804554E-3</v>
      </c>
      <c r="N112" s="302">
        <v>1.7858134378261552E-2</v>
      </c>
      <c r="O112" s="302">
        <f t="shared" ref="O112:O119" si="58">SUM(L112:N112)</f>
        <v>0.10706587114335861</v>
      </c>
    </row>
    <row r="113" spans="1:15" s="236" customFormat="1" x14ac:dyDescent="0.2">
      <c r="A113" s="237" t="str">
        <f>name!E$6</f>
        <v>Associate professional occupations</v>
      </c>
      <c r="B113" s="302">
        <v>9.1849363153456973E-2</v>
      </c>
      <c r="C113" s="302">
        <v>2.8508897614534343E-3</v>
      </c>
      <c r="D113" s="302">
        <v>1.9856362688674117E-2</v>
      </c>
      <c r="E113" s="302">
        <f t="shared" si="56"/>
        <v>0.11455661560358453</v>
      </c>
      <c r="F113" s="303"/>
      <c r="G113" s="302">
        <v>5.947550270712449E-2</v>
      </c>
      <c r="H113" s="302">
        <v>1.83461511983471E-3</v>
      </c>
      <c r="I113" s="302">
        <v>1.0097825896281618E-2</v>
      </c>
      <c r="J113" s="302">
        <f t="shared" si="57"/>
        <v>7.1407943723240816E-2</v>
      </c>
      <c r="K113" s="303"/>
      <c r="L113" s="302">
        <v>4.6277082820123411E-2</v>
      </c>
      <c r="M113" s="302">
        <v>1.6971326877451088E-3</v>
      </c>
      <c r="N113" s="302">
        <v>9.3049600949760454E-3</v>
      </c>
      <c r="O113" s="302">
        <f t="shared" si="58"/>
        <v>5.7279175602844568E-2</v>
      </c>
    </row>
    <row r="114" spans="1:15" s="236" customFormat="1" x14ac:dyDescent="0.2">
      <c r="A114" s="237" t="str">
        <f>name!E$7</f>
        <v>Administrative and secretarial occupations</v>
      </c>
      <c r="B114" s="302">
        <v>6.4434131999638419E-2</v>
      </c>
      <c r="C114" s="302">
        <v>8.2788243075592061E-3</v>
      </c>
      <c r="D114" s="302">
        <v>8.3828649416592543E-3</v>
      </c>
      <c r="E114" s="302">
        <f t="shared" si="56"/>
        <v>8.1095821248856878E-2</v>
      </c>
      <c r="F114" s="303"/>
      <c r="G114" s="302">
        <v>3.5939346471985587E-2</v>
      </c>
      <c r="H114" s="302">
        <v>4.6259487013878935E-3</v>
      </c>
      <c r="I114" s="302">
        <v>5.4247970827332286E-3</v>
      </c>
      <c r="J114" s="302">
        <f t="shared" si="57"/>
        <v>4.5990092256106715E-2</v>
      </c>
      <c r="K114" s="303"/>
      <c r="L114" s="302">
        <v>2.5047592078643415E-2</v>
      </c>
      <c r="M114" s="302">
        <v>3.1813517697820209E-3</v>
      </c>
      <c r="N114" s="302">
        <v>5.5328895394002537E-3</v>
      </c>
      <c r="O114" s="302">
        <f t="shared" si="58"/>
        <v>3.3761833387825693E-2</v>
      </c>
    </row>
    <row r="115" spans="1:15" s="236" customFormat="1" x14ac:dyDescent="0.2">
      <c r="A115" s="237" t="str">
        <f>name!E$8</f>
        <v>Skilled trades occupations</v>
      </c>
      <c r="B115" s="302">
        <v>0.14112554079385967</v>
      </c>
      <c r="C115" s="302">
        <v>2.3274577132281747E-3</v>
      </c>
      <c r="D115" s="302">
        <v>2.8359913459574986E-2</v>
      </c>
      <c r="E115" s="302">
        <f t="shared" si="56"/>
        <v>0.17181291196666282</v>
      </c>
      <c r="F115" s="303"/>
      <c r="G115" s="302">
        <v>5.9956716250651299E-2</v>
      </c>
      <c r="H115" s="302">
        <v>5.6086877719397005E-4</v>
      </c>
      <c r="I115" s="302">
        <v>2.1425595357838594E-2</v>
      </c>
      <c r="J115" s="302">
        <f>SUM(G115:I115)</f>
        <v>8.1943180385683864E-2</v>
      </c>
      <c r="K115" s="303"/>
      <c r="L115" s="302">
        <v>4.3802116373895847E-2</v>
      </c>
      <c r="M115" s="302">
        <v>4.0847332985446163E-4</v>
      </c>
      <c r="N115" s="302">
        <v>1.8723681819352217E-2</v>
      </c>
      <c r="O115" s="302">
        <f t="shared" si="58"/>
        <v>6.293427152310252E-2</v>
      </c>
    </row>
    <row r="116" spans="1:15" s="236" customFormat="1" x14ac:dyDescent="0.2">
      <c r="A116" s="237" t="str">
        <f>name!E$9</f>
        <v>Caring, leisure and other service occupations</v>
      </c>
      <c r="B116" s="302">
        <v>1.8334285859106476E-2</v>
      </c>
      <c r="C116" s="302">
        <v>1.6437030063643167E-3</v>
      </c>
      <c r="D116" s="302">
        <v>1.5461268012685405E-2</v>
      </c>
      <c r="E116" s="302">
        <f t="shared" si="56"/>
        <v>3.5439256878156196E-2</v>
      </c>
      <c r="F116" s="303"/>
      <c r="G116" s="302">
        <v>9.6642407896604995E-3</v>
      </c>
      <c r="H116" s="302">
        <v>7.266193564082849E-4</v>
      </c>
      <c r="I116" s="302">
        <v>1.0647919722114399E-3</v>
      </c>
      <c r="J116" s="302">
        <f t="shared" ref="J116:J119" si="59">SUM(G116:I116)</f>
        <v>1.1455652118280224E-2</v>
      </c>
      <c r="K116" s="303"/>
      <c r="L116" s="302">
        <v>1.0151249238812537E-2</v>
      </c>
      <c r="M116" s="302">
        <v>5.4633153508022248E-4</v>
      </c>
      <c r="N116" s="302">
        <v>1.5208277133259649E-3</v>
      </c>
      <c r="O116" s="302">
        <f t="shared" si="58"/>
        <v>1.2218408487218724E-2</v>
      </c>
    </row>
    <row r="117" spans="1:15" s="236" customFormat="1" x14ac:dyDescent="0.2">
      <c r="A117" s="237" t="str">
        <f>name!E$10</f>
        <v>Sales and customer service occupations</v>
      </c>
      <c r="B117" s="302">
        <v>6.5660705519109824E-2</v>
      </c>
      <c r="C117" s="302">
        <v>1.4183356006648083E-2</v>
      </c>
      <c r="D117" s="302">
        <v>1.1713975705403806E-2</v>
      </c>
      <c r="E117" s="302">
        <f t="shared" si="56"/>
        <v>9.155803723116171E-2</v>
      </c>
      <c r="F117" s="303"/>
      <c r="G117" s="302">
        <v>3.4693877503483697E-2</v>
      </c>
      <c r="H117" s="302">
        <v>8.0641931543624455E-3</v>
      </c>
      <c r="I117" s="302">
        <v>9.71017467489327E-3</v>
      </c>
      <c r="J117" s="302">
        <f t="shared" si="59"/>
        <v>5.2468245332739409E-2</v>
      </c>
      <c r="K117" s="303"/>
      <c r="L117" s="302">
        <v>3.610355620060858E-2</v>
      </c>
      <c r="M117" s="302">
        <v>8.23699642988872E-3</v>
      </c>
      <c r="N117" s="302">
        <v>8.8586449369509688E-3</v>
      </c>
      <c r="O117" s="302">
        <f t="shared" si="58"/>
        <v>5.3199197567448266E-2</v>
      </c>
    </row>
    <row r="118" spans="1:15" s="236" customFormat="1" x14ac:dyDescent="0.2">
      <c r="A118" s="237" t="str">
        <f>name!E$11</f>
        <v>Process, plant and machine operatives</v>
      </c>
      <c r="B118" s="302">
        <v>1.7599021215990256E-2</v>
      </c>
      <c r="C118" s="302">
        <v>1.1124369423770957E-3</v>
      </c>
      <c r="D118" s="302">
        <v>7.8331725566073429E-3</v>
      </c>
      <c r="E118" s="302">
        <f t="shared" si="56"/>
        <v>2.6544630714974694E-2</v>
      </c>
      <c r="F118" s="303"/>
      <c r="G118" s="302">
        <v>7.515310437778009E-3</v>
      </c>
      <c r="H118" s="302">
        <v>4.334781187585709E-4</v>
      </c>
      <c r="I118" s="302">
        <v>1.2719287268551118E-2</v>
      </c>
      <c r="J118" s="302">
        <f t="shared" si="59"/>
        <v>2.0668075825087701E-2</v>
      </c>
      <c r="K118" s="303"/>
      <c r="L118" s="302">
        <v>7.4810926406917756E-3</v>
      </c>
      <c r="M118" s="302">
        <v>5.9336883296649313E-4</v>
      </c>
      <c r="N118" s="302">
        <v>1.0968158290499961E-2</v>
      </c>
      <c r="O118" s="302">
        <f t="shared" si="58"/>
        <v>1.904261976415823E-2</v>
      </c>
    </row>
    <row r="119" spans="1:15" s="236" customFormat="1" x14ac:dyDescent="0.2">
      <c r="A119" s="237" t="str">
        <f>name!E$12</f>
        <v>Elementary occupations</v>
      </c>
      <c r="B119" s="302">
        <v>1.3738850909511609E-2</v>
      </c>
      <c r="C119" s="302">
        <v>2.8841403940638465E-3</v>
      </c>
      <c r="D119" s="302">
        <v>1.6352097340898923E-2</v>
      </c>
      <c r="E119" s="302">
        <f t="shared" si="56"/>
        <v>3.2975088644474376E-2</v>
      </c>
      <c r="F119" s="303"/>
      <c r="G119" s="302">
        <v>6.1307884015340654E-3</v>
      </c>
      <c r="H119" s="302">
        <v>1.2316433878294924E-3</v>
      </c>
      <c r="I119" s="302">
        <v>3.9044115558482737E-3</v>
      </c>
      <c r="J119" s="302">
        <f t="shared" si="59"/>
        <v>1.1266843345211832E-2</v>
      </c>
      <c r="K119" s="303"/>
      <c r="L119" s="302">
        <v>3.6879424966007987E-3</v>
      </c>
      <c r="M119" s="302">
        <v>5.4477159341808148E-4</v>
      </c>
      <c r="N119" s="302">
        <v>2.2831896133830368E-3</v>
      </c>
      <c r="O119" s="302">
        <f t="shared" si="58"/>
        <v>6.5159037034019165E-3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0.60079403755042493</v>
      </c>
      <c r="C121" s="311">
        <f t="shared" ref="C121:E121" si="60">SUM(C111:C119)</f>
        <v>3.6912713201101822E-2</v>
      </c>
      <c r="D121" s="311">
        <f t="shared" si="60"/>
        <v>0.15229324924847251</v>
      </c>
      <c r="E121" s="311">
        <f t="shared" si="60"/>
        <v>0.78999999999999926</v>
      </c>
      <c r="F121" s="311"/>
      <c r="G121" s="311">
        <f t="shared" ref="G121:J121" si="61">SUM(G111:G119)</f>
        <v>0.33502259696450504</v>
      </c>
      <c r="H121" s="311">
        <f t="shared" si="61"/>
        <v>2.0246880269958679E-2</v>
      </c>
      <c r="I121" s="311">
        <f t="shared" si="61"/>
        <v>0.11373052276553566</v>
      </c>
      <c r="J121" s="311">
        <f t="shared" si="61"/>
        <v>0.46899999999999936</v>
      </c>
      <c r="K121" s="311"/>
      <c r="L121" s="311">
        <f t="shared" ref="L121:O121" si="62">SUM(L111:L119)</f>
        <v>0.29253792320817712</v>
      </c>
      <c r="M121" s="311">
        <f t="shared" si="62"/>
        <v>1.7845280877605757E-2</v>
      </c>
      <c r="N121" s="311">
        <f t="shared" si="62"/>
        <v>0.10161679591421702</v>
      </c>
      <c r="O121" s="311">
        <f t="shared" si="62"/>
        <v>0.41199999999999987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0.48034067112137085</v>
      </c>
      <c r="C128" s="302">
        <v>1.9022850089326457E-2</v>
      </c>
      <c r="D128" s="302">
        <v>1.2291995229854618E-2</v>
      </c>
      <c r="E128" s="302">
        <f>SUM(B128:D128)</f>
        <v>0.51165551644055196</v>
      </c>
      <c r="F128" s="303"/>
      <c r="G128" s="302">
        <v>0.52990316878322374</v>
      </c>
      <c r="H128" s="302">
        <v>3.2505123915701838E-2</v>
      </c>
      <c r="I128" s="302">
        <v>4.4700356222398908E-2</v>
      </c>
      <c r="J128" s="302">
        <f>SUM(G128:I128)</f>
        <v>0.60710864892132443</v>
      </c>
      <c r="K128" s="303"/>
      <c r="L128" s="302">
        <v>0.61996755214007893</v>
      </c>
      <c r="M128" s="302">
        <v>4.5957676638308985E-2</v>
      </c>
      <c r="N128" s="302">
        <v>5.2025891483782283E-2</v>
      </c>
      <c r="O128" s="302">
        <f>SUM(L128:N128)</f>
        <v>0.71795112026217023</v>
      </c>
    </row>
    <row r="129" spans="1:15" s="236" customFormat="1" x14ac:dyDescent="0.2">
      <c r="A129" s="237" t="str">
        <f>name!E$5</f>
        <v>Professional occupations</v>
      </c>
      <c r="B129" s="302">
        <v>0.48771843138845844</v>
      </c>
      <c r="C129" s="302">
        <v>4.3264533818796039E-2</v>
      </c>
      <c r="D129" s="302">
        <v>1.2113849007116925E-2</v>
      </c>
      <c r="E129" s="302">
        <f t="shared" ref="E129:E136" si="63">SUM(B129:D129)</f>
        <v>0.54309681421437139</v>
      </c>
      <c r="F129" s="303"/>
      <c r="G129" s="302">
        <v>0.60328917216456712</v>
      </c>
      <c r="H129" s="302">
        <v>5.9400292144054227E-2</v>
      </c>
      <c r="I129" s="302">
        <v>2.2450016113988908E-2</v>
      </c>
      <c r="J129" s="302">
        <f t="shared" ref="J129:J131" si="64">SUM(G129:I129)</f>
        <v>0.68513948042261019</v>
      </c>
      <c r="K129" s="303"/>
      <c r="L129" s="302">
        <v>0.7834894958758859</v>
      </c>
      <c r="M129" s="302">
        <v>8.1261442700244227E-2</v>
      </c>
      <c r="N129" s="302">
        <v>2.2395377630467398E-2</v>
      </c>
      <c r="O129" s="302">
        <f t="shared" ref="O129:O136" si="65">SUM(L129:N129)</f>
        <v>0.88714631620659756</v>
      </c>
    </row>
    <row r="130" spans="1:15" s="236" customFormat="1" x14ac:dyDescent="0.2">
      <c r="A130" s="237" t="str">
        <f>name!E$6</f>
        <v>Associate professional occupations</v>
      </c>
      <c r="B130" s="302">
        <v>0.56430811895790267</v>
      </c>
      <c r="C130" s="302">
        <v>4.0651025701677113E-2</v>
      </c>
      <c r="D130" s="302">
        <v>1.6289017208515652E-2</v>
      </c>
      <c r="E130" s="302">
        <f t="shared" si="63"/>
        <v>0.62124816186809539</v>
      </c>
      <c r="F130" s="303"/>
      <c r="G130" s="302">
        <v>0.64434646425697906</v>
      </c>
      <c r="H130" s="302">
        <v>4.2579223777891133E-2</v>
      </c>
      <c r="I130" s="302">
        <v>1.3540234080337107E-2</v>
      </c>
      <c r="J130" s="302">
        <f t="shared" si="64"/>
        <v>0.70046592211520731</v>
      </c>
      <c r="K130" s="303"/>
      <c r="L130" s="302">
        <v>0.87694800554055385</v>
      </c>
      <c r="M130" s="302">
        <v>4.9069100779808666E-2</v>
      </c>
      <c r="N130" s="302">
        <v>1.500089447926461E-2</v>
      </c>
      <c r="O130" s="302">
        <f t="shared" si="65"/>
        <v>0.94101800079962705</v>
      </c>
    </row>
    <row r="131" spans="1:15" s="236" customFormat="1" x14ac:dyDescent="0.2">
      <c r="A131" s="237" t="str">
        <f>name!E$7</f>
        <v>Administrative and secretarial occupations</v>
      </c>
      <c r="B131" s="302">
        <v>0.28825192505939712</v>
      </c>
      <c r="C131" s="302">
        <v>8.429803680706055E-2</v>
      </c>
      <c r="D131" s="302">
        <v>6.2386010357709919E-3</v>
      </c>
      <c r="E131" s="302">
        <f t="shared" si="63"/>
        <v>0.37878856290222868</v>
      </c>
      <c r="F131" s="303"/>
      <c r="G131" s="302">
        <v>0.25951946214151056</v>
      </c>
      <c r="H131" s="302">
        <v>8.2726271113852945E-2</v>
      </c>
      <c r="I131" s="302">
        <v>3.2464338367948842E-3</v>
      </c>
      <c r="J131" s="302">
        <f t="shared" si="64"/>
        <v>0.34549216709215841</v>
      </c>
      <c r="K131" s="303"/>
      <c r="L131" s="302">
        <v>0.21169994146559537</v>
      </c>
      <c r="M131" s="302">
        <v>7.4893350580546122E-2</v>
      </c>
      <c r="N131" s="302">
        <v>6.0675293314122565E-3</v>
      </c>
      <c r="O131" s="302">
        <f t="shared" si="65"/>
        <v>0.29266082137755373</v>
      </c>
    </row>
    <row r="132" spans="1:15" s="236" customFormat="1" x14ac:dyDescent="0.2">
      <c r="A132" s="237" t="str">
        <f>name!E$8</f>
        <v>Skilled trades occupations</v>
      </c>
      <c r="B132" s="302">
        <v>0.34209467881990013</v>
      </c>
      <c r="C132" s="302">
        <v>3.6401988726354556E-2</v>
      </c>
      <c r="D132" s="302">
        <v>2.3540663152416694E-2</v>
      </c>
      <c r="E132" s="302">
        <f t="shared" si="63"/>
        <v>0.40203733069867137</v>
      </c>
      <c r="F132" s="303"/>
      <c r="G132" s="302">
        <v>0.30657202310639531</v>
      </c>
      <c r="H132" s="302">
        <v>3.1357469022653565E-2</v>
      </c>
      <c r="I132" s="302">
        <v>5.6289952549354719E-2</v>
      </c>
      <c r="J132" s="302">
        <f>SUM(G132:I132)</f>
        <v>0.39421944467840359</v>
      </c>
      <c r="K132" s="303"/>
      <c r="L132" s="302">
        <v>0.32811533546590216</v>
      </c>
      <c r="M132" s="302">
        <v>5.1154611868533859E-2</v>
      </c>
      <c r="N132" s="302">
        <v>5.0929339914016006E-2</v>
      </c>
      <c r="O132" s="302">
        <f t="shared" si="65"/>
        <v>0.43019928724845202</v>
      </c>
    </row>
    <row r="133" spans="1:15" s="236" customFormat="1" x14ac:dyDescent="0.2">
      <c r="A133" s="237" t="str">
        <f>name!E$9</f>
        <v>Caring, leisure and other service occupations</v>
      </c>
      <c r="B133" s="302">
        <v>0.10056310407269081</v>
      </c>
      <c r="C133" s="302">
        <v>1.7500460086791705E-2</v>
      </c>
      <c r="D133" s="302">
        <v>1.2244791219657884E-2</v>
      </c>
      <c r="E133" s="302">
        <f t="shared" si="63"/>
        <v>0.1303083553791404</v>
      </c>
      <c r="F133" s="303"/>
      <c r="G133" s="302">
        <v>9.5381018249446614E-2</v>
      </c>
      <c r="H133" s="302">
        <v>1.9463778206079453E-2</v>
      </c>
      <c r="I133" s="302">
        <v>2.7147599055350417E-3</v>
      </c>
      <c r="J133" s="302">
        <f t="shared" ref="J133:J136" si="66">SUM(G133:I133)</f>
        <v>0.11755955636106111</v>
      </c>
      <c r="K133" s="303"/>
      <c r="L133" s="302">
        <v>0.13633106934725062</v>
      </c>
      <c r="M133" s="302">
        <v>2.4033727311420651E-2</v>
      </c>
      <c r="N133" s="302">
        <v>3.7165042040088725E-3</v>
      </c>
      <c r="O133" s="302">
        <f t="shared" si="65"/>
        <v>0.16408130086268014</v>
      </c>
    </row>
    <row r="134" spans="1:15" s="236" customFormat="1" x14ac:dyDescent="0.2">
      <c r="A134" s="237" t="str">
        <f>name!E$10</f>
        <v>Sales and customer service occupations</v>
      </c>
      <c r="B134" s="302">
        <v>0.1025943593604992</v>
      </c>
      <c r="C134" s="302">
        <v>4.5653116132357577E-2</v>
      </c>
      <c r="D134" s="302">
        <v>5.3325869582970028E-3</v>
      </c>
      <c r="E134" s="302">
        <f t="shared" si="63"/>
        <v>0.15358006245115377</v>
      </c>
      <c r="F134" s="303"/>
      <c r="G134" s="302">
        <v>0.10135965322902016</v>
      </c>
      <c r="H134" s="302">
        <v>5.5584167245122773E-2</v>
      </c>
      <c r="I134" s="302">
        <v>8.2549550510776417E-3</v>
      </c>
      <c r="J134" s="302">
        <f t="shared" si="66"/>
        <v>0.16519877552522058</v>
      </c>
      <c r="K134" s="303"/>
      <c r="L134" s="302">
        <v>0.12693593785729987</v>
      </c>
      <c r="M134" s="302">
        <v>6.8944083774725287E-2</v>
      </c>
      <c r="N134" s="302">
        <v>7.5997864005170239E-3</v>
      </c>
      <c r="O134" s="302">
        <f t="shared" si="65"/>
        <v>0.2034798080325422</v>
      </c>
    </row>
    <row r="135" spans="1:15" s="236" customFormat="1" x14ac:dyDescent="0.2">
      <c r="A135" s="237" t="str">
        <f>name!E$11</f>
        <v>Process, plant and machine operatives</v>
      </c>
      <c r="B135" s="302">
        <v>0.90449705395941415</v>
      </c>
      <c r="C135" s="302">
        <v>4.016057400713767E-2</v>
      </c>
      <c r="D135" s="302">
        <v>4.3363743042560609E-3</v>
      </c>
      <c r="E135" s="302">
        <f t="shared" si="63"/>
        <v>0.94899400227080788</v>
      </c>
      <c r="F135" s="303"/>
      <c r="G135" s="302">
        <v>0.72797230176729832</v>
      </c>
      <c r="H135" s="302">
        <v>4.2289768501619578E-2</v>
      </c>
      <c r="I135" s="302">
        <v>1.553837724980498E-2</v>
      </c>
      <c r="J135" s="302">
        <f t="shared" si="66"/>
        <v>0.78580044751872291</v>
      </c>
      <c r="K135" s="303"/>
      <c r="L135" s="302">
        <v>0.91863771730488131</v>
      </c>
      <c r="M135" s="302">
        <v>5.4526209159303368E-2</v>
      </c>
      <c r="N135" s="302">
        <v>1.4336434738155877E-2</v>
      </c>
      <c r="O135" s="302">
        <f t="shared" si="65"/>
        <v>0.98750036120234053</v>
      </c>
    </row>
    <row r="136" spans="1:15" s="236" customFormat="1" x14ac:dyDescent="0.2">
      <c r="A136" s="237" t="str">
        <f>name!E$12</f>
        <v>Elementary occupations</v>
      </c>
      <c r="B136" s="302">
        <v>0.79314483541120229</v>
      </c>
      <c r="C136" s="302">
        <v>4.6781904262643934E-2</v>
      </c>
      <c r="D136" s="302">
        <v>1.7364454101135542E-2</v>
      </c>
      <c r="E136" s="302">
        <f t="shared" si="63"/>
        <v>0.85729119377498175</v>
      </c>
      <c r="F136" s="303"/>
      <c r="G136" s="302">
        <v>0.63223482335649817</v>
      </c>
      <c r="H136" s="302">
        <v>3.521495968801109E-2</v>
      </c>
      <c r="I136" s="302">
        <v>9.565774320786662E-3</v>
      </c>
      <c r="J136" s="302">
        <f t="shared" si="66"/>
        <v>0.67701555736529595</v>
      </c>
      <c r="K136" s="303"/>
      <c r="L136" s="302">
        <v>0.61257163108867807</v>
      </c>
      <c r="M136" s="302">
        <v>3.2121315561984803E-2</v>
      </c>
      <c r="N136" s="302">
        <v>1.2270037357379368E-2</v>
      </c>
      <c r="O136" s="302">
        <f t="shared" si="65"/>
        <v>0.65696298400804232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4.0635131781508349</v>
      </c>
      <c r="C138" s="311">
        <f t="shared" ref="C138:E138" si="67">SUM(C128:C136)</f>
        <v>0.37373448963214562</v>
      </c>
      <c r="D138" s="311">
        <f t="shared" si="67"/>
        <v>0.10975233221702137</v>
      </c>
      <c r="E138" s="311">
        <f t="shared" si="67"/>
        <v>4.5470000000000024</v>
      </c>
      <c r="F138" s="311"/>
      <c r="G138" s="311">
        <f t="shared" ref="G138:J138" si="68">SUM(G128:G136)</f>
        <v>3.9005780870549387</v>
      </c>
      <c r="H138" s="311">
        <f t="shared" si="68"/>
        <v>0.40112105361498662</v>
      </c>
      <c r="I138" s="311">
        <f t="shared" si="68"/>
        <v>0.17630085933007889</v>
      </c>
      <c r="J138" s="311">
        <f t="shared" si="68"/>
        <v>4.4780000000000042</v>
      </c>
      <c r="K138" s="311"/>
      <c r="L138" s="311">
        <f t="shared" ref="L138:O138" si="69">SUM(L128:L136)</f>
        <v>4.6146966860861269</v>
      </c>
      <c r="M138" s="311">
        <f t="shared" si="69"/>
        <v>0.481961518374876</v>
      </c>
      <c r="N138" s="311">
        <f t="shared" si="69"/>
        <v>0.18434179553900371</v>
      </c>
      <c r="O138" s="311">
        <f t="shared" si="69"/>
        <v>5.2810000000000059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2.4118186748885191</v>
      </c>
      <c r="C145" s="302">
        <v>0.18034645382528117</v>
      </c>
      <c r="D145" s="302">
        <v>0.60646724548279884</v>
      </c>
      <c r="E145" s="302">
        <f>SUM(B145:D145)</f>
        <v>3.198632374196599</v>
      </c>
      <c r="F145" s="303"/>
      <c r="G145" s="302">
        <v>2.7682289964932658</v>
      </c>
      <c r="H145" s="302">
        <v>0.3696976459145731</v>
      </c>
      <c r="I145" s="302">
        <v>1.1533096976390154</v>
      </c>
      <c r="J145" s="302">
        <f>SUM(G145:I145)</f>
        <v>4.2912363400468543</v>
      </c>
      <c r="K145" s="303"/>
      <c r="L145" s="302">
        <v>3.2155898250134172</v>
      </c>
      <c r="M145" s="302">
        <v>0.45381153242462419</v>
      </c>
      <c r="N145" s="302">
        <v>1.2894077020619348</v>
      </c>
      <c r="O145" s="302">
        <f>SUM(L145:N145)</f>
        <v>4.9588090594999761</v>
      </c>
    </row>
    <row r="146" spans="1:15" s="236" customFormat="1" x14ac:dyDescent="0.2">
      <c r="A146" s="237" t="str">
        <f>name!E$5</f>
        <v>Professional occupations</v>
      </c>
      <c r="B146" s="302">
        <v>2.6411828331965244</v>
      </c>
      <c r="C146" s="302">
        <v>0.10822256294657888</v>
      </c>
      <c r="D146" s="302">
        <v>0.34575487526699999</v>
      </c>
      <c r="E146" s="302">
        <f t="shared" ref="E146:E153" si="70">SUM(B146:D146)</f>
        <v>3.0951602714101032</v>
      </c>
      <c r="F146" s="303"/>
      <c r="G146" s="302">
        <v>3.4067917376877186</v>
      </c>
      <c r="H146" s="302">
        <v>0.20333720061562383</v>
      </c>
      <c r="I146" s="302">
        <v>0.53395357209436412</v>
      </c>
      <c r="J146" s="302">
        <f t="shared" ref="J146:J148" si="71">SUM(G146:I146)</f>
        <v>4.1440825103977064</v>
      </c>
      <c r="K146" s="303"/>
      <c r="L146" s="302">
        <v>4.6585451690783035</v>
      </c>
      <c r="M146" s="302">
        <v>0.25404851902879727</v>
      </c>
      <c r="N146" s="302">
        <v>0.45858417560896031</v>
      </c>
      <c r="O146" s="302">
        <f t="shared" ref="O146:O153" si="72">SUM(L146:N146)</f>
        <v>5.3711778637160608</v>
      </c>
    </row>
    <row r="147" spans="1:15" s="236" customFormat="1" x14ac:dyDescent="0.2">
      <c r="A147" s="237" t="str">
        <f>name!E$6</f>
        <v>Associate professional occupations</v>
      </c>
      <c r="B147" s="302">
        <v>1.6521755765660242</v>
      </c>
      <c r="C147" s="302">
        <v>0.14579631416322911</v>
      </c>
      <c r="D147" s="302">
        <v>0.1346131049886955</v>
      </c>
      <c r="E147" s="302">
        <f t="shared" si="70"/>
        <v>1.9325849957179488</v>
      </c>
      <c r="F147" s="303"/>
      <c r="G147" s="302">
        <v>2.0176535768312287</v>
      </c>
      <c r="H147" s="302">
        <v>0.2409500425033482</v>
      </c>
      <c r="I147" s="302">
        <v>0.2073914113460647</v>
      </c>
      <c r="J147" s="302">
        <f t="shared" si="71"/>
        <v>2.4659950306806415</v>
      </c>
      <c r="K147" s="303"/>
      <c r="L147" s="302">
        <v>2.2245198188333095</v>
      </c>
      <c r="M147" s="302">
        <v>0.25155870449984863</v>
      </c>
      <c r="N147" s="302">
        <v>0.21836228863128082</v>
      </c>
      <c r="O147" s="302">
        <f t="shared" si="72"/>
        <v>2.694440811964439</v>
      </c>
    </row>
    <row r="148" spans="1:15" s="236" customFormat="1" x14ac:dyDescent="0.2">
      <c r="A148" s="237" t="str">
        <f>name!E$7</f>
        <v>Administrative and secretarial occupations</v>
      </c>
      <c r="B148" s="302">
        <v>1.3767877529873342</v>
      </c>
      <c r="C148" s="302">
        <v>1.0160858588115016</v>
      </c>
      <c r="D148" s="302">
        <v>6.0940051041313115E-2</v>
      </c>
      <c r="E148" s="302">
        <f t="shared" si="70"/>
        <v>2.4538136628401488</v>
      </c>
      <c r="F148" s="303"/>
      <c r="G148" s="302">
        <v>1.4682625158249918</v>
      </c>
      <c r="H148" s="302">
        <v>1.118723694663242</v>
      </c>
      <c r="I148" s="302">
        <v>0.20019085870838063</v>
      </c>
      <c r="J148" s="302">
        <f t="shared" si="71"/>
        <v>2.787177069196614</v>
      </c>
      <c r="K148" s="303"/>
      <c r="L148" s="302">
        <v>1.3229081435834182</v>
      </c>
      <c r="M148" s="302">
        <v>1.2773878652799837</v>
      </c>
      <c r="N148" s="302">
        <v>0.15550484513448265</v>
      </c>
      <c r="O148" s="302">
        <f t="shared" si="72"/>
        <v>2.7558008539978842</v>
      </c>
    </row>
    <row r="149" spans="1:15" s="236" customFormat="1" x14ac:dyDescent="0.2">
      <c r="A149" s="237" t="str">
        <f>name!E$8</f>
        <v>Skilled trades occupations</v>
      </c>
      <c r="B149" s="302">
        <v>3.6034587083341219</v>
      </c>
      <c r="C149" s="302">
        <v>0.18865866211663207</v>
      </c>
      <c r="D149" s="302">
        <v>7.1546657778566862</v>
      </c>
      <c r="E149" s="302">
        <f t="shared" si="70"/>
        <v>10.946783148307439</v>
      </c>
      <c r="F149" s="303"/>
      <c r="G149" s="302">
        <v>2.863860155733609</v>
      </c>
      <c r="H149" s="302">
        <v>0.19903969177997158</v>
      </c>
      <c r="I149" s="302">
        <v>7.1237430737072724</v>
      </c>
      <c r="J149" s="302">
        <f>SUM(G149:I149)</f>
        <v>10.186642921220853</v>
      </c>
      <c r="K149" s="303"/>
      <c r="L149" s="302">
        <v>2.1118571757591824</v>
      </c>
      <c r="M149" s="302">
        <v>0.34252988322933864</v>
      </c>
      <c r="N149" s="302">
        <v>7.9457195084930907</v>
      </c>
      <c r="O149" s="302">
        <f t="shared" si="72"/>
        <v>10.400106567481611</v>
      </c>
    </row>
    <row r="150" spans="1:15" s="236" customFormat="1" x14ac:dyDescent="0.2">
      <c r="A150" s="237" t="str">
        <f>name!E$9</f>
        <v>Caring, leisure and other service occupations</v>
      </c>
      <c r="B150" s="302">
        <v>6.8600876209500103E-2</v>
      </c>
      <c r="C150" s="302">
        <v>1.2925063238596877E-2</v>
      </c>
      <c r="D150" s="302">
        <v>3.6817278993372992E-3</v>
      </c>
      <c r="E150" s="302">
        <f t="shared" si="70"/>
        <v>8.5207667347434277E-2</v>
      </c>
      <c r="F150" s="303"/>
      <c r="G150" s="302">
        <v>7.5232624108624857E-2</v>
      </c>
      <c r="H150" s="302">
        <v>2.0241563752090675E-2</v>
      </c>
      <c r="I150" s="302">
        <v>8.9131104520179891E-3</v>
      </c>
      <c r="J150" s="302">
        <f t="shared" ref="J150:J153" si="73">SUM(G150:I150)</f>
        <v>0.10438729831273352</v>
      </c>
      <c r="K150" s="303"/>
      <c r="L150" s="302">
        <v>8.5419240359820847E-2</v>
      </c>
      <c r="M150" s="302">
        <v>1.8306707992965944E-2</v>
      </c>
      <c r="N150" s="302">
        <v>1.6645065669715312E-2</v>
      </c>
      <c r="O150" s="302">
        <f t="shared" si="72"/>
        <v>0.1203710140225021</v>
      </c>
    </row>
    <row r="151" spans="1:15" s="236" customFormat="1" x14ac:dyDescent="0.2">
      <c r="A151" s="237" t="str">
        <f>name!E$10</f>
        <v>Sales and customer service occupations</v>
      </c>
      <c r="B151" s="302">
        <v>0.37467495141098367</v>
      </c>
      <c r="C151" s="302">
        <v>0.12833781437774364</v>
      </c>
      <c r="D151" s="302">
        <v>6.4817410130188366E-2</v>
      </c>
      <c r="E151" s="302">
        <f t="shared" si="70"/>
        <v>0.56783017591891571</v>
      </c>
      <c r="F151" s="303"/>
      <c r="G151" s="302">
        <v>0.38224147517252527</v>
      </c>
      <c r="H151" s="302">
        <v>0.1803684598349975</v>
      </c>
      <c r="I151" s="302">
        <v>8.4820380970828266E-2</v>
      </c>
      <c r="J151" s="302">
        <f t="shared" si="73"/>
        <v>0.64743031597835099</v>
      </c>
      <c r="K151" s="303"/>
      <c r="L151" s="302">
        <v>0.48398721933186517</v>
      </c>
      <c r="M151" s="302">
        <v>0.22914184574724111</v>
      </c>
      <c r="N151" s="302">
        <v>9.9951472420811843E-2</v>
      </c>
      <c r="O151" s="302">
        <f t="shared" si="72"/>
        <v>0.81308053749991804</v>
      </c>
    </row>
    <row r="152" spans="1:15" s="236" customFormat="1" x14ac:dyDescent="0.2">
      <c r="A152" s="237" t="str">
        <f>name!E$11</f>
        <v>Process, plant and machine operatives</v>
      </c>
      <c r="B152" s="302">
        <v>2.0888452410966392</v>
      </c>
      <c r="C152" s="302">
        <v>5.261503084383911E-2</v>
      </c>
      <c r="D152" s="302">
        <v>0.60743436494900138</v>
      </c>
      <c r="E152" s="302">
        <f t="shared" si="70"/>
        <v>2.7488946368894793</v>
      </c>
      <c r="F152" s="303"/>
      <c r="G152" s="302">
        <v>1.6470014059040203</v>
      </c>
      <c r="H152" s="302">
        <v>9.5850182422313759E-2</v>
      </c>
      <c r="I152" s="302">
        <v>0.81717045315188286</v>
      </c>
      <c r="J152" s="302">
        <f t="shared" si="73"/>
        <v>2.5600220414782169</v>
      </c>
      <c r="K152" s="303"/>
      <c r="L152" s="302">
        <v>1.9704025820762052</v>
      </c>
      <c r="M152" s="302">
        <v>0.12753886422862845</v>
      </c>
      <c r="N152" s="302">
        <v>1.269909021185998</v>
      </c>
      <c r="O152" s="302">
        <f t="shared" si="72"/>
        <v>3.3678504674908316</v>
      </c>
    </row>
    <row r="153" spans="1:15" s="236" customFormat="1" x14ac:dyDescent="0.2">
      <c r="A153" s="237" t="str">
        <f>name!E$12</f>
        <v>Elementary occupations</v>
      </c>
      <c r="B153" s="302">
        <v>1.1285871046348754</v>
      </c>
      <c r="C153" s="302">
        <v>0.19691796094224631</v>
      </c>
      <c r="D153" s="302">
        <v>0.70658800179478154</v>
      </c>
      <c r="E153" s="302">
        <f t="shared" si="70"/>
        <v>2.0320930673719033</v>
      </c>
      <c r="F153" s="303"/>
      <c r="G153" s="302">
        <v>0.87021041744332395</v>
      </c>
      <c r="H153" s="302">
        <v>0.24687728223155733</v>
      </c>
      <c r="I153" s="302">
        <v>0.80893877301315842</v>
      </c>
      <c r="J153" s="302">
        <f t="shared" si="73"/>
        <v>1.9260264726880396</v>
      </c>
      <c r="K153" s="303"/>
      <c r="L153" s="302">
        <v>0.73320399117093438</v>
      </c>
      <c r="M153" s="302">
        <v>0.18101452131925777</v>
      </c>
      <c r="N153" s="302">
        <v>1.2391443118365544</v>
      </c>
      <c r="O153" s="302">
        <f t="shared" si="72"/>
        <v>2.1533628243267464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15.346131719324521</v>
      </c>
      <c r="C155" s="311">
        <f t="shared" ref="C155:E155" si="74">SUM(C145:C153)</f>
        <v>2.0299057212656484</v>
      </c>
      <c r="D155" s="311">
        <f t="shared" si="74"/>
        <v>9.6849625594098043</v>
      </c>
      <c r="E155" s="311">
        <f t="shared" si="74"/>
        <v>27.060999999999968</v>
      </c>
      <c r="F155" s="311"/>
      <c r="G155" s="311">
        <f t="shared" ref="G155:J155" si="75">SUM(G145:G153)</f>
        <v>15.499482905199308</v>
      </c>
      <c r="H155" s="311">
        <f t="shared" si="75"/>
        <v>2.6750857637177177</v>
      </c>
      <c r="I155" s="311">
        <f t="shared" si="75"/>
        <v>10.938431331082986</v>
      </c>
      <c r="J155" s="311">
        <f t="shared" si="75"/>
        <v>29.11300000000001</v>
      </c>
      <c r="K155" s="311"/>
      <c r="L155" s="311">
        <f t="shared" ref="L155:O155" si="76">SUM(L145:L153)</f>
        <v>16.806433165206457</v>
      </c>
      <c r="M155" s="311">
        <f t="shared" si="76"/>
        <v>3.1353384437506855</v>
      </c>
      <c r="N155" s="311">
        <f t="shared" si="76"/>
        <v>12.69322839104283</v>
      </c>
      <c r="O155" s="311">
        <f t="shared" si="76"/>
        <v>32.63499999999997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6.9763279054404235</v>
      </c>
      <c r="C162" s="302">
        <v>0.53232606160278961</v>
      </c>
      <c r="D162" s="302">
        <v>1.7205878263235135</v>
      </c>
      <c r="E162" s="302">
        <f>SUM(B162:D162)</f>
        <v>9.229241793366727</v>
      </c>
      <c r="F162" s="303"/>
      <c r="G162" s="302">
        <v>7.3217568100047901</v>
      </c>
      <c r="H162" s="302">
        <v>0.86543062588690534</v>
      </c>
      <c r="I162" s="302">
        <v>1.3865015532263738</v>
      </c>
      <c r="J162" s="302">
        <f>SUM(G162:I162)</f>
        <v>9.5736889891180699</v>
      </c>
      <c r="K162" s="303"/>
      <c r="L162" s="302">
        <v>8.764650800455561</v>
      </c>
      <c r="M162" s="302">
        <v>1.0012029163668226</v>
      </c>
      <c r="N162" s="302">
        <v>1.5875296108703119</v>
      </c>
      <c r="O162" s="302">
        <f>SUM(L162:N162)</f>
        <v>11.353383327692697</v>
      </c>
    </row>
    <row r="163" spans="1:15" s="236" customFormat="1" x14ac:dyDescent="0.2">
      <c r="A163" s="237" t="str">
        <f>name!E$5</f>
        <v>Professional occupations</v>
      </c>
      <c r="B163" s="302">
        <v>4.4808514825251597</v>
      </c>
      <c r="C163" s="302">
        <v>0.67858933139321398</v>
      </c>
      <c r="D163" s="302">
        <v>0.47548769856053147</v>
      </c>
      <c r="E163" s="302">
        <f t="shared" ref="E163:E170" si="77">SUM(B163:D163)</f>
        <v>5.634928512478905</v>
      </c>
      <c r="F163" s="303"/>
      <c r="G163" s="302">
        <v>5.388431522082092</v>
      </c>
      <c r="H163" s="302">
        <v>0.93729226853115122</v>
      </c>
      <c r="I163" s="302">
        <v>0.36579976106840401</v>
      </c>
      <c r="J163" s="302">
        <f t="shared" ref="J163:J165" si="78">SUM(G163:I163)</f>
        <v>6.6915235516816471</v>
      </c>
      <c r="K163" s="303"/>
      <c r="L163" s="302">
        <v>7.2310359095455565</v>
      </c>
      <c r="M163" s="302">
        <v>1.1470124026679704</v>
      </c>
      <c r="N163" s="302">
        <v>0.30205234966838929</v>
      </c>
      <c r="O163" s="302">
        <f t="shared" ref="O163:O170" si="79">SUM(L163:N163)</f>
        <v>8.6801006618819176</v>
      </c>
    </row>
    <row r="164" spans="1:15" s="236" customFormat="1" x14ac:dyDescent="0.2">
      <c r="A164" s="237" t="str">
        <f>name!E$6</f>
        <v>Associate professional occupations</v>
      </c>
      <c r="B164" s="302">
        <v>4.4249526946174367</v>
      </c>
      <c r="C164" s="302">
        <v>1.0396690761378404</v>
      </c>
      <c r="D164" s="302">
        <v>0.42140423182951009</v>
      </c>
      <c r="E164" s="302">
        <f t="shared" si="77"/>
        <v>5.8860260025847877</v>
      </c>
      <c r="F164" s="303"/>
      <c r="G164" s="302">
        <v>4.8194683450475893</v>
      </c>
      <c r="H164" s="302">
        <v>1.211089465472357</v>
      </c>
      <c r="I164" s="302">
        <v>0.30859429657951026</v>
      </c>
      <c r="J164" s="302">
        <f t="shared" si="78"/>
        <v>6.3391521070994568</v>
      </c>
      <c r="K164" s="303"/>
      <c r="L164" s="302">
        <v>5.4190256644265666</v>
      </c>
      <c r="M164" s="302">
        <v>1.1858641096188227</v>
      </c>
      <c r="N164" s="302">
        <v>0.28805593484571407</v>
      </c>
      <c r="O164" s="302">
        <f t="shared" si="79"/>
        <v>6.8929457088911033</v>
      </c>
    </row>
    <row r="165" spans="1:15" s="236" customFormat="1" x14ac:dyDescent="0.2">
      <c r="A165" s="237" t="str">
        <f>name!E$7</f>
        <v>Administrative and secretarial occupations</v>
      </c>
      <c r="B165" s="302">
        <v>4.2890307736972408</v>
      </c>
      <c r="C165" s="302">
        <v>1.8962341184658393</v>
      </c>
      <c r="D165" s="302">
        <v>0.20403015443181144</v>
      </c>
      <c r="E165" s="302">
        <f t="shared" si="77"/>
        <v>6.3892950465948921</v>
      </c>
      <c r="F165" s="303"/>
      <c r="G165" s="302">
        <v>4.221850609317519</v>
      </c>
      <c r="H165" s="302">
        <v>2.0929217461822502</v>
      </c>
      <c r="I165" s="302">
        <v>0.17775853134736552</v>
      </c>
      <c r="J165" s="302">
        <f t="shared" si="78"/>
        <v>6.4925308868471348</v>
      </c>
      <c r="K165" s="303"/>
      <c r="L165" s="302">
        <v>4.2230165649857847</v>
      </c>
      <c r="M165" s="302">
        <v>1.9125461880368895</v>
      </c>
      <c r="N165" s="302">
        <v>0.17945324731991474</v>
      </c>
      <c r="O165" s="302">
        <f t="shared" si="79"/>
        <v>6.3150160003425881</v>
      </c>
    </row>
    <row r="166" spans="1:15" s="236" customFormat="1" x14ac:dyDescent="0.2">
      <c r="A166" s="237" t="str">
        <f>name!E$8</f>
        <v>Skilled trades occupations</v>
      </c>
      <c r="B166" s="302">
        <v>5.0564007486390299</v>
      </c>
      <c r="C166" s="302">
        <v>0.74985627973812508</v>
      </c>
      <c r="D166" s="302">
        <v>1.2087827571870267</v>
      </c>
      <c r="E166" s="302">
        <f t="shared" si="77"/>
        <v>7.0150397855641824</v>
      </c>
      <c r="F166" s="303"/>
      <c r="G166" s="302">
        <v>3.7697086831718885</v>
      </c>
      <c r="H166" s="302">
        <v>0.61507635174364006</v>
      </c>
      <c r="I166" s="302">
        <v>0.80674429889997012</v>
      </c>
      <c r="J166" s="302">
        <f>SUM(G166:I166)</f>
        <v>5.191529333815498</v>
      </c>
      <c r="K166" s="303"/>
      <c r="L166" s="302">
        <v>3.8683538254967584</v>
      </c>
      <c r="M166" s="302">
        <v>0.6785009404966611</v>
      </c>
      <c r="N166" s="302">
        <v>0.93381863031126322</v>
      </c>
      <c r="O166" s="302">
        <f t="shared" si="79"/>
        <v>5.4806733963046828</v>
      </c>
    </row>
    <row r="167" spans="1:15" s="236" customFormat="1" x14ac:dyDescent="0.2">
      <c r="A167" s="237" t="str">
        <f>name!E$9</f>
        <v>Caring, leisure and other service occupations</v>
      </c>
      <c r="B167" s="302">
        <v>0.46913328246860492</v>
      </c>
      <c r="C167" s="302">
        <v>0.16814275367930268</v>
      </c>
      <c r="D167" s="302">
        <v>5.7411563526246295E-2</v>
      </c>
      <c r="E167" s="302">
        <f t="shared" si="77"/>
        <v>0.69468759967415394</v>
      </c>
      <c r="F167" s="303"/>
      <c r="G167" s="302">
        <v>0.43430487752683145</v>
      </c>
      <c r="H167" s="302">
        <v>0.14478532692599252</v>
      </c>
      <c r="I167" s="302">
        <v>6.3951185657121115E-2</v>
      </c>
      <c r="J167" s="302">
        <f t="shared" ref="J167:J170" si="80">SUM(G167:I167)</f>
        <v>0.6430413901099451</v>
      </c>
      <c r="K167" s="303"/>
      <c r="L167" s="302">
        <v>0.66851816223087979</v>
      </c>
      <c r="M167" s="302">
        <v>0.12175123660561747</v>
      </c>
      <c r="N167" s="302">
        <v>8.6657613797109789E-2</v>
      </c>
      <c r="O167" s="302">
        <f t="shared" si="79"/>
        <v>0.87692701263360706</v>
      </c>
    </row>
    <row r="168" spans="1:15" s="236" customFormat="1" x14ac:dyDescent="0.2">
      <c r="A168" s="237" t="str">
        <f>name!E$10</f>
        <v>Sales and customer service occupations</v>
      </c>
      <c r="B168" s="302">
        <v>6.1670810539141714</v>
      </c>
      <c r="C168" s="302">
        <v>16.793746430861773</v>
      </c>
      <c r="D168" s="302">
        <v>1.1812855770219857</v>
      </c>
      <c r="E168" s="302">
        <f t="shared" si="77"/>
        <v>24.142113061797929</v>
      </c>
      <c r="F168" s="303"/>
      <c r="G168" s="302">
        <v>5.0505506937095772</v>
      </c>
      <c r="H168" s="302">
        <v>14.854925526819956</v>
      </c>
      <c r="I168" s="302">
        <v>0.63894936220470966</v>
      </c>
      <c r="J168" s="302">
        <f t="shared" si="80"/>
        <v>20.544425582734242</v>
      </c>
      <c r="K168" s="303"/>
      <c r="L168" s="302">
        <v>4.2167592358114163</v>
      </c>
      <c r="M168" s="302">
        <v>13.694451536059571</v>
      </c>
      <c r="N168" s="302">
        <v>0.51098202335407672</v>
      </c>
      <c r="O168" s="302">
        <f t="shared" si="79"/>
        <v>18.422192795225065</v>
      </c>
    </row>
    <row r="169" spans="1:15" s="236" customFormat="1" x14ac:dyDescent="0.2">
      <c r="A169" s="237" t="str">
        <f>name!E$11</f>
        <v>Process, plant and machine operatives</v>
      </c>
      <c r="B169" s="302">
        <v>4.0799117232190776</v>
      </c>
      <c r="C169" s="302">
        <v>0.74630668967371183</v>
      </c>
      <c r="D169" s="302">
        <v>0.29298352522044518</v>
      </c>
      <c r="E169" s="302">
        <f t="shared" si="77"/>
        <v>5.1192019381132345</v>
      </c>
      <c r="F169" s="303"/>
      <c r="G169" s="302">
        <v>3.0795907085755045</v>
      </c>
      <c r="H169" s="302">
        <v>0.73012154626742287</v>
      </c>
      <c r="I169" s="302">
        <v>0.26884774340149969</v>
      </c>
      <c r="J169" s="302">
        <f t="shared" si="80"/>
        <v>4.0785599982444269</v>
      </c>
      <c r="K169" s="303"/>
      <c r="L169" s="302">
        <v>3.4180352909506415</v>
      </c>
      <c r="M169" s="302">
        <v>1.076309939047746</v>
      </c>
      <c r="N169" s="302">
        <v>0.47036661910269495</v>
      </c>
      <c r="O169" s="302">
        <f t="shared" si="79"/>
        <v>4.9647118491010822</v>
      </c>
    </row>
    <row r="170" spans="1:15" s="236" customFormat="1" x14ac:dyDescent="0.2">
      <c r="A170" s="237" t="str">
        <f>name!E$12</f>
        <v>Elementary occupations</v>
      </c>
      <c r="B170" s="302">
        <v>3.7181830186580238</v>
      </c>
      <c r="C170" s="302">
        <v>3.7157744990561157</v>
      </c>
      <c r="D170" s="302">
        <v>0.13350874211109393</v>
      </c>
      <c r="E170" s="302">
        <f t="shared" si="77"/>
        <v>7.5674662598252338</v>
      </c>
      <c r="F170" s="303"/>
      <c r="G170" s="302">
        <v>2.7286649235407809</v>
      </c>
      <c r="H170" s="302">
        <v>2.8879053969953676</v>
      </c>
      <c r="I170" s="302">
        <v>7.4977839813484506E-2</v>
      </c>
      <c r="J170" s="302">
        <f t="shared" si="80"/>
        <v>5.6915481603496323</v>
      </c>
      <c r="K170" s="303"/>
      <c r="L170" s="302">
        <v>2.4496804043645142</v>
      </c>
      <c r="M170" s="302">
        <v>2.1755137712618651</v>
      </c>
      <c r="N170" s="302">
        <v>9.8855072300800553E-2</v>
      </c>
      <c r="O170" s="302">
        <f t="shared" si="79"/>
        <v>4.7240492479271801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39.661872683179169</v>
      </c>
      <c r="C172" s="311">
        <f t="shared" ref="C172:E172" si="81">SUM(C162:C170)</f>
        <v>26.320645240608716</v>
      </c>
      <c r="D172" s="311">
        <f t="shared" si="81"/>
        <v>5.6954820762121647</v>
      </c>
      <c r="E172" s="311">
        <f t="shared" si="81"/>
        <v>71.678000000000054</v>
      </c>
      <c r="F172" s="311"/>
      <c r="G172" s="311">
        <f t="shared" ref="G172:J172" si="82">SUM(G162:G170)</f>
        <v>36.814327172976576</v>
      </c>
      <c r="H172" s="311">
        <f t="shared" si="82"/>
        <v>24.339548254825043</v>
      </c>
      <c r="I172" s="311">
        <f t="shared" si="82"/>
        <v>4.0921245721984381</v>
      </c>
      <c r="J172" s="311">
        <f t="shared" si="82"/>
        <v>65.246000000000052</v>
      </c>
      <c r="K172" s="311"/>
      <c r="L172" s="311">
        <f t="shared" ref="L172:O172" si="83">SUM(L162:L170)</f>
        <v>40.259075858267678</v>
      </c>
      <c r="M172" s="311">
        <f t="shared" si="83"/>
        <v>22.993153040161967</v>
      </c>
      <c r="N172" s="311">
        <f t="shared" si="83"/>
        <v>4.457771101570275</v>
      </c>
      <c r="O172" s="311">
        <f t="shared" si="83"/>
        <v>67.709999999999923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1.1232094492233273</v>
      </c>
      <c r="C179" s="302">
        <v>7.3751300096424027E-2</v>
      </c>
      <c r="D179" s="302">
        <v>0.25206502792247049</v>
      </c>
      <c r="E179" s="302">
        <f>SUM(B179:D179)</f>
        <v>1.4490257772422219</v>
      </c>
      <c r="F179" s="303"/>
      <c r="G179" s="302">
        <v>1.6687958682770656</v>
      </c>
      <c r="H179" s="302">
        <v>0.15305397923085576</v>
      </c>
      <c r="I179" s="302">
        <v>0.57544666409103384</v>
      </c>
      <c r="J179" s="302">
        <f>SUM(G179:I179)</f>
        <v>2.3972965115989551</v>
      </c>
      <c r="K179" s="303"/>
      <c r="L179" s="302">
        <v>1.8982204707369166</v>
      </c>
      <c r="M179" s="302">
        <v>0.19784396708108992</v>
      </c>
      <c r="N179" s="302">
        <v>0.59846922631046784</v>
      </c>
      <c r="O179" s="302">
        <f>SUM(L179:N179)</f>
        <v>2.6945336641284743</v>
      </c>
    </row>
    <row r="180" spans="1:15" s="236" customFormat="1" x14ac:dyDescent="0.2">
      <c r="A180" s="237" t="str">
        <f>name!E$5</f>
        <v>Professional occupations</v>
      </c>
      <c r="B180" s="302">
        <v>0.91274492479577773</v>
      </c>
      <c r="C180" s="302">
        <v>7.5795256934210353E-2</v>
      </c>
      <c r="D180" s="302">
        <v>8.6170327445209943E-2</v>
      </c>
      <c r="E180" s="302">
        <f t="shared" ref="E180:E187" si="84">SUM(B180:D180)</f>
        <v>1.0747105091751981</v>
      </c>
      <c r="F180" s="303"/>
      <c r="G180" s="302">
        <v>1.5680667463522862</v>
      </c>
      <c r="H180" s="302">
        <v>0.17618043319168253</v>
      </c>
      <c r="I180" s="302">
        <v>0.17289443384984554</v>
      </c>
      <c r="J180" s="302">
        <f t="shared" ref="J180:J182" si="85">SUM(G180:I180)</f>
        <v>1.9171416133938142</v>
      </c>
      <c r="K180" s="303"/>
      <c r="L180" s="302">
        <v>2.0921355026298545</v>
      </c>
      <c r="M180" s="302">
        <v>0.30745629141278935</v>
      </c>
      <c r="N180" s="302">
        <v>0.14942244636420934</v>
      </c>
      <c r="O180" s="302">
        <f t="shared" ref="O180:O187" si="86">SUM(L180:N180)</f>
        <v>2.5490142404068532</v>
      </c>
    </row>
    <row r="181" spans="1:15" s="236" customFormat="1" x14ac:dyDescent="0.2">
      <c r="A181" s="237" t="str">
        <f>name!E$6</f>
        <v>Associate professional occupations</v>
      </c>
      <c r="B181" s="302">
        <v>0.87899025577261236</v>
      </c>
      <c r="C181" s="302">
        <v>9.4811599876734931E-2</v>
      </c>
      <c r="D181" s="302">
        <v>4.9703284089181954E-2</v>
      </c>
      <c r="E181" s="302">
        <f t="shared" si="84"/>
        <v>1.0235051397385293</v>
      </c>
      <c r="F181" s="303"/>
      <c r="G181" s="302">
        <v>1.3533580531346197</v>
      </c>
      <c r="H181" s="302">
        <v>0.17740010696029129</v>
      </c>
      <c r="I181" s="302">
        <v>0.12065706261956952</v>
      </c>
      <c r="J181" s="302">
        <f t="shared" si="85"/>
        <v>1.6514152227144805</v>
      </c>
      <c r="K181" s="303"/>
      <c r="L181" s="302">
        <v>1.4771062147621647</v>
      </c>
      <c r="M181" s="302">
        <v>0.23015615637926373</v>
      </c>
      <c r="N181" s="302">
        <v>0.10424328511125518</v>
      </c>
      <c r="O181" s="302">
        <f t="shared" si="86"/>
        <v>1.8115056562526837</v>
      </c>
    </row>
    <row r="182" spans="1:15" s="236" customFormat="1" x14ac:dyDescent="0.2">
      <c r="A182" s="237" t="str">
        <f>name!E$7</f>
        <v>Administrative and secretarial occupations</v>
      </c>
      <c r="B182" s="302">
        <v>1.2591159164568513</v>
      </c>
      <c r="C182" s="302">
        <v>0.43803301218447405</v>
      </c>
      <c r="D182" s="302">
        <v>3.472960424316144E-2</v>
      </c>
      <c r="E182" s="302">
        <f t="shared" si="84"/>
        <v>1.7318785328844868</v>
      </c>
      <c r="F182" s="303"/>
      <c r="G182" s="302">
        <v>1.7816506771544309</v>
      </c>
      <c r="H182" s="302">
        <v>0.55801652316066574</v>
      </c>
      <c r="I182" s="302">
        <v>9.9892010538492337E-2</v>
      </c>
      <c r="J182" s="302">
        <f t="shared" si="85"/>
        <v>2.4395592108535888</v>
      </c>
      <c r="K182" s="303"/>
      <c r="L182" s="302">
        <v>1.7541618344973775</v>
      </c>
      <c r="M182" s="302">
        <v>0.47352748247481136</v>
      </c>
      <c r="N182" s="302">
        <v>7.8091705599658945E-2</v>
      </c>
      <c r="O182" s="302">
        <f t="shared" si="86"/>
        <v>2.3057810225718476</v>
      </c>
    </row>
    <row r="183" spans="1:15" s="236" customFormat="1" x14ac:dyDescent="0.2">
      <c r="A183" s="237" t="str">
        <f>name!E$8</f>
        <v>Skilled trades occupations</v>
      </c>
      <c r="B183" s="302">
        <v>0.65489168184818369</v>
      </c>
      <c r="C183" s="302">
        <v>0.121298113695351</v>
      </c>
      <c r="D183" s="302">
        <v>0.27426480330495606</v>
      </c>
      <c r="E183" s="302">
        <f t="shared" si="84"/>
        <v>1.0504545988484908</v>
      </c>
      <c r="F183" s="303"/>
      <c r="G183" s="302">
        <v>0.6666982595813653</v>
      </c>
      <c r="H183" s="302">
        <v>0.13191818176358322</v>
      </c>
      <c r="I183" s="302">
        <v>0.29509698537333062</v>
      </c>
      <c r="J183" s="302">
        <f>SUM(G183:I183)</f>
        <v>1.0937134267182791</v>
      </c>
      <c r="K183" s="303"/>
      <c r="L183" s="302">
        <v>0.61724302585146573</v>
      </c>
      <c r="M183" s="302">
        <v>0.19834018109407439</v>
      </c>
      <c r="N183" s="302">
        <v>0.29983895275778694</v>
      </c>
      <c r="O183" s="302">
        <f t="shared" si="86"/>
        <v>1.1154221597033271</v>
      </c>
    </row>
    <row r="184" spans="1:15" s="236" customFormat="1" x14ac:dyDescent="0.2">
      <c r="A184" s="237" t="str">
        <f>name!E$9</f>
        <v>Caring, leisure and other service occupations</v>
      </c>
      <c r="B184" s="302">
        <v>0.61949236014479647</v>
      </c>
      <c r="C184" s="302">
        <v>0.38335288595871247</v>
      </c>
      <c r="D184" s="302">
        <v>7.8980385620937565E-2</v>
      </c>
      <c r="E184" s="302">
        <f t="shared" si="84"/>
        <v>1.0818256317244463</v>
      </c>
      <c r="F184" s="303"/>
      <c r="G184" s="302">
        <v>0.78896566126386214</v>
      </c>
      <c r="H184" s="302">
        <v>0.46853784653485336</v>
      </c>
      <c r="I184" s="302">
        <v>0.18796386813591059</v>
      </c>
      <c r="J184" s="302">
        <f t="shared" ref="J184:J187" si="87">SUM(G184:I184)</f>
        <v>1.4454673759346262</v>
      </c>
      <c r="K184" s="303"/>
      <c r="L184" s="302">
        <v>0.91296546242213561</v>
      </c>
      <c r="M184" s="302">
        <v>0.52599718882619495</v>
      </c>
      <c r="N184" s="302">
        <v>0.22122413510261651</v>
      </c>
      <c r="O184" s="302">
        <f t="shared" si="86"/>
        <v>1.660186786350947</v>
      </c>
    </row>
    <row r="185" spans="1:15" s="236" customFormat="1" x14ac:dyDescent="0.2">
      <c r="A185" s="237" t="str">
        <f>name!E$10</f>
        <v>Sales and customer service occupations</v>
      </c>
      <c r="B185" s="302">
        <v>0.41463766768835714</v>
      </c>
      <c r="C185" s="302">
        <v>0.13710654662706212</v>
      </c>
      <c r="D185" s="302">
        <v>4.5718554589195021E-2</v>
      </c>
      <c r="E185" s="302">
        <f t="shared" si="84"/>
        <v>0.59746276890461425</v>
      </c>
      <c r="F185" s="303"/>
      <c r="G185" s="302">
        <v>0.55999151507001876</v>
      </c>
      <c r="H185" s="302">
        <v>0.19525489909466467</v>
      </c>
      <c r="I185" s="302">
        <v>7.5063725956628732E-2</v>
      </c>
      <c r="J185" s="302">
        <f t="shared" si="87"/>
        <v>0.8303101401213121</v>
      </c>
      <c r="K185" s="303"/>
      <c r="L185" s="302">
        <v>0.66709082141009068</v>
      </c>
      <c r="M185" s="302">
        <v>0.31161130268451032</v>
      </c>
      <c r="N185" s="302">
        <v>6.8960190953220604E-2</v>
      </c>
      <c r="O185" s="302">
        <f t="shared" si="86"/>
        <v>1.0476623150478217</v>
      </c>
    </row>
    <row r="186" spans="1:15" s="236" customFormat="1" x14ac:dyDescent="0.2">
      <c r="A186" s="237" t="str">
        <f>name!E$11</f>
        <v>Process, plant and machine operatives</v>
      </c>
      <c r="B186" s="302">
        <v>4.1695295039305984</v>
      </c>
      <c r="C186" s="302">
        <v>0.64839300614914386</v>
      </c>
      <c r="D186" s="302">
        <v>1.7138391139301778</v>
      </c>
      <c r="E186" s="302">
        <f t="shared" si="84"/>
        <v>6.5317616240099206</v>
      </c>
      <c r="F186" s="303"/>
      <c r="G186" s="302">
        <v>4.4440651183290152</v>
      </c>
      <c r="H186" s="302">
        <v>0.90330275087848944</v>
      </c>
      <c r="I186" s="302">
        <v>2.8671699600344756</v>
      </c>
      <c r="J186" s="302">
        <f t="shared" si="87"/>
        <v>8.2145378292419799</v>
      </c>
      <c r="K186" s="303"/>
      <c r="L186" s="302">
        <v>4.828660755282062</v>
      </c>
      <c r="M186" s="302">
        <v>1.130084645683076</v>
      </c>
      <c r="N186" s="302">
        <v>3.5224531989713923</v>
      </c>
      <c r="O186" s="302">
        <f t="shared" si="86"/>
        <v>9.4811985999365298</v>
      </c>
    </row>
    <row r="187" spans="1:15" s="236" customFormat="1" x14ac:dyDescent="0.2">
      <c r="A187" s="237" t="str">
        <f>name!E$12</f>
        <v>Elementary occupations</v>
      </c>
      <c r="B187" s="302">
        <v>2.3846873425055883</v>
      </c>
      <c r="C187" s="302">
        <v>0.51185944915850279</v>
      </c>
      <c r="D187" s="302">
        <v>7.9828625807993034E-2</v>
      </c>
      <c r="E187" s="302">
        <f t="shared" si="84"/>
        <v>2.976375417472084</v>
      </c>
      <c r="F187" s="303"/>
      <c r="G187" s="302">
        <v>2.4270028999135911</v>
      </c>
      <c r="H187" s="302">
        <v>0.55715411607504295</v>
      </c>
      <c r="I187" s="302">
        <v>0.12240165343435744</v>
      </c>
      <c r="J187" s="302">
        <f t="shared" si="87"/>
        <v>3.1065586694229914</v>
      </c>
      <c r="K187" s="303"/>
      <c r="L187" s="302">
        <v>2.0561400479639578</v>
      </c>
      <c r="M187" s="302">
        <v>0.50426621203320066</v>
      </c>
      <c r="N187" s="302">
        <v>0.13728929560432879</v>
      </c>
      <c r="O187" s="302">
        <f t="shared" si="86"/>
        <v>2.697695555601487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12.417299102366092</v>
      </c>
      <c r="C189" s="311">
        <f t="shared" ref="C189:E189" si="88">SUM(C179:C187)</f>
        <v>2.4844011706806155</v>
      </c>
      <c r="D189" s="311">
        <f t="shared" si="88"/>
        <v>2.6152997269532836</v>
      </c>
      <c r="E189" s="311">
        <f t="shared" si="88"/>
        <v>17.516999999999992</v>
      </c>
      <c r="F189" s="311"/>
      <c r="G189" s="311">
        <f t="shared" ref="G189:J189" si="89">SUM(G179:G187)</f>
        <v>15.258594799076254</v>
      </c>
      <c r="H189" s="311">
        <f t="shared" si="89"/>
        <v>3.3208188368901292</v>
      </c>
      <c r="I189" s="311">
        <f t="shared" si="89"/>
        <v>4.5165863640336443</v>
      </c>
      <c r="J189" s="311">
        <f t="shared" si="89"/>
        <v>23.096000000000029</v>
      </c>
      <c r="K189" s="311"/>
      <c r="L189" s="311">
        <f t="shared" ref="L189:O189" si="90">SUM(L179:L187)</f>
        <v>16.303724135556024</v>
      </c>
      <c r="M189" s="311">
        <f t="shared" si="90"/>
        <v>3.8792834276690109</v>
      </c>
      <c r="N189" s="311">
        <f t="shared" si="90"/>
        <v>5.1799924367749366</v>
      </c>
      <c r="O189" s="311">
        <f t="shared" si="90"/>
        <v>25.362999999999971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1.2076893586768247</v>
      </c>
      <c r="C196" s="302">
        <v>0.16805565888557342</v>
      </c>
      <c r="D196" s="302">
        <v>0.61315526605165893</v>
      </c>
      <c r="E196" s="302">
        <f>SUM(B196:D196)</f>
        <v>1.9889002836140572</v>
      </c>
      <c r="F196" s="303"/>
      <c r="G196" s="302">
        <v>1.4692238149219774</v>
      </c>
      <c r="H196" s="302">
        <v>0.37041869834769625</v>
      </c>
      <c r="I196" s="302">
        <v>1.0060806773799618</v>
      </c>
      <c r="J196" s="302">
        <f>SUM(G196:I196)</f>
        <v>2.8457231906496352</v>
      </c>
      <c r="K196" s="303"/>
      <c r="L196" s="302">
        <v>2.0926199618060481</v>
      </c>
      <c r="M196" s="302">
        <v>0.61435158323427264</v>
      </c>
      <c r="N196" s="302">
        <v>1.418400662034389</v>
      </c>
      <c r="O196" s="302">
        <f>SUM(L196:N196)</f>
        <v>4.1253722070747099</v>
      </c>
    </row>
    <row r="197" spans="1:15" s="236" customFormat="1" x14ac:dyDescent="0.2">
      <c r="A197" s="237" t="str">
        <f>name!E$5</f>
        <v>Professional occupations</v>
      </c>
      <c r="B197" s="302">
        <v>0.42454495158460598</v>
      </c>
      <c r="C197" s="302">
        <v>8.6149225913937477E-2</v>
      </c>
      <c r="D197" s="302">
        <v>4.9949939233219963E-2</v>
      </c>
      <c r="E197" s="302">
        <f t="shared" ref="E197:E204" si="91">SUM(B197:D197)</f>
        <v>0.5606441167317634</v>
      </c>
      <c r="F197" s="303"/>
      <c r="G197" s="302">
        <v>0.62431442303554396</v>
      </c>
      <c r="H197" s="302">
        <v>0.19563049695323134</v>
      </c>
      <c r="I197" s="302">
        <v>7.8851751689184207E-2</v>
      </c>
      <c r="J197" s="302">
        <f t="shared" ref="J197:J199" si="92">SUM(G197:I197)</f>
        <v>0.89879667167795951</v>
      </c>
      <c r="K197" s="303"/>
      <c r="L197" s="302">
        <v>0.8558320126893787</v>
      </c>
      <c r="M197" s="302">
        <v>0.28279337508049907</v>
      </c>
      <c r="N197" s="302">
        <v>5.7990105688816254E-2</v>
      </c>
      <c r="O197" s="302">
        <f t="shared" ref="O197:O204" si="93">SUM(L197:N197)</f>
        <v>1.1966154934586941</v>
      </c>
    </row>
    <row r="198" spans="1:15" s="236" customFormat="1" x14ac:dyDescent="0.2">
      <c r="A198" s="237" t="str">
        <f>name!E$6</f>
        <v>Associate professional occupations</v>
      </c>
      <c r="B198" s="302">
        <v>0.40971139085724667</v>
      </c>
      <c r="C198" s="302">
        <v>0.25067697734667627</v>
      </c>
      <c r="D198" s="302">
        <v>2.6352602262590133E-2</v>
      </c>
      <c r="E198" s="302">
        <f t="shared" si="91"/>
        <v>0.68674097046651306</v>
      </c>
      <c r="F198" s="303"/>
      <c r="G198" s="302">
        <v>0.54842611725775436</v>
      </c>
      <c r="H198" s="302">
        <v>0.42279109626535494</v>
      </c>
      <c r="I198" s="302">
        <v>4.0954595406436763E-2</v>
      </c>
      <c r="J198" s="302">
        <f t="shared" si="92"/>
        <v>1.0121718089295462</v>
      </c>
      <c r="K198" s="303"/>
      <c r="L198" s="302">
        <v>0.6833228227970769</v>
      </c>
      <c r="M198" s="302">
        <v>0.58731802055454563</v>
      </c>
      <c r="N198" s="302">
        <v>3.3158345527653281E-2</v>
      </c>
      <c r="O198" s="302">
        <f t="shared" si="93"/>
        <v>1.3037991888792757</v>
      </c>
    </row>
    <row r="199" spans="1:15" s="236" customFormat="1" x14ac:dyDescent="0.2">
      <c r="A199" s="237" t="str">
        <f>name!E$7</f>
        <v>Administrative and secretarial occupations</v>
      </c>
      <c r="B199" s="302">
        <v>0.81510193808691223</v>
      </c>
      <c r="C199" s="302">
        <v>0.30716694672270933</v>
      </c>
      <c r="D199" s="302">
        <v>6.7446679675055481E-3</v>
      </c>
      <c r="E199" s="302">
        <f t="shared" si="91"/>
        <v>1.1290135527771272</v>
      </c>
      <c r="F199" s="303"/>
      <c r="G199" s="302">
        <v>0.90415935086890986</v>
      </c>
      <c r="H199" s="302">
        <v>0.50243950281735839</v>
      </c>
      <c r="I199" s="302">
        <v>1.4703601077844769E-2</v>
      </c>
      <c r="J199" s="302">
        <f t="shared" si="92"/>
        <v>1.4213024547641129</v>
      </c>
      <c r="K199" s="303"/>
      <c r="L199" s="302">
        <v>1.1366684045196802</v>
      </c>
      <c r="M199" s="302">
        <v>0.56959165061131234</v>
      </c>
      <c r="N199" s="302">
        <v>1.1768859530272997E-2</v>
      </c>
      <c r="O199" s="302">
        <f t="shared" si="93"/>
        <v>1.7180289146612655</v>
      </c>
    </row>
    <row r="200" spans="1:15" s="236" customFormat="1" x14ac:dyDescent="0.2">
      <c r="A200" s="237" t="str">
        <f>name!E$8</f>
        <v>Skilled trades occupations</v>
      </c>
      <c r="B200" s="302">
        <v>3.0363875702204917</v>
      </c>
      <c r="C200" s="302">
        <v>1.0235259846886882</v>
      </c>
      <c r="D200" s="302">
        <v>0.22897549378741958</v>
      </c>
      <c r="E200" s="302">
        <f t="shared" si="91"/>
        <v>4.2888890486965998</v>
      </c>
      <c r="F200" s="303"/>
      <c r="G200" s="302">
        <v>2.3724200383001435</v>
      </c>
      <c r="H200" s="302">
        <v>1.1202662325859367</v>
      </c>
      <c r="I200" s="302">
        <v>0.44082349179346458</v>
      </c>
      <c r="J200" s="302">
        <f>SUM(G200:I200)</f>
        <v>3.9335097626795448</v>
      </c>
      <c r="K200" s="303"/>
      <c r="L200" s="302">
        <v>2.34668893349426</v>
      </c>
      <c r="M200" s="302">
        <v>1.1978437449754205</v>
      </c>
      <c r="N200" s="302">
        <v>0.47742321533070392</v>
      </c>
      <c r="O200" s="302">
        <f t="shared" si="93"/>
        <v>4.021955893800385</v>
      </c>
    </row>
    <row r="201" spans="1:15" s="236" customFormat="1" x14ac:dyDescent="0.2">
      <c r="A201" s="237" t="str">
        <f>name!E$9</f>
        <v>Caring, leisure and other service occupations</v>
      </c>
      <c r="B201" s="302">
        <v>0.47670543990861247</v>
      </c>
      <c r="C201" s="302">
        <v>0.54425422647969901</v>
      </c>
      <c r="D201" s="302">
        <v>2.9405578004826582E-2</v>
      </c>
      <c r="E201" s="302">
        <f t="shared" si="91"/>
        <v>1.0503652443931382</v>
      </c>
      <c r="F201" s="303"/>
      <c r="G201" s="302">
        <v>0.501188044182314</v>
      </c>
      <c r="H201" s="302">
        <v>0.70768947748244104</v>
      </c>
      <c r="I201" s="302">
        <v>8.7029245179820469E-2</v>
      </c>
      <c r="J201" s="302">
        <f t="shared" ref="J201:J204" si="94">SUM(G201:I201)</f>
        <v>1.2959067668445756</v>
      </c>
      <c r="K201" s="303"/>
      <c r="L201" s="302">
        <v>0.62070813296778993</v>
      </c>
      <c r="M201" s="302">
        <v>0.81575677245138845</v>
      </c>
      <c r="N201" s="302">
        <v>0.14130460052954052</v>
      </c>
      <c r="O201" s="302">
        <f t="shared" si="93"/>
        <v>1.5777695059487189</v>
      </c>
    </row>
    <row r="202" spans="1:15" s="236" customFormat="1" x14ac:dyDescent="0.2">
      <c r="A202" s="237" t="str">
        <f>name!E$10</f>
        <v>Sales and customer service occupations</v>
      </c>
      <c r="B202" s="302">
        <v>0.36060831771148366</v>
      </c>
      <c r="C202" s="302">
        <v>1.0900940782486013</v>
      </c>
      <c r="D202" s="302">
        <v>0.21629578147996964</v>
      </c>
      <c r="E202" s="302">
        <f t="shared" si="91"/>
        <v>1.6669981774400546</v>
      </c>
      <c r="F202" s="303"/>
      <c r="G202" s="302">
        <v>0.37968068265594701</v>
      </c>
      <c r="H202" s="302">
        <v>1.5578395206920688</v>
      </c>
      <c r="I202" s="302">
        <v>0.28387455917301191</v>
      </c>
      <c r="J202" s="302">
        <f t="shared" si="94"/>
        <v>2.2213947625210277</v>
      </c>
      <c r="K202" s="303"/>
      <c r="L202" s="302">
        <v>0.48741649925635466</v>
      </c>
      <c r="M202" s="302">
        <v>2.1037284116598465</v>
      </c>
      <c r="N202" s="302">
        <v>0.24635068230208798</v>
      </c>
      <c r="O202" s="302">
        <f t="shared" si="93"/>
        <v>2.8374955932182888</v>
      </c>
    </row>
    <row r="203" spans="1:15" s="236" customFormat="1" x14ac:dyDescent="0.2">
      <c r="A203" s="237" t="str">
        <f>name!E$11</f>
        <v>Process, plant and machine operatives</v>
      </c>
      <c r="B203" s="302">
        <v>0.31025584807626116</v>
      </c>
      <c r="C203" s="302">
        <v>0.35750976965929326</v>
      </c>
      <c r="D203" s="302">
        <v>3.3942466105823556E-2</v>
      </c>
      <c r="E203" s="302">
        <f t="shared" si="91"/>
        <v>0.70170808384137795</v>
      </c>
      <c r="F203" s="303"/>
      <c r="G203" s="302">
        <v>0.25939485661850104</v>
      </c>
      <c r="H203" s="302">
        <v>0.54055302744739631</v>
      </c>
      <c r="I203" s="302">
        <v>5.3371075419759793E-2</v>
      </c>
      <c r="J203" s="302">
        <f t="shared" si="94"/>
        <v>0.85331895948565717</v>
      </c>
      <c r="K203" s="303"/>
      <c r="L203" s="302">
        <v>0.35555060580893488</v>
      </c>
      <c r="M203" s="302">
        <v>0.88978872706672063</v>
      </c>
      <c r="N203" s="302">
        <v>7.1656323404924213E-2</v>
      </c>
      <c r="O203" s="302">
        <f t="shared" si="93"/>
        <v>1.3169956562805796</v>
      </c>
    </row>
    <row r="204" spans="1:15" s="236" customFormat="1" x14ac:dyDescent="0.2">
      <c r="A204" s="237" t="str">
        <f>name!E$12</f>
        <v>Elementary occupations</v>
      </c>
      <c r="B204" s="302">
        <v>3.1280679325917804</v>
      </c>
      <c r="C204" s="302">
        <v>10.286641162734837</v>
      </c>
      <c r="D204" s="302">
        <v>5.2031426712743634E-2</v>
      </c>
      <c r="E204" s="302">
        <f t="shared" si="91"/>
        <v>13.466740522039361</v>
      </c>
      <c r="F204" s="303"/>
      <c r="G204" s="302">
        <v>3.0939405925886199</v>
      </c>
      <c r="H204" s="302">
        <v>12.462463519039733</v>
      </c>
      <c r="I204" s="302">
        <v>9.0471510819567044E-2</v>
      </c>
      <c r="J204" s="302">
        <f t="shared" si="94"/>
        <v>15.64687562244792</v>
      </c>
      <c r="K204" s="303"/>
      <c r="L204" s="302">
        <v>3.7272543140079444</v>
      </c>
      <c r="M204" s="302">
        <v>14.166051161967262</v>
      </c>
      <c r="N204" s="302">
        <v>0.11966207070283365</v>
      </c>
      <c r="O204" s="302">
        <f t="shared" si="93"/>
        <v>18.012967546678041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10.169072747714219</v>
      </c>
      <c r="C206" s="311">
        <f t="shared" ref="C206:E206" si="95">SUM(C196:C204)</f>
        <v>14.114074030680015</v>
      </c>
      <c r="D206" s="311">
        <f t="shared" si="95"/>
        <v>1.2568532216057577</v>
      </c>
      <c r="E206" s="311">
        <f t="shared" si="95"/>
        <v>25.539999999999992</v>
      </c>
      <c r="F206" s="311"/>
      <c r="G206" s="311">
        <f t="shared" ref="G206:J206" si="96">SUM(G196:G204)</f>
        <v>10.152747920429711</v>
      </c>
      <c r="H206" s="311">
        <f t="shared" si="96"/>
        <v>17.880091571631219</v>
      </c>
      <c r="I206" s="311">
        <f t="shared" si="96"/>
        <v>2.0961605079390511</v>
      </c>
      <c r="J206" s="311">
        <f t="shared" si="96"/>
        <v>30.12899999999998</v>
      </c>
      <c r="K206" s="311"/>
      <c r="L206" s="311">
        <f t="shared" ref="L206:O206" si="97">SUM(L196:L204)</f>
        <v>12.306061687347469</v>
      </c>
      <c r="M206" s="311">
        <f t="shared" si="97"/>
        <v>21.227223447601268</v>
      </c>
      <c r="N206" s="311">
        <f t="shared" si="97"/>
        <v>2.5777148650512216</v>
      </c>
      <c r="O206" s="311">
        <f t="shared" si="97"/>
        <v>36.110999999999962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0.6791216102912665</v>
      </c>
      <c r="C213" s="302">
        <v>0.18106868285410099</v>
      </c>
      <c r="D213" s="302">
        <v>0.234711974048358</v>
      </c>
      <c r="E213" s="302">
        <f>SUM(B213:D213)</f>
        <v>1.0949022671937256</v>
      </c>
      <c r="F213" s="303"/>
      <c r="G213" s="302">
        <v>0.75773832171226851</v>
      </c>
      <c r="H213" s="302">
        <v>0.1887803729452382</v>
      </c>
      <c r="I213" s="302">
        <v>0.2414290061802053</v>
      </c>
      <c r="J213" s="302">
        <f>SUM(G213:I213)</f>
        <v>1.187947700837712</v>
      </c>
      <c r="K213" s="303"/>
      <c r="L213" s="302">
        <v>0.76811769860047752</v>
      </c>
      <c r="M213" s="302">
        <v>0.22215583493142504</v>
      </c>
      <c r="N213" s="302">
        <v>0.24936649692767462</v>
      </c>
      <c r="O213" s="302">
        <f>SUM(L213:N213)</f>
        <v>1.2396400304595772</v>
      </c>
    </row>
    <row r="214" spans="1:15" s="236" customFormat="1" x14ac:dyDescent="0.2">
      <c r="A214" s="237" t="str">
        <f>name!E$5</f>
        <v>Professional occupations</v>
      </c>
      <c r="B214" s="302">
        <v>0.80371735826345458</v>
      </c>
      <c r="C214" s="302">
        <v>0.17745404171804707</v>
      </c>
      <c r="D214" s="302">
        <v>0.3990244074248892</v>
      </c>
      <c r="E214" s="302">
        <f t="shared" ref="E214:E221" si="98">SUM(B214:D214)</f>
        <v>1.3801958074063909</v>
      </c>
      <c r="F214" s="303"/>
      <c r="G214" s="302">
        <v>1.090681732437508</v>
      </c>
      <c r="H214" s="302">
        <v>0.2004587714570101</v>
      </c>
      <c r="I214" s="302">
        <v>0.37354682811180978</v>
      </c>
      <c r="J214" s="302">
        <f t="shared" ref="J214:J216" si="99">SUM(G214:I214)</f>
        <v>1.6646873320063278</v>
      </c>
      <c r="K214" s="303"/>
      <c r="L214" s="302">
        <v>1.1258390373794491</v>
      </c>
      <c r="M214" s="302">
        <v>0.24887943134990551</v>
      </c>
      <c r="N214" s="302">
        <v>0.30006548812761991</v>
      </c>
      <c r="O214" s="302">
        <f t="shared" ref="O214:O221" si="100">SUM(L214:N214)</f>
        <v>1.6747839568569745</v>
      </c>
    </row>
    <row r="215" spans="1:15" s="236" customFormat="1" x14ac:dyDescent="0.2">
      <c r="A215" s="237" t="str">
        <f>name!E$6</f>
        <v>Associate professional occupations</v>
      </c>
      <c r="B215" s="302">
        <v>0.68789380351703777</v>
      </c>
      <c r="C215" s="302">
        <v>0.2377455749217304</v>
      </c>
      <c r="D215" s="302">
        <v>0.86570213289322229</v>
      </c>
      <c r="E215" s="302">
        <f t="shared" si="98"/>
        <v>1.7913415113319906</v>
      </c>
      <c r="F215" s="303"/>
      <c r="G215" s="302">
        <v>0.86871691905885984</v>
      </c>
      <c r="H215" s="302">
        <v>0.21990086416270582</v>
      </c>
      <c r="I215" s="302">
        <v>0.63444239453108764</v>
      </c>
      <c r="J215" s="302">
        <f t="shared" si="99"/>
        <v>1.7230601777526533</v>
      </c>
      <c r="K215" s="303"/>
      <c r="L215" s="302">
        <v>0.80457343909182555</v>
      </c>
      <c r="M215" s="302">
        <v>0.21179015658207806</v>
      </c>
      <c r="N215" s="302">
        <v>0.58525505958242074</v>
      </c>
      <c r="O215" s="302">
        <f t="shared" si="100"/>
        <v>1.6016186552563245</v>
      </c>
    </row>
    <row r="216" spans="1:15" s="236" customFormat="1" x14ac:dyDescent="0.2">
      <c r="A216" s="237" t="str">
        <f>name!E$7</f>
        <v>Administrative and secretarial occupations</v>
      </c>
      <c r="B216" s="302">
        <v>0.29280949053775968</v>
      </c>
      <c r="C216" s="302">
        <v>0.29090546549783952</v>
      </c>
      <c r="D216" s="302">
        <v>6.0970301009272247E-2</v>
      </c>
      <c r="E216" s="302">
        <f t="shared" si="98"/>
        <v>0.64468525704487145</v>
      </c>
      <c r="F216" s="303"/>
      <c r="G216" s="302">
        <v>0.30930274013879716</v>
      </c>
      <c r="H216" s="302">
        <v>0.20440063789249438</v>
      </c>
      <c r="I216" s="302">
        <v>3.5798608124561496E-2</v>
      </c>
      <c r="J216" s="302">
        <f t="shared" si="99"/>
        <v>0.54950198615585299</v>
      </c>
      <c r="K216" s="303"/>
      <c r="L216" s="302">
        <v>0.18087222613018941</v>
      </c>
      <c r="M216" s="302">
        <v>0.12831895603637972</v>
      </c>
      <c r="N216" s="302">
        <v>2.7943287937743224E-2</v>
      </c>
      <c r="O216" s="302">
        <f t="shared" si="100"/>
        <v>0.33713447010431236</v>
      </c>
    </row>
    <row r="217" spans="1:15" s="236" customFormat="1" x14ac:dyDescent="0.2">
      <c r="A217" s="237" t="str">
        <f>name!E$8</f>
        <v>Skilled trades occupations</v>
      </c>
      <c r="B217" s="302">
        <v>0.32436764887157049</v>
      </c>
      <c r="C217" s="302">
        <v>8.7906692409131112E-2</v>
      </c>
      <c r="D217" s="302">
        <v>0.1588316876796862</v>
      </c>
      <c r="E217" s="302">
        <f t="shared" si="98"/>
        <v>0.57110602896038776</v>
      </c>
      <c r="F217" s="303"/>
      <c r="G217" s="302">
        <v>0.27660650804022052</v>
      </c>
      <c r="H217" s="302">
        <v>5.8324030535835777E-2</v>
      </c>
      <c r="I217" s="302">
        <v>0.13121211170454417</v>
      </c>
      <c r="J217" s="302">
        <f>SUM(G217:I217)</f>
        <v>0.46614265028060048</v>
      </c>
      <c r="K217" s="303"/>
      <c r="L217" s="302">
        <v>0.18202929017186875</v>
      </c>
      <c r="M217" s="302">
        <v>7.8152254480047145E-2</v>
      </c>
      <c r="N217" s="302">
        <v>0.13396248850646081</v>
      </c>
      <c r="O217" s="302">
        <f t="shared" si="100"/>
        <v>0.39414403315837671</v>
      </c>
    </row>
    <row r="218" spans="1:15" s="236" customFormat="1" x14ac:dyDescent="0.2">
      <c r="A218" s="237" t="str">
        <f>name!E$9</f>
        <v>Caring, leisure and other service occupations</v>
      </c>
      <c r="B218" s="302">
        <v>9.6628926414565303E-2</v>
      </c>
      <c r="C218" s="302">
        <v>0.12025555782681069</v>
      </c>
      <c r="D218" s="302">
        <v>3.2266091052305858E-2</v>
      </c>
      <c r="E218" s="302">
        <f t="shared" si="98"/>
        <v>0.24915057529368184</v>
      </c>
      <c r="F218" s="303"/>
      <c r="G218" s="302">
        <v>8.1970960605632928E-2</v>
      </c>
      <c r="H218" s="302">
        <v>7.4591566247546523E-2</v>
      </c>
      <c r="I218" s="302">
        <v>2.1077940717394664E-2</v>
      </c>
      <c r="J218" s="302">
        <f t="shared" ref="J218:J221" si="101">SUM(G218:I218)</f>
        <v>0.17764046757057411</v>
      </c>
      <c r="K218" s="303"/>
      <c r="L218" s="302">
        <v>7.69444744542465E-2</v>
      </c>
      <c r="M218" s="302">
        <v>6.5349190947987995E-2</v>
      </c>
      <c r="N218" s="302">
        <v>2.607475211363193E-2</v>
      </c>
      <c r="O218" s="302">
        <f t="shared" si="100"/>
        <v>0.1683684175158664</v>
      </c>
    </row>
    <row r="219" spans="1:15" s="236" customFormat="1" x14ac:dyDescent="0.2">
      <c r="A219" s="237" t="str">
        <f>name!E$10</f>
        <v>Sales and customer service occupations</v>
      </c>
      <c r="B219" s="302">
        <v>0.19200181292107499</v>
      </c>
      <c r="C219" s="302">
        <v>0.11899440901720325</v>
      </c>
      <c r="D219" s="302">
        <v>5.1607574812685846E-2</v>
      </c>
      <c r="E219" s="302">
        <f t="shared" si="98"/>
        <v>0.3626037967509641</v>
      </c>
      <c r="F219" s="303"/>
      <c r="G219" s="302">
        <v>0.19823446212068874</v>
      </c>
      <c r="H219" s="302">
        <v>8.7599906814800538E-2</v>
      </c>
      <c r="I219" s="302">
        <v>3.1816330414050936E-2</v>
      </c>
      <c r="J219" s="302">
        <f t="shared" si="101"/>
        <v>0.31765069934954027</v>
      </c>
      <c r="K219" s="303"/>
      <c r="L219" s="302">
        <v>0.19537215068505295</v>
      </c>
      <c r="M219" s="302">
        <v>9.159359047279704E-2</v>
      </c>
      <c r="N219" s="302">
        <v>2.5873447634865855E-2</v>
      </c>
      <c r="O219" s="302">
        <f t="shared" si="100"/>
        <v>0.31283918879271588</v>
      </c>
    </row>
    <row r="220" spans="1:15" s="236" customFormat="1" x14ac:dyDescent="0.2">
      <c r="A220" s="237" t="str">
        <f>name!E$11</f>
        <v>Process, plant and machine operatives</v>
      </c>
      <c r="B220" s="302">
        <v>8.5644058823096336E-2</v>
      </c>
      <c r="C220" s="302">
        <v>5.206508766985489E-2</v>
      </c>
      <c r="D220" s="302">
        <v>2.6704604126199526E-2</v>
      </c>
      <c r="E220" s="302">
        <f t="shared" si="98"/>
        <v>0.16441375061915076</v>
      </c>
      <c r="F220" s="303"/>
      <c r="G220" s="302">
        <v>6.8831295981547816E-2</v>
      </c>
      <c r="H220" s="302">
        <v>4.8708026581193525E-2</v>
      </c>
      <c r="I220" s="302">
        <v>2.849489981901036E-2</v>
      </c>
      <c r="J220" s="302">
        <f t="shared" si="101"/>
        <v>0.1460342223817517</v>
      </c>
      <c r="K220" s="303"/>
      <c r="L220" s="302">
        <v>5.5818913376314595E-2</v>
      </c>
      <c r="M220" s="302">
        <v>6.0222332554783292E-2</v>
      </c>
      <c r="N220" s="302">
        <v>3.159578344872304E-2</v>
      </c>
      <c r="O220" s="302">
        <f t="shared" si="100"/>
        <v>0.14763702937982093</v>
      </c>
    </row>
    <row r="221" spans="1:15" s="236" customFormat="1" x14ac:dyDescent="0.2">
      <c r="A221" s="237" t="str">
        <f>name!E$12</f>
        <v>Elementary occupations</v>
      </c>
      <c r="B221" s="302">
        <v>0.27156980444540091</v>
      </c>
      <c r="C221" s="302">
        <v>0.5013055714857928</v>
      </c>
      <c r="D221" s="302">
        <v>4.5725629467645412E-2</v>
      </c>
      <c r="E221" s="302">
        <f t="shared" si="98"/>
        <v>0.81860100539883907</v>
      </c>
      <c r="F221" s="303"/>
      <c r="G221" s="302">
        <v>0.19899522700586519</v>
      </c>
      <c r="H221" s="302">
        <v>0.29392045948016987</v>
      </c>
      <c r="I221" s="302">
        <v>2.4419077178950716E-2</v>
      </c>
      <c r="J221" s="302">
        <f t="shared" si="101"/>
        <v>0.51733476366498576</v>
      </c>
      <c r="K221" s="303"/>
      <c r="L221" s="302">
        <v>0.16278470112641835</v>
      </c>
      <c r="M221" s="302">
        <v>0.24332578757222309</v>
      </c>
      <c r="N221" s="302">
        <v>2.5723729777390826E-2</v>
      </c>
      <c r="O221" s="302">
        <f t="shared" si="100"/>
        <v>0.43183421847603226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3.4337545140852264</v>
      </c>
      <c r="C223" s="311">
        <f t="shared" ref="C223:E223" si="102">SUM(C213:C221)</f>
        <v>1.7677010834005107</v>
      </c>
      <c r="D223" s="311">
        <f t="shared" si="102"/>
        <v>1.8755444025142645</v>
      </c>
      <c r="E223" s="311">
        <f t="shared" si="102"/>
        <v>7.0770000000000017</v>
      </c>
      <c r="F223" s="311"/>
      <c r="G223" s="311">
        <f t="shared" ref="G223:J223" si="103">SUM(G213:G221)</f>
        <v>3.8510781671013889</v>
      </c>
      <c r="H223" s="311">
        <f t="shared" si="103"/>
        <v>1.3766846361169947</v>
      </c>
      <c r="I223" s="311">
        <f t="shared" si="103"/>
        <v>1.5222371967816151</v>
      </c>
      <c r="J223" s="311">
        <f t="shared" si="103"/>
        <v>6.7499999999999991</v>
      </c>
      <c r="K223" s="311"/>
      <c r="L223" s="311">
        <f t="shared" ref="L223:O223" si="104">SUM(L213:L221)</f>
        <v>3.5523519310158429</v>
      </c>
      <c r="M223" s="311">
        <f t="shared" si="104"/>
        <v>1.3497875349276267</v>
      </c>
      <c r="N223" s="311">
        <f t="shared" si="104"/>
        <v>1.4058605340565311</v>
      </c>
      <c r="O223" s="311">
        <f t="shared" si="104"/>
        <v>6.3079999999999998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2.405124754440366</v>
      </c>
      <c r="C230" s="302">
        <v>0.17155176542001624</v>
      </c>
      <c r="D230" s="302">
        <v>0.20405042866601517</v>
      </c>
      <c r="E230" s="302">
        <f>SUM(B230:D230)</f>
        <v>2.7807269485263975</v>
      </c>
      <c r="F230" s="303"/>
      <c r="G230" s="302">
        <v>2.5957362564469704</v>
      </c>
      <c r="H230" s="302">
        <v>0.40722444636869914</v>
      </c>
      <c r="I230" s="302">
        <v>0.26226321423433707</v>
      </c>
      <c r="J230" s="302">
        <f>SUM(G230:I230)</f>
        <v>3.2652239170500064</v>
      </c>
      <c r="K230" s="303"/>
      <c r="L230" s="302">
        <v>2.7884883764448576</v>
      </c>
      <c r="M230" s="302">
        <v>0.45291467065306357</v>
      </c>
      <c r="N230" s="302">
        <v>0.28901256086419091</v>
      </c>
      <c r="O230" s="302">
        <f>SUM(L230:N230)</f>
        <v>3.5304156079621123</v>
      </c>
    </row>
    <row r="231" spans="1:15" s="236" customFormat="1" x14ac:dyDescent="0.2">
      <c r="A231" s="237" t="str">
        <f>name!E$5</f>
        <v>Professional occupations</v>
      </c>
      <c r="B231" s="302">
        <v>7.2646099996803084</v>
      </c>
      <c r="C231" s="302">
        <v>0.29976302746572403</v>
      </c>
      <c r="D231" s="302">
        <v>0.50117445633750513</v>
      </c>
      <c r="E231" s="302">
        <f t="shared" ref="E231:E238" si="105">SUM(B231:D231)</f>
        <v>8.0655474834835381</v>
      </c>
      <c r="F231" s="303"/>
      <c r="G231" s="302">
        <v>8.2436883315154983</v>
      </c>
      <c r="H231" s="302">
        <v>0.60632865182647055</v>
      </c>
      <c r="I231" s="302">
        <v>0.5953675697960733</v>
      </c>
      <c r="J231" s="302">
        <f t="shared" ref="J231:J233" si="106">SUM(G231:I231)</f>
        <v>9.4453845531380427</v>
      </c>
      <c r="K231" s="303"/>
      <c r="L231" s="302">
        <v>9.7665037968929926</v>
      </c>
      <c r="M231" s="302">
        <v>0.78278698560360538</v>
      </c>
      <c r="N231" s="302">
        <v>0.54718872731510937</v>
      </c>
      <c r="O231" s="302">
        <f t="shared" ref="O231:O238" si="107">SUM(L231:N231)</f>
        <v>11.096479509811708</v>
      </c>
    </row>
    <row r="232" spans="1:15" s="236" customFormat="1" x14ac:dyDescent="0.2">
      <c r="A232" s="237" t="str">
        <f>name!E$6</f>
        <v>Associate professional occupations</v>
      </c>
      <c r="B232" s="302">
        <v>2.484934036184383</v>
      </c>
      <c r="C232" s="302">
        <v>0.19578519866710239</v>
      </c>
      <c r="D232" s="302">
        <v>0.24337615858958397</v>
      </c>
      <c r="E232" s="302">
        <f t="shared" si="105"/>
        <v>2.9240953934410694</v>
      </c>
      <c r="F232" s="303"/>
      <c r="G232" s="302">
        <v>2.7365670646084945</v>
      </c>
      <c r="H232" s="302">
        <v>0.34910484798547836</v>
      </c>
      <c r="I232" s="302">
        <v>0.23314378142706449</v>
      </c>
      <c r="J232" s="302">
        <f t="shared" si="106"/>
        <v>3.3188156940210374</v>
      </c>
      <c r="K232" s="303"/>
      <c r="L232" s="302">
        <v>2.8479461005677837</v>
      </c>
      <c r="M232" s="302">
        <v>0.32844001158940828</v>
      </c>
      <c r="N232" s="302">
        <v>0.29117212215486399</v>
      </c>
      <c r="O232" s="302">
        <f t="shared" si="107"/>
        <v>3.4675582343120559</v>
      </c>
    </row>
    <row r="233" spans="1:15" s="236" customFormat="1" x14ac:dyDescent="0.2">
      <c r="A233" s="237" t="str">
        <f>name!E$7</f>
        <v>Administrative and secretarial occupations</v>
      </c>
      <c r="B233" s="302">
        <v>0.81157874597710356</v>
      </c>
      <c r="C233" s="302">
        <v>0.29835792326009741</v>
      </c>
      <c r="D233" s="302">
        <v>4.9261174167369491E-2</v>
      </c>
      <c r="E233" s="302">
        <f t="shared" si="105"/>
        <v>1.1591978434045704</v>
      </c>
      <c r="F233" s="303"/>
      <c r="G233" s="302">
        <v>0.84419448282916032</v>
      </c>
      <c r="H233" s="302">
        <v>0.33898392199016719</v>
      </c>
      <c r="I233" s="302">
        <v>2.4882356895468322E-2</v>
      </c>
      <c r="J233" s="302">
        <f t="shared" si="106"/>
        <v>1.2080607617147958</v>
      </c>
      <c r="K233" s="303"/>
      <c r="L233" s="302">
        <v>0.6603386737648127</v>
      </c>
      <c r="M233" s="302">
        <v>0.24703474125489755</v>
      </c>
      <c r="N233" s="302">
        <v>2.444670200438788E-2</v>
      </c>
      <c r="O233" s="302">
        <f t="shared" si="107"/>
        <v>0.93182011702409817</v>
      </c>
    </row>
    <row r="234" spans="1:15" s="236" customFormat="1" x14ac:dyDescent="0.2">
      <c r="A234" s="237" t="str">
        <f>name!E$8</f>
        <v>Skilled trades occupations</v>
      </c>
      <c r="B234" s="302">
        <v>0.97871487328353801</v>
      </c>
      <c r="C234" s="302">
        <v>5.3415296459761015E-2</v>
      </c>
      <c r="D234" s="302">
        <v>0.13936482940599676</v>
      </c>
      <c r="E234" s="302">
        <f t="shared" si="105"/>
        <v>1.1714949991492958</v>
      </c>
      <c r="F234" s="303"/>
      <c r="G234" s="302">
        <v>0.80745271651138517</v>
      </c>
      <c r="H234" s="302">
        <v>7.5884480967378209E-2</v>
      </c>
      <c r="I234" s="302">
        <v>0.14961503902666531</v>
      </c>
      <c r="J234" s="302">
        <f>SUM(G234:I234)</f>
        <v>1.0329522365054287</v>
      </c>
      <c r="K234" s="303"/>
      <c r="L234" s="302">
        <v>0.62983144414583903</v>
      </c>
      <c r="M234" s="302">
        <v>8.6861704037823867E-2</v>
      </c>
      <c r="N234" s="302">
        <v>0.2591837064393005</v>
      </c>
      <c r="O234" s="302">
        <f t="shared" si="107"/>
        <v>0.97587685462296347</v>
      </c>
    </row>
    <row r="235" spans="1:15" s="236" customFormat="1" x14ac:dyDescent="0.2">
      <c r="A235" s="237" t="str">
        <f>name!E$9</f>
        <v>Caring, leisure and other service occupations</v>
      </c>
      <c r="B235" s="302">
        <v>0.30370548435666334</v>
      </c>
      <c r="C235" s="302">
        <v>3.8640134897673831E-2</v>
      </c>
      <c r="D235" s="302">
        <v>3.6271207891853022E-2</v>
      </c>
      <c r="E235" s="302">
        <f t="shared" si="105"/>
        <v>0.37861682714619016</v>
      </c>
      <c r="F235" s="303"/>
      <c r="G235" s="302">
        <v>0.29142927624291187</v>
      </c>
      <c r="H235" s="302">
        <v>5.8770367069361167E-2</v>
      </c>
      <c r="I235" s="302">
        <v>2.0081462166119581E-2</v>
      </c>
      <c r="J235" s="302">
        <f t="shared" ref="J235:J238" si="108">SUM(G235:I235)</f>
        <v>0.3702811054783926</v>
      </c>
      <c r="K235" s="303"/>
      <c r="L235" s="302">
        <v>0.39365476924174098</v>
      </c>
      <c r="M235" s="302">
        <v>6.3583082598592452E-2</v>
      </c>
      <c r="N235" s="302">
        <v>3.4140357521552221E-2</v>
      </c>
      <c r="O235" s="302">
        <f t="shared" si="107"/>
        <v>0.49137820936188564</v>
      </c>
    </row>
    <row r="236" spans="1:15" s="236" customFormat="1" x14ac:dyDescent="0.2">
      <c r="A236" s="237" t="str">
        <f>name!E$10</f>
        <v>Sales and customer service occupations</v>
      </c>
      <c r="B236" s="302">
        <v>0.50174698324904343</v>
      </c>
      <c r="C236" s="302">
        <v>0.12533303680466268</v>
      </c>
      <c r="D236" s="302">
        <v>3.5218260519066014E-2</v>
      </c>
      <c r="E236" s="302">
        <f t="shared" si="105"/>
        <v>0.66229828057277218</v>
      </c>
      <c r="F236" s="303"/>
      <c r="G236" s="302">
        <v>0.52972170963697274</v>
      </c>
      <c r="H236" s="302">
        <v>0.18264708240122474</v>
      </c>
      <c r="I236" s="302">
        <v>2.3708684538424642E-2</v>
      </c>
      <c r="J236" s="302">
        <f t="shared" si="108"/>
        <v>0.73607747657662215</v>
      </c>
      <c r="K236" s="303"/>
      <c r="L236" s="302">
        <v>0.64212148126206214</v>
      </c>
      <c r="M236" s="302">
        <v>0.22989447204819033</v>
      </c>
      <c r="N236" s="302">
        <v>2.7193283343499203E-2</v>
      </c>
      <c r="O236" s="302">
        <f t="shared" si="107"/>
        <v>0.89920923665375174</v>
      </c>
    </row>
    <row r="237" spans="1:15" s="236" customFormat="1" x14ac:dyDescent="0.2">
      <c r="A237" s="237" t="str">
        <f>name!E$11</f>
        <v>Process, plant and machine operatives</v>
      </c>
      <c r="B237" s="302">
        <v>9.0962377148509799E-2</v>
      </c>
      <c r="C237" s="302">
        <v>3.4004408113291022E-2</v>
      </c>
      <c r="D237" s="302">
        <v>3.7137185167039975E-2</v>
      </c>
      <c r="E237" s="302">
        <f t="shared" si="105"/>
        <v>0.16210397042884081</v>
      </c>
      <c r="F237" s="303"/>
      <c r="G237" s="302">
        <v>6.1640058095094909E-2</v>
      </c>
      <c r="H237" s="302">
        <v>7.7927198097299422E-2</v>
      </c>
      <c r="I237" s="302">
        <v>4.8320375111338014E-2</v>
      </c>
      <c r="J237" s="302">
        <f t="shared" si="108"/>
        <v>0.18788763130373234</v>
      </c>
      <c r="K237" s="303"/>
      <c r="L237" s="302">
        <v>6.8834442230366111E-2</v>
      </c>
      <c r="M237" s="302">
        <v>9.1231413812966553E-2</v>
      </c>
      <c r="N237" s="302">
        <v>7.5291855219061551E-2</v>
      </c>
      <c r="O237" s="302">
        <f t="shared" si="107"/>
        <v>0.23535771126239424</v>
      </c>
    </row>
    <row r="238" spans="1:15" s="236" customFormat="1" x14ac:dyDescent="0.2">
      <c r="A238" s="237" t="str">
        <f>name!E$12</f>
        <v>Elementary occupations</v>
      </c>
      <c r="B238" s="302">
        <v>0.2175479100059792</v>
      </c>
      <c r="C238" s="302">
        <v>4.6047981876899173E-2</v>
      </c>
      <c r="D238" s="302">
        <v>4.0322361964428635E-2</v>
      </c>
      <c r="E238" s="302">
        <f t="shared" si="105"/>
        <v>0.30391825384730697</v>
      </c>
      <c r="F238" s="303"/>
      <c r="G238" s="302">
        <v>0.10008470339637925</v>
      </c>
      <c r="H238" s="302">
        <v>8.4067389622217201E-2</v>
      </c>
      <c r="I238" s="302">
        <v>3.2164531193363051E-2</v>
      </c>
      <c r="J238" s="302">
        <f t="shared" si="108"/>
        <v>0.21631662421195949</v>
      </c>
      <c r="K238" s="303"/>
      <c r="L238" s="302">
        <v>9.5074752130212159E-2</v>
      </c>
      <c r="M238" s="302">
        <v>7.239685898236306E-2</v>
      </c>
      <c r="N238" s="302">
        <v>4.2432907876483336E-2</v>
      </c>
      <c r="O238" s="302">
        <f t="shared" si="107"/>
        <v>0.20990451898905854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15.058925164325895</v>
      </c>
      <c r="C240" s="311">
        <f t="shared" ref="C240:E240" si="109">SUM(C230:C238)</f>
        <v>1.2628987729652277</v>
      </c>
      <c r="D240" s="311">
        <f t="shared" si="109"/>
        <v>1.2861760627088581</v>
      </c>
      <c r="E240" s="311">
        <f t="shared" si="109"/>
        <v>17.607999999999983</v>
      </c>
      <c r="F240" s="311"/>
      <c r="G240" s="311">
        <f t="shared" ref="G240:J240" si="110">SUM(G230:G238)</f>
        <v>16.210514599282867</v>
      </c>
      <c r="H240" s="311">
        <f t="shared" si="110"/>
        <v>2.1809383863282958</v>
      </c>
      <c r="I240" s="311">
        <f t="shared" si="110"/>
        <v>1.3895470143888538</v>
      </c>
      <c r="J240" s="311">
        <f t="shared" si="110"/>
        <v>19.781000000000017</v>
      </c>
      <c r="K240" s="311"/>
      <c r="L240" s="311">
        <f t="shared" ref="L240:O240" si="111">SUM(L230:L238)</f>
        <v>17.892793836680671</v>
      </c>
      <c r="M240" s="311">
        <f t="shared" si="111"/>
        <v>2.3551439405809109</v>
      </c>
      <c r="N240" s="311">
        <f t="shared" si="111"/>
        <v>1.5900622227384491</v>
      </c>
      <c r="O240" s="311">
        <f t="shared" si="111"/>
        <v>21.838000000000033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1.2963426677779231</v>
      </c>
      <c r="C247" s="302">
        <v>0.13883671421646945</v>
      </c>
      <c r="D247" s="302">
        <v>0.19531542650228287</v>
      </c>
      <c r="E247" s="302">
        <f>SUM(B247:D247)</f>
        <v>1.6304948084966755</v>
      </c>
      <c r="F247" s="303"/>
      <c r="G247" s="302">
        <v>1.4757246204864736</v>
      </c>
      <c r="H247" s="302">
        <v>0.1806522002039595</v>
      </c>
      <c r="I247" s="302">
        <v>0.17051416822959642</v>
      </c>
      <c r="J247" s="302">
        <f>SUM(G247:I247)</f>
        <v>1.8268909889200295</v>
      </c>
      <c r="K247" s="303"/>
      <c r="L247" s="302">
        <v>1.2515488280095652</v>
      </c>
      <c r="M247" s="302">
        <v>0.18831484850780861</v>
      </c>
      <c r="N247" s="302">
        <v>0.16421082635574596</v>
      </c>
      <c r="O247" s="302">
        <f>SUM(L247:N247)</f>
        <v>1.6040745028731198</v>
      </c>
    </row>
    <row r="248" spans="1:15" s="236" customFormat="1" x14ac:dyDescent="0.2">
      <c r="A248" s="237" t="str">
        <f>name!E$5</f>
        <v>Professional occupations</v>
      </c>
      <c r="B248" s="302">
        <v>1.5361268533009269</v>
      </c>
      <c r="C248" s="302">
        <v>0.10488820041897352</v>
      </c>
      <c r="D248" s="302">
        <v>0.4687091196088834</v>
      </c>
      <c r="E248" s="302">
        <f t="shared" ref="E248:E255" si="112">SUM(B248:D248)</f>
        <v>2.1097241733287837</v>
      </c>
      <c r="F248" s="303"/>
      <c r="G248" s="302">
        <v>2.1799992111322286</v>
      </c>
      <c r="H248" s="302">
        <v>0.13946551904021198</v>
      </c>
      <c r="I248" s="302">
        <v>0.21116004779042519</v>
      </c>
      <c r="J248" s="302">
        <f t="shared" ref="J248:J250" si="113">SUM(G248:I248)</f>
        <v>2.5306247779628661</v>
      </c>
      <c r="K248" s="303"/>
      <c r="L248" s="302">
        <v>2.240544418257516</v>
      </c>
      <c r="M248" s="302">
        <v>0.1397857603675603</v>
      </c>
      <c r="N248" s="302">
        <v>0.18733998187803044</v>
      </c>
      <c r="O248" s="302">
        <f t="shared" ref="O248:O255" si="114">SUM(L248:N248)</f>
        <v>2.5676701605031069</v>
      </c>
    </row>
    <row r="249" spans="1:15" s="236" customFormat="1" x14ac:dyDescent="0.2">
      <c r="A249" s="237" t="str">
        <f>name!E$6</f>
        <v>Associate professional occupations</v>
      </c>
      <c r="B249" s="302">
        <v>1.7641274769898561</v>
      </c>
      <c r="C249" s="302">
        <v>0.2359114538410636</v>
      </c>
      <c r="D249" s="302">
        <v>0.413389885245175</v>
      </c>
      <c r="E249" s="302">
        <f t="shared" si="112"/>
        <v>2.4134288160760948</v>
      </c>
      <c r="F249" s="303"/>
      <c r="G249" s="302">
        <v>2.2247743466821404</v>
      </c>
      <c r="H249" s="302">
        <v>0.239872398901883</v>
      </c>
      <c r="I249" s="302">
        <v>0.32593763851302687</v>
      </c>
      <c r="J249" s="302">
        <f t="shared" si="113"/>
        <v>2.7905843840970506</v>
      </c>
      <c r="K249" s="303"/>
      <c r="L249" s="302">
        <v>1.7658652629147729</v>
      </c>
      <c r="M249" s="302">
        <v>0.22318608064557996</v>
      </c>
      <c r="N249" s="302">
        <v>0.30006561268558762</v>
      </c>
      <c r="O249" s="302">
        <f t="shared" si="114"/>
        <v>2.2891169562459401</v>
      </c>
    </row>
    <row r="250" spans="1:15" s="236" customFormat="1" x14ac:dyDescent="0.2">
      <c r="A250" s="237" t="str">
        <f>name!E$7</f>
        <v>Administrative and secretarial occupations</v>
      </c>
      <c r="B250" s="302">
        <v>1.4675859231337982</v>
      </c>
      <c r="C250" s="302">
        <v>0.81858864677821419</v>
      </c>
      <c r="D250" s="302">
        <v>0.10223739213350924</v>
      </c>
      <c r="E250" s="302">
        <f t="shared" si="112"/>
        <v>2.388411962045522</v>
      </c>
      <c r="F250" s="303"/>
      <c r="G250" s="302">
        <v>1.572719591667141</v>
      </c>
      <c r="H250" s="302">
        <v>0.60955727416029859</v>
      </c>
      <c r="I250" s="302">
        <v>0.10799164702041594</v>
      </c>
      <c r="J250" s="302">
        <f t="shared" si="113"/>
        <v>2.2902685128478559</v>
      </c>
      <c r="K250" s="303"/>
      <c r="L250" s="302">
        <v>0.87997659526184935</v>
      </c>
      <c r="M250" s="302">
        <v>0.38108597432410551</v>
      </c>
      <c r="N250" s="302">
        <v>6.4651254914014605E-2</v>
      </c>
      <c r="O250" s="302">
        <f t="shared" si="114"/>
        <v>1.3257138244999693</v>
      </c>
    </row>
    <row r="251" spans="1:15" s="236" customFormat="1" x14ac:dyDescent="0.2">
      <c r="A251" s="237" t="str">
        <f>name!E$8</f>
        <v>Skilled trades occupations</v>
      </c>
      <c r="B251" s="302">
        <v>9.4624849780866813E-2</v>
      </c>
      <c r="C251" s="302">
        <v>2.2856366251761705E-2</v>
      </c>
      <c r="D251" s="302">
        <v>0.12173509658030682</v>
      </c>
      <c r="E251" s="302">
        <f t="shared" si="112"/>
        <v>0.23921631261293533</v>
      </c>
      <c r="F251" s="303"/>
      <c r="G251" s="302">
        <v>8.8546002829257661E-2</v>
      </c>
      <c r="H251" s="302">
        <v>1.8764404341246505E-2</v>
      </c>
      <c r="I251" s="302">
        <v>4.6982802398359641E-2</v>
      </c>
      <c r="J251" s="302">
        <f>SUM(G251:I251)</f>
        <v>0.1542932095688638</v>
      </c>
      <c r="K251" s="303"/>
      <c r="L251" s="302">
        <v>7.38469152895561E-2</v>
      </c>
      <c r="M251" s="302">
        <v>1.6437747589910033E-2</v>
      </c>
      <c r="N251" s="302">
        <v>4.3563193008408337E-2</v>
      </c>
      <c r="O251" s="302">
        <f t="shared" si="114"/>
        <v>0.13384785588787446</v>
      </c>
    </row>
    <row r="252" spans="1:15" s="236" customFormat="1" x14ac:dyDescent="0.2">
      <c r="A252" s="237" t="str">
        <f>name!E$9</f>
        <v>Caring, leisure and other service occupations</v>
      </c>
      <c r="B252" s="302">
        <v>5.0985562531872045E-2</v>
      </c>
      <c r="C252" s="302">
        <v>7.194482882665206E-3</v>
      </c>
      <c r="D252" s="302">
        <v>2.2237565054894645E-2</v>
      </c>
      <c r="E252" s="302">
        <f t="shared" si="112"/>
        <v>8.0417610469431897E-2</v>
      </c>
      <c r="F252" s="303"/>
      <c r="G252" s="302">
        <v>6.9733695930415007E-2</v>
      </c>
      <c r="H252" s="302">
        <v>6.9617483850775482E-3</v>
      </c>
      <c r="I252" s="302">
        <v>5.5283001530193561E-2</v>
      </c>
      <c r="J252" s="302">
        <f t="shared" ref="J252:J255" si="115">SUM(G252:I252)</f>
        <v>0.1319784458456861</v>
      </c>
      <c r="K252" s="303"/>
      <c r="L252" s="302">
        <v>7.1276026374200468E-2</v>
      </c>
      <c r="M252" s="302">
        <v>5.0695149966375848E-3</v>
      </c>
      <c r="N252" s="302">
        <v>6.2778657658563469E-2</v>
      </c>
      <c r="O252" s="302">
        <f t="shared" si="114"/>
        <v>0.13912419902940154</v>
      </c>
    </row>
    <row r="253" spans="1:15" s="236" customFormat="1" x14ac:dyDescent="0.2">
      <c r="A253" s="237" t="str">
        <f>name!E$10</f>
        <v>Sales and customer service occupations</v>
      </c>
      <c r="B253" s="302">
        <v>0.39038959174834803</v>
      </c>
      <c r="C253" s="302">
        <v>0.22154122127953815</v>
      </c>
      <c r="D253" s="302">
        <v>0.10627698701363672</v>
      </c>
      <c r="E253" s="302">
        <f t="shared" si="112"/>
        <v>0.71820780004152296</v>
      </c>
      <c r="F253" s="303"/>
      <c r="G253" s="302">
        <v>0.44052741315212213</v>
      </c>
      <c r="H253" s="302">
        <v>0.18907282774101655</v>
      </c>
      <c r="I253" s="302">
        <v>8.6607083621251399E-2</v>
      </c>
      <c r="J253" s="302">
        <f t="shared" si="115"/>
        <v>0.71620732451439006</v>
      </c>
      <c r="K253" s="303"/>
      <c r="L253" s="302">
        <v>0.37800852349176978</v>
      </c>
      <c r="M253" s="302">
        <v>0.19276705925361426</v>
      </c>
      <c r="N253" s="302">
        <v>5.7199687003665907E-2</v>
      </c>
      <c r="O253" s="302">
        <f t="shared" si="114"/>
        <v>0.62797526974904994</v>
      </c>
    </row>
    <row r="254" spans="1:15" s="236" customFormat="1" x14ac:dyDescent="0.2">
      <c r="A254" s="237" t="str">
        <f>name!E$11</f>
        <v>Process, plant and machine operatives</v>
      </c>
      <c r="B254" s="302">
        <v>3.9807300784851049E-2</v>
      </c>
      <c r="C254" s="302">
        <v>7.7294838122902035E-3</v>
      </c>
      <c r="D254" s="302">
        <v>4.6360489435275189E-2</v>
      </c>
      <c r="E254" s="302">
        <f t="shared" si="112"/>
        <v>9.3897274032416433E-2</v>
      </c>
      <c r="F254" s="303"/>
      <c r="G254" s="302">
        <v>3.4829148313689114E-2</v>
      </c>
      <c r="H254" s="302">
        <v>6.5704939296659277E-3</v>
      </c>
      <c r="I254" s="302">
        <v>2.9370872390995728E-2</v>
      </c>
      <c r="J254" s="302">
        <f t="shared" si="115"/>
        <v>7.0770514634350773E-2</v>
      </c>
      <c r="K254" s="303"/>
      <c r="L254" s="302">
        <v>3.5005294839110218E-2</v>
      </c>
      <c r="M254" s="302">
        <v>1.0681422056272734E-2</v>
      </c>
      <c r="N254" s="302">
        <v>3.9023232122128999E-2</v>
      </c>
      <c r="O254" s="302">
        <f t="shared" si="114"/>
        <v>8.4709949017511943E-2</v>
      </c>
    </row>
    <row r="255" spans="1:15" s="236" customFormat="1" x14ac:dyDescent="0.2">
      <c r="A255" s="237" t="str">
        <f>name!E$12</f>
        <v>Elementary occupations</v>
      </c>
      <c r="B255" s="302">
        <v>8.7454583634367825E-2</v>
      </c>
      <c r="C255" s="302">
        <v>2.614921980996332E-2</v>
      </c>
      <c r="D255" s="302">
        <v>3.5597439452294703E-2</v>
      </c>
      <c r="E255" s="302">
        <f t="shared" si="112"/>
        <v>0.14920124289662584</v>
      </c>
      <c r="F255" s="303"/>
      <c r="G255" s="302">
        <v>7.7180406233151908E-2</v>
      </c>
      <c r="H255" s="302">
        <v>2.2321873025745915E-2</v>
      </c>
      <c r="I255" s="302">
        <v>2.08795623500042E-2</v>
      </c>
      <c r="J255" s="302">
        <f t="shared" si="115"/>
        <v>0.12038184160890202</v>
      </c>
      <c r="K255" s="303"/>
      <c r="L255" s="302">
        <v>6.2583171295964898E-2</v>
      </c>
      <c r="M255" s="302">
        <v>1.3601119474209519E-2</v>
      </c>
      <c r="N255" s="302">
        <v>2.0582991423848424E-2</v>
      </c>
      <c r="O255" s="302">
        <f t="shared" si="114"/>
        <v>9.6767282194022836E-2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6.7274448096828099</v>
      </c>
      <c r="C257" s="311">
        <f t="shared" ref="C257:E257" si="116">SUM(C247:C255)</f>
        <v>1.5836957892909393</v>
      </c>
      <c r="D257" s="311">
        <f t="shared" si="116"/>
        <v>1.5118594010262583</v>
      </c>
      <c r="E257" s="311">
        <f t="shared" si="116"/>
        <v>9.8230000000000075</v>
      </c>
      <c r="F257" s="311"/>
      <c r="G257" s="311">
        <f t="shared" ref="G257:J257" si="117">SUM(G247:G255)</f>
        <v>8.1640344364266184</v>
      </c>
      <c r="H257" s="311">
        <f t="shared" si="117"/>
        <v>1.4132387397291055</v>
      </c>
      <c r="I257" s="311">
        <f t="shared" si="117"/>
        <v>1.0547268238442691</v>
      </c>
      <c r="J257" s="311">
        <f t="shared" si="117"/>
        <v>10.631999999999994</v>
      </c>
      <c r="K257" s="311"/>
      <c r="L257" s="311">
        <f t="shared" ref="L257:O257" si="118">SUM(L247:L255)</f>
        <v>6.7586550357343054</v>
      </c>
      <c r="M257" s="311">
        <f t="shared" si="118"/>
        <v>1.1709295272156985</v>
      </c>
      <c r="N257" s="311">
        <f t="shared" si="118"/>
        <v>0.93941543704999386</v>
      </c>
      <c r="O257" s="311">
        <f t="shared" si="118"/>
        <v>8.8689999999999962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0.80709267882104885</v>
      </c>
      <c r="C264" s="302">
        <v>0.16751593154116284</v>
      </c>
      <c r="D264" s="302">
        <v>0.43452906609666464</v>
      </c>
      <c r="E264" s="302">
        <f>SUM(B264:D264)</f>
        <v>1.4091376764588763</v>
      </c>
      <c r="F264" s="303"/>
      <c r="G264" s="302">
        <v>0.97161261576679159</v>
      </c>
      <c r="H264" s="302">
        <v>0.26662033700010335</v>
      </c>
      <c r="I264" s="302">
        <v>0.36463862818373571</v>
      </c>
      <c r="J264" s="302">
        <f>SUM(G264:I264)</f>
        <v>1.6028715809506306</v>
      </c>
      <c r="K264" s="303"/>
      <c r="L264" s="302">
        <v>1.2519146930339615</v>
      </c>
      <c r="M264" s="302">
        <v>0.32899717427787534</v>
      </c>
      <c r="N264" s="302">
        <v>0.44317016692944261</v>
      </c>
      <c r="O264" s="302">
        <f>SUM(L264:N264)</f>
        <v>2.0240820342412795</v>
      </c>
    </row>
    <row r="265" spans="1:15" s="236" customFormat="1" x14ac:dyDescent="0.2">
      <c r="A265" s="237" t="str">
        <f>name!E$5</f>
        <v>Professional occupations</v>
      </c>
      <c r="B265" s="302">
        <v>0.73255033424585481</v>
      </c>
      <c r="C265" s="302">
        <v>0.131386408959527</v>
      </c>
      <c r="D265" s="302">
        <v>0.11419369091240018</v>
      </c>
      <c r="E265" s="302">
        <f t="shared" ref="E265:E272" si="119">SUM(B265:D265)</f>
        <v>0.978130434117782</v>
      </c>
      <c r="F265" s="303"/>
      <c r="G265" s="302">
        <v>1.0039284343692187</v>
      </c>
      <c r="H265" s="302">
        <v>0.20146147908658038</v>
      </c>
      <c r="I265" s="302">
        <v>9.5226596148672654E-2</v>
      </c>
      <c r="J265" s="302">
        <f t="shared" ref="J265:J267" si="120">SUM(G265:I265)</f>
        <v>1.3006165096044717</v>
      </c>
      <c r="K265" s="303"/>
      <c r="L265" s="302">
        <v>1.3354754657375392</v>
      </c>
      <c r="M265" s="302">
        <v>0.26673734206780692</v>
      </c>
      <c r="N265" s="302">
        <v>7.6381048298343288E-2</v>
      </c>
      <c r="O265" s="302">
        <f t="shared" ref="O265:O272" si="121">SUM(L265:N265)</f>
        <v>1.6785938561036895</v>
      </c>
    </row>
    <row r="266" spans="1:15" s="236" customFormat="1" x14ac:dyDescent="0.2">
      <c r="A266" s="237" t="str">
        <f>name!E$6</f>
        <v>Associate professional occupations</v>
      </c>
      <c r="B266" s="302">
        <v>0.70353169516589142</v>
      </c>
      <c r="C266" s="302">
        <v>0.17877665657234035</v>
      </c>
      <c r="D266" s="302">
        <v>9.9618577324137869E-2</v>
      </c>
      <c r="E266" s="302">
        <f t="shared" si="119"/>
        <v>0.98192692906236956</v>
      </c>
      <c r="F266" s="303"/>
      <c r="G266" s="302">
        <v>0.86349673365311264</v>
      </c>
      <c r="H266" s="302">
        <v>0.23060771031067501</v>
      </c>
      <c r="I266" s="302">
        <v>6.8481774248805985E-2</v>
      </c>
      <c r="J266" s="302">
        <f t="shared" si="120"/>
        <v>1.1625862182125937</v>
      </c>
      <c r="K266" s="303"/>
      <c r="L266" s="302">
        <v>1.0269086343600295</v>
      </c>
      <c r="M266" s="302">
        <v>0.23483767936643399</v>
      </c>
      <c r="N266" s="302">
        <v>6.3266495952511506E-2</v>
      </c>
      <c r="O266" s="302">
        <f t="shared" si="121"/>
        <v>1.3250128096789751</v>
      </c>
    </row>
    <row r="267" spans="1:15" s="236" customFormat="1" x14ac:dyDescent="0.2">
      <c r="A267" s="237" t="str">
        <f>name!E$7</f>
        <v>Administrative and secretarial occupations</v>
      </c>
      <c r="B267" s="302">
        <v>0.61807222753533653</v>
      </c>
      <c r="C267" s="302">
        <v>0.66733610316821546</v>
      </c>
      <c r="D267" s="302">
        <v>9.2031042072117528E-2</v>
      </c>
      <c r="E267" s="302">
        <f t="shared" si="119"/>
        <v>1.3774393727756695</v>
      </c>
      <c r="F267" s="303"/>
      <c r="G267" s="302">
        <v>0.60549781228831734</v>
      </c>
      <c r="H267" s="302">
        <v>0.54776882547077421</v>
      </c>
      <c r="I267" s="302">
        <v>6.4470079088727414E-2</v>
      </c>
      <c r="J267" s="302">
        <f t="shared" si="120"/>
        <v>1.217736716847819</v>
      </c>
      <c r="K267" s="303"/>
      <c r="L267" s="302">
        <v>0.51076957123249156</v>
      </c>
      <c r="M267" s="302">
        <v>0.47878673667962507</v>
      </c>
      <c r="N267" s="302">
        <v>8.0315821379729591E-2</v>
      </c>
      <c r="O267" s="302">
        <f t="shared" si="121"/>
        <v>1.0698721292918463</v>
      </c>
    </row>
    <row r="268" spans="1:15" s="236" customFormat="1" x14ac:dyDescent="0.2">
      <c r="A268" s="237" t="str">
        <f>name!E$8</f>
        <v>Skilled trades occupations</v>
      </c>
      <c r="B268" s="302">
        <v>0.27635403757265831</v>
      </c>
      <c r="C268" s="302">
        <v>4.4296358009349307E-2</v>
      </c>
      <c r="D268" s="302">
        <v>0.20000137190252365</v>
      </c>
      <c r="E268" s="302">
        <f t="shared" si="119"/>
        <v>0.52065176748453124</v>
      </c>
      <c r="F268" s="303"/>
      <c r="G268" s="302">
        <v>0.257227893481981</v>
      </c>
      <c r="H268" s="302">
        <v>3.7393974808852391E-2</v>
      </c>
      <c r="I268" s="302">
        <v>0.14155879171697977</v>
      </c>
      <c r="J268" s="302">
        <f>SUM(G268:I268)</f>
        <v>0.43618066000781314</v>
      </c>
      <c r="K268" s="303"/>
      <c r="L268" s="302">
        <v>0.33407504760597739</v>
      </c>
      <c r="M268" s="302">
        <v>5.8761713025125235E-2</v>
      </c>
      <c r="N268" s="302">
        <v>0.20989013675477949</v>
      </c>
      <c r="O268" s="302">
        <f t="shared" si="121"/>
        <v>0.60272689738588214</v>
      </c>
    </row>
    <row r="269" spans="1:15" s="236" customFormat="1" x14ac:dyDescent="0.2">
      <c r="A269" s="237" t="str">
        <f>name!E$9</f>
        <v>Caring, leisure and other service occupations</v>
      </c>
      <c r="B269" s="302">
        <v>0.12372576668756956</v>
      </c>
      <c r="C269" s="302">
        <v>6.3392503616061177E-2</v>
      </c>
      <c r="D269" s="302">
        <v>3.9417835798530629E-2</v>
      </c>
      <c r="E269" s="302">
        <f t="shared" si="119"/>
        <v>0.22653610610216135</v>
      </c>
      <c r="F269" s="303"/>
      <c r="G269" s="302">
        <v>0.12208156881791508</v>
      </c>
      <c r="H269" s="302">
        <v>6.2356854852075996E-2</v>
      </c>
      <c r="I269" s="302">
        <v>3.1504264593077896E-2</v>
      </c>
      <c r="J269" s="302">
        <f t="shared" ref="J269:J272" si="122">SUM(G269:I269)</f>
        <v>0.21594268826306898</v>
      </c>
      <c r="K269" s="303"/>
      <c r="L269" s="302">
        <v>0.16594532680274626</v>
      </c>
      <c r="M269" s="302">
        <v>6.5038954241181252E-2</v>
      </c>
      <c r="N269" s="302">
        <v>6.4035429658587315E-2</v>
      </c>
      <c r="O269" s="302">
        <f t="shared" si="121"/>
        <v>0.29501971070251481</v>
      </c>
    </row>
    <row r="270" spans="1:15" s="236" customFormat="1" x14ac:dyDescent="0.2">
      <c r="A270" s="237" t="str">
        <f>name!E$10</f>
        <v>Sales and customer service occupations</v>
      </c>
      <c r="B270" s="302">
        <v>0.53699692030514612</v>
      </c>
      <c r="C270" s="302">
        <v>0.26078222108618226</v>
      </c>
      <c r="D270" s="302">
        <v>0.12255567511836464</v>
      </c>
      <c r="E270" s="302">
        <f t="shared" si="119"/>
        <v>0.92033481650969307</v>
      </c>
      <c r="F270" s="303"/>
      <c r="G270" s="302">
        <v>0.46652377829736807</v>
      </c>
      <c r="H270" s="302">
        <v>0.22601119005737835</v>
      </c>
      <c r="I270" s="302">
        <v>6.7811570471730073E-2</v>
      </c>
      <c r="J270" s="302">
        <f t="shared" si="122"/>
        <v>0.7603465388264764</v>
      </c>
      <c r="K270" s="303"/>
      <c r="L270" s="302">
        <v>0.53958129903814378</v>
      </c>
      <c r="M270" s="302">
        <v>0.26124270515743386</v>
      </c>
      <c r="N270" s="302">
        <v>6.4662739660499138E-2</v>
      </c>
      <c r="O270" s="302">
        <f t="shared" si="121"/>
        <v>0.86548674385607682</v>
      </c>
    </row>
    <row r="271" spans="1:15" s="236" customFormat="1" x14ac:dyDescent="0.2">
      <c r="A271" s="237" t="str">
        <f>name!E$11</f>
        <v>Process, plant and machine operatives</v>
      </c>
      <c r="B271" s="302">
        <v>6.620460872779485E-2</v>
      </c>
      <c r="C271" s="302">
        <v>1.3996726360108751E-2</v>
      </c>
      <c r="D271" s="302">
        <v>7.5056454953475391E-3</v>
      </c>
      <c r="E271" s="302">
        <f t="shared" si="119"/>
        <v>8.7706980583251132E-2</v>
      </c>
      <c r="F271" s="303"/>
      <c r="G271" s="302">
        <v>5.8559785345097336E-2</v>
      </c>
      <c r="H271" s="302">
        <v>1.4807565798559033E-2</v>
      </c>
      <c r="I271" s="302">
        <v>7.0311887663206795E-3</v>
      </c>
      <c r="J271" s="302">
        <f t="shared" si="122"/>
        <v>8.0398539909977043E-2</v>
      </c>
      <c r="K271" s="303"/>
      <c r="L271" s="302">
        <v>6.2436776333886779E-2</v>
      </c>
      <c r="M271" s="302">
        <v>1.749308075754704E-2</v>
      </c>
      <c r="N271" s="302">
        <v>1.1306037678785557E-2</v>
      </c>
      <c r="O271" s="302">
        <f t="shared" si="121"/>
        <v>9.1235894770219386E-2</v>
      </c>
    </row>
    <row r="272" spans="1:15" s="236" customFormat="1" x14ac:dyDescent="0.2">
      <c r="A272" s="237" t="str">
        <f>name!E$12</f>
        <v>Elementary occupations</v>
      </c>
      <c r="B272" s="302">
        <v>8.9252994141625713E-2</v>
      </c>
      <c r="C272" s="302">
        <v>0.16327881511156164</v>
      </c>
      <c r="D272" s="302">
        <v>3.360410765248982E-2</v>
      </c>
      <c r="E272" s="302">
        <f t="shared" si="119"/>
        <v>0.28613591690567719</v>
      </c>
      <c r="F272" s="303"/>
      <c r="G272" s="302">
        <v>7.9431424140161744E-2</v>
      </c>
      <c r="H272" s="302">
        <v>0.11750236943965442</v>
      </c>
      <c r="I272" s="302">
        <v>2.3386753797326253E-2</v>
      </c>
      <c r="J272" s="302">
        <f t="shared" si="122"/>
        <v>0.22032054737714241</v>
      </c>
      <c r="K272" s="303"/>
      <c r="L272" s="302">
        <v>8.1077298174047033E-2</v>
      </c>
      <c r="M272" s="302">
        <v>7.8190595974108032E-2</v>
      </c>
      <c r="N272" s="302">
        <v>4.3702029821362488E-2</v>
      </c>
      <c r="O272" s="302">
        <f t="shared" si="121"/>
        <v>0.20296992396951755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3.9537812632029259</v>
      </c>
      <c r="C274" s="311">
        <f t="shared" ref="C274:E274" si="123">SUM(C264:C272)</f>
        <v>1.690761724424509</v>
      </c>
      <c r="D274" s="311">
        <f t="shared" si="123"/>
        <v>1.1434570123725765</v>
      </c>
      <c r="E274" s="311">
        <f t="shared" si="123"/>
        <v>6.7880000000000109</v>
      </c>
      <c r="F274" s="311"/>
      <c r="G274" s="311">
        <f t="shared" ref="G274:J274" si="124">SUM(G264:G272)</f>
        <v>4.4283600461599635</v>
      </c>
      <c r="H274" s="311">
        <f t="shared" si="124"/>
        <v>1.7045303068246531</v>
      </c>
      <c r="I274" s="311">
        <f t="shared" si="124"/>
        <v>0.8641096470153764</v>
      </c>
      <c r="J274" s="311">
        <f t="shared" si="124"/>
        <v>6.9969999999999928</v>
      </c>
      <c r="K274" s="311"/>
      <c r="L274" s="311">
        <f t="shared" ref="L274:O274" si="125">SUM(L264:L272)</f>
        <v>5.3081841123188234</v>
      </c>
      <c r="M274" s="311">
        <f t="shared" si="125"/>
        <v>1.7900859815471366</v>
      </c>
      <c r="N274" s="311">
        <f t="shared" si="125"/>
        <v>1.0567299061340409</v>
      </c>
      <c r="O274" s="311">
        <f t="shared" si="125"/>
        <v>8.1550000000000011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4.3406517122869026</v>
      </c>
      <c r="C281" s="302">
        <v>1.0073825487525947</v>
      </c>
      <c r="D281" s="302">
        <v>1.5204893722457491</v>
      </c>
      <c r="E281" s="302">
        <f>SUM(B281:D281)</f>
        <v>6.8685236332852471</v>
      </c>
      <c r="F281" s="303"/>
      <c r="G281" s="302">
        <v>5.473826426419345</v>
      </c>
      <c r="H281" s="302">
        <v>1.6304866094003028</v>
      </c>
      <c r="I281" s="302">
        <v>1.411281266206436</v>
      </c>
      <c r="J281" s="302">
        <f>SUM(G281:I281)</f>
        <v>8.5155943020260843</v>
      </c>
      <c r="K281" s="303"/>
      <c r="L281" s="302">
        <v>6.0827141830360576</v>
      </c>
      <c r="M281" s="302">
        <v>2.276419956890205</v>
      </c>
      <c r="N281" s="302">
        <v>1.9028402499925192</v>
      </c>
      <c r="O281" s="302">
        <f>SUM(L281:N281)</f>
        <v>10.26197438991878</v>
      </c>
    </row>
    <row r="282" spans="1:15" s="236" customFormat="1" x14ac:dyDescent="0.2">
      <c r="A282" s="237" t="str">
        <f>name!E$5</f>
        <v>Professional occupations</v>
      </c>
      <c r="B282" s="302">
        <v>12.58951256532473</v>
      </c>
      <c r="C282" s="302">
        <v>1.9607446767482795</v>
      </c>
      <c r="D282" s="302">
        <v>4.6458955151599062</v>
      </c>
      <c r="E282" s="302">
        <f t="shared" ref="E282:E289" si="126">SUM(B282:D282)</f>
        <v>19.196152757232916</v>
      </c>
      <c r="F282" s="303"/>
      <c r="G282" s="302">
        <v>18.36313214351145</v>
      </c>
      <c r="H282" s="302">
        <v>3.0514963963201733</v>
      </c>
      <c r="I282" s="302">
        <v>3.9945826144003913</v>
      </c>
      <c r="J282" s="302">
        <f t="shared" ref="J282:J284" si="127">SUM(G282:I282)</f>
        <v>25.409211154232018</v>
      </c>
      <c r="K282" s="303"/>
      <c r="L282" s="302">
        <v>23.310333371653702</v>
      </c>
      <c r="M282" s="302">
        <v>4.4236207604642059</v>
      </c>
      <c r="N282" s="302">
        <v>4.4211380687122581</v>
      </c>
      <c r="O282" s="302">
        <f t="shared" ref="O282:O289" si="128">SUM(L282:N282)</f>
        <v>32.155092200830168</v>
      </c>
    </row>
    <row r="283" spans="1:15" s="236" customFormat="1" x14ac:dyDescent="0.2">
      <c r="A283" s="237" t="str">
        <f>name!E$6</f>
        <v>Associate professional occupations</v>
      </c>
      <c r="B283" s="302">
        <v>6.1893192475276484</v>
      </c>
      <c r="C283" s="302">
        <v>1.5026778522156334</v>
      </c>
      <c r="D283" s="302">
        <v>1.7606974753935543</v>
      </c>
      <c r="E283" s="302">
        <f t="shared" si="126"/>
        <v>9.4526945751368352</v>
      </c>
      <c r="F283" s="303"/>
      <c r="G283" s="302">
        <v>8.0594348644019469</v>
      </c>
      <c r="H283" s="302">
        <v>2.0087065947074048</v>
      </c>
      <c r="I283" s="302">
        <v>1.3621694945270646</v>
      </c>
      <c r="J283" s="302">
        <f t="shared" si="127"/>
        <v>11.430310953636416</v>
      </c>
      <c r="K283" s="303"/>
      <c r="L283" s="302">
        <v>8.7074782111930435</v>
      </c>
      <c r="M283" s="302">
        <v>2.4429740674503782</v>
      </c>
      <c r="N283" s="302">
        <v>1.630397825881112</v>
      </c>
      <c r="O283" s="302">
        <f t="shared" si="128"/>
        <v>12.780850104524532</v>
      </c>
    </row>
    <row r="284" spans="1:15" s="236" customFormat="1" x14ac:dyDescent="0.2">
      <c r="A284" s="237" t="str">
        <f>name!E$7</f>
        <v>Administrative and secretarial occupations</v>
      </c>
      <c r="B284" s="302">
        <v>4.1704781234172188</v>
      </c>
      <c r="C284" s="302">
        <v>3.7792521320986703</v>
      </c>
      <c r="D284" s="302">
        <v>0.91756500001413299</v>
      </c>
      <c r="E284" s="302">
        <f t="shared" si="126"/>
        <v>8.8672952555300224</v>
      </c>
      <c r="F284" s="303"/>
      <c r="G284" s="302">
        <v>4.0403905961493072</v>
      </c>
      <c r="H284" s="302">
        <v>3.9109537797917171</v>
      </c>
      <c r="I284" s="302">
        <v>0.57490253468106378</v>
      </c>
      <c r="J284" s="302">
        <f t="shared" si="127"/>
        <v>8.5262469106220884</v>
      </c>
      <c r="K284" s="303"/>
      <c r="L284" s="302">
        <v>2.6653552009269585</v>
      </c>
      <c r="M284" s="302">
        <v>3.5576891006372873</v>
      </c>
      <c r="N284" s="302">
        <v>0.61520381229289722</v>
      </c>
      <c r="O284" s="302">
        <f t="shared" si="128"/>
        <v>6.8382481138571425</v>
      </c>
    </row>
    <row r="285" spans="1:15" s="236" customFormat="1" x14ac:dyDescent="0.2">
      <c r="A285" s="237" t="str">
        <f>name!E$8</f>
        <v>Skilled trades occupations</v>
      </c>
      <c r="B285" s="302">
        <v>1.0274349002239396</v>
      </c>
      <c r="C285" s="302">
        <v>0.28404409444297135</v>
      </c>
      <c r="D285" s="302">
        <v>0.33654969643155525</v>
      </c>
      <c r="E285" s="302">
        <f t="shared" si="126"/>
        <v>1.6480286910984663</v>
      </c>
      <c r="F285" s="303"/>
      <c r="G285" s="302">
        <v>0.97859290042932423</v>
      </c>
      <c r="H285" s="302">
        <v>0.19421525293862474</v>
      </c>
      <c r="I285" s="302">
        <v>0.25563530860011308</v>
      </c>
      <c r="J285" s="302">
        <f>SUM(G285:I285)</f>
        <v>1.4284434619680619</v>
      </c>
      <c r="K285" s="303"/>
      <c r="L285" s="302">
        <v>0.92841702029082629</v>
      </c>
      <c r="M285" s="302">
        <v>0.30380129409699747</v>
      </c>
      <c r="N285" s="302">
        <v>0.40382783802760563</v>
      </c>
      <c r="O285" s="302">
        <f t="shared" si="128"/>
        <v>1.6360461524154295</v>
      </c>
    </row>
    <row r="286" spans="1:15" s="236" customFormat="1" x14ac:dyDescent="0.2">
      <c r="A286" s="237" t="str">
        <f>name!E$9</f>
        <v>Caring, leisure and other service occupations</v>
      </c>
      <c r="B286" s="302">
        <v>0.62844780842936321</v>
      </c>
      <c r="C286" s="302">
        <v>0.2292108320400161</v>
      </c>
      <c r="D286" s="302">
        <v>0.43212125293184156</v>
      </c>
      <c r="E286" s="302">
        <f t="shared" si="126"/>
        <v>1.2897798934012208</v>
      </c>
      <c r="F286" s="303"/>
      <c r="G286" s="302">
        <v>0.79793951174478805</v>
      </c>
      <c r="H286" s="302">
        <v>0.38440990027813171</v>
      </c>
      <c r="I286" s="302">
        <v>0.36214593411247981</v>
      </c>
      <c r="J286" s="302">
        <f t="shared" ref="J286:J289" si="129">SUM(G286:I286)</f>
        <v>1.5444953461353994</v>
      </c>
      <c r="K286" s="303"/>
      <c r="L286" s="302">
        <v>1.0345192245770212</v>
      </c>
      <c r="M286" s="302">
        <v>0.49678131740033249</v>
      </c>
      <c r="N286" s="302">
        <v>0.63624473362834211</v>
      </c>
      <c r="O286" s="302">
        <f t="shared" si="128"/>
        <v>2.1675452756056957</v>
      </c>
    </row>
    <row r="287" spans="1:15" s="236" customFormat="1" x14ac:dyDescent="0.2">
      <c r="A287" s="237" t="str">
        <f>name!E$10</f>
        <v>Sales and customer service occupations</v>
      </c>
      <c r="B287" s="302">
        <v>0.97047669495188593</v>
      </c>
      <c r="C287" s="302">
        <v>0.67882098622247489</v>
      </c>
      <c r="D287" s="302">
        <v>0.39451042495708449</v>
      </c>
      <c r="E287" s="302">
        <f t="shared" si="126"/>
        <v>2.0438081061314453</v>
      </c>
      <c r="F287" s="303"/>
      <c r="G287" s="302">
        <v>0.9415292861981861</v>
      </c>
      <c r="H287" s="302">
        <v>0.71293705533772733</v>
      </c>
      <c r="I287" s="302">
        <v>0.19898469929971138</v>
      </c>
      <c r="J287" s="302">
        <f t="shared" si="129"/>
        <v>1.8534510408356248</v>
      </c>
      <c r="K287" s="303"/>
      <c r="L287" s="302">
        <v>1.0678460723989478</v>
      </c>
      <c r="M287" s="302">
        <v>0.91846394674004028</v>
      </c>
      <c r="N287" s="302">
        <v>0.22259554885985314</v>
      </c>
      <c r="O287" s="302">
        <f t="shared" si="128"/>
        <v>2.2089055679988414</v>
      </c>
    </row>
    <row r="288" spans="1:15" s="236" customFormat="1" x14ac:dyDescent="0.2">
      <c r="A288" s="237" t="str">
        <f>name!E$11</f>
        <v>Process, plant and machine operatives</v>
      </c>
      <c r="B288" s="302">
        <v>0.37627575246505252</v>
      </c>
      <c r="C288" s="302">
        <v>0.23085406039683387</v>
      </c>
      <c r="D288" s="302">
        <v>9.7101203943640357E-2</v>
      </c>
      <c r="E288" s="302">
        <f t="shared" si="126"/>
        <v>0.7042310168055268</v>
      </c>
      <c r="F288" s="303"/>
      <c r="G288" s="302">
        <v>0.33618226926393496</v>
      </c>
      <c r="H288" s="302">
        <v>0.22317664351072777</v>
      </c>
      <c r="I288" s="302">
        <v>8.7772871359295943E-2</v>
      </c>
      <c r="J288" s="302">
        <f t="shared" si="129"/>
        <v>0.64713178413395867</v>
      </c>
      <c r="K288" s="303"/>
      <c r="L288" s="302">
        <v>0.34533425424600855</v>
      </c>
      <c r="M288" s="302">
        <v>0.33476353597345038</v>
      </c>
      <c r="N288" s="302">
        <v>0.13127155689940789</v>
      </c>
      <c r="O288" s="302">
        <f t="shared" si="128"/>
        <v>0.81136934711886677</v>
      </c>
    </row>
    <row r="289" spans="1:15" s="236" customFormat="1" x14ac:dyDescent="0.2">
      <c r="A289" s="237" t="str">
        <f>name!E$12</f>
        <v>Elementary occupations</v>
      </c>
      <c r="B289" s="302">
        <v>0.70302976304920739</v>
      </c>
      <c r="C289" s="302">
        <v>0.74833212741039323</v>
      </c>
      <c r="D289" s="302">
        <v>0.17812418091875226</v>
      </c>
      <c r="E289" s="302">
        <f t="shared" si="126"/>
        <v>1.629486071378353</v>
      </c>
      <c r="F289" s="303"/>
      <c r="G289" s="302">
        <v>0.70168420424436651</v>
      </c>
      <c r="H289" s="302">
        <v>0.72252281371898508</v>
      </c>
      <c r="I289" s="302">
        <v>0.11490802844704637</v>
      </c>
      <c r="J289" s="302">
        <f t="shared" si="129"/>
        <v>1.539115046410398</v>
      </c>
      <c r="K289" s="303"/>
      <c r="L289" s="302">
        <v>0.6783326843812989</v>
      </c>
      <c r="M289" s="302">
        <v>0.60234716392036847</v>
      </c>
      <c r="N289" s="302">
        <v>0.13728899942888964</v>
      </c>
      <c r="O289" s="302">
        <f t="shared" si="128"/>
        <v>1.417968847730557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30.995626567675952</v>
      </c>
      <c r="C291" s="311">
        <f t="shared" ref="C291:E291" si="130">SUM(C281:C289)</f>
        <v>10.421319310327865</v>
      </c>
      <c r="D291" s="311">
        <f t="shared" si="130"/>
        <v>10.283054121996217</v>
      </c>
      <c r="E291" s="311">
        <f t="shared" si="130"/>
        <v>51.700000000000031</v>
      </c>
      <c r="F291" s="311"/>
      <c r="G291" s="311">
        <f t="shared" ref="G291:J291" si="131">SUM(G281:G289)</f>
        <v>39.692712202362642</v>
      </c>
      <c r="H291" s="311">
        <f t="shared" si="131"/>
        <v>12.838905046003793</v>
      </c>
      <c r="I291" s="311">
        <f t="shared" si="131"/>
        <v>8.3623827516336018</v>
      </c>
      <c r="J291" s="311">
        <f t="shared" si="131"/>
        <v>60.894000000000048</v>
      </c>
      <c r="K291" s="311"/>
      <c r="L291" s="311">
        <f t="shared" ref="L291:O291" si="132">SUM(L281:L289)</f>
        <v>44.820330222703859</v>
      </c>
      <c r="M291" s="311">
        <f t="shared" si="132"/>
        <v>15.356861143573266</v>
      </c>
      <c r="N291" s="311">
        <f t="shared" si="132"/>
        <v>10.100808633722886</v>
      </c>
      <c r="O291" s="311">
        <f t="shared" si="132"/>
        <v>70.27800000000002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3.5565820191401873</v>
      </c>
      <c r="C298" s="302">
        <v>0.47632983633791959</v>
      </c>
      <c r="D298" s="302">
        <v>1.2440516221847924</v>
      </c>
      <c r="E298" s="302">
        <f>SUM(B298:D298)</f>
        <v>5.2769634776628989</v>
      </c>
      <c r="F298" s="303"/>
      <c r="G298" s="302">
        <v>2.8425509652810987</v>
      </c>
      <c r="H298" s="302">
        <v>0.68207409765914373</v>
      </c>
      <c r="I298" s="302">
        <v>0.82919618102153325</v>
      </c>
      <c r="J298" s="302">
        <f>SUM(G298:I298)</f>
        <v>4.3538212439617761</v>
      </c>
      <c r="K298" s="303"/>
      <c r="L298" s="302">
        <v>3.4971333746360416</v>
      </c>
      <c r="M298" s="302">
        <v>0.86834125389851802</v>
      </c>
      <c r="N298" s="302">
        <v>0.95996935962724816</v>
      </c>
      <c r="O298" s="302">
        <f>SUM(L298:N298)</f>
        <v>5.3254439881618074</v>
      </c>
    </row>
    <row r="299" spans="1:15" s="236" customFormat="1" x14ac:dyDescent="0.2">
      <c r="A299" s="237" t="str">
        <f>name!E$5</f>
        <v>Professional occupations</v>
      </c>
      <c r="B299" s="302">
        <v>3.8061234077521555</v>
      </c>
      <c r="C299" s="302">
        <v>0.55975187010796412</v>
      </c>
      <c r="D299" s="302">
        <v>0.9042120380516192</v>
      </c>
      <c r="E299" s="302">
        <f t="shared" ref="E299:E306" si="133">SUM(B299:D299)</f>
        <v>5.2700873159117387</v>
      </c>
      <c r="F299" s="303"/>
      <c r="G299" s="302">
        <v>3.5034378450610348</v>
      </c>
      <c r="H299" s="302">
        <v>0.82179009417718651</v>
      </c>
      <c r="I299" s="302">
        <v>0.57087505404679795</v>
      </c>
      <c r="J299" s="302">
        <f t="shared" ref="J299:J301" si="134">SUM(G299:I299)</f>
        <v>4.8961029932850195</v>
      </c>
      <c r="K299" s="303"/>
      <c r="L299" s="302">
        <v>4.8506567840042898</v>
      </c>
      <c r="M299" s="302">
        <v>1.2894125204351705</v>
      </c>
      <c r="N299" s="302">
        <v>0.53189567075709487</v>
      </c>
      <c r="O299" s="302">
        <f t="shared" ref="O299:O306" si="135">SUM(L299:N299)</f>
        <v>6.6719649751965555</v>
      </c>
    </row>
    <row r="300" spans="1:15" s="236" customFormat="1" x14ac:dyDescent="0.2">
      <c r="A300" s="237" t="str">
        <f>name!E$6</f>
        <v>Associate professional occupations</v>
      </c>
      <c r="B300" s="302">
        <v>4.6310839995347672</v>
      </c>
      <c r="C300" s="302">
        <v>0.83938779174455203</v>
      </c>
      <c r="D300" s="302">
        <v>2.101888122221137</v>
      </c>
      <c r="E300" s="302">
        <f t="shared" si="133"/>
        <v>7.5723599135004562</v>
      </c>
      <c r="F300" s="303"/>
      <c r="G300" s="302">
        <v>4.0300684759874734</v>
      </c>
      <c r="H300" s="302">
        <v>0.97456078377079158</v>
      </c>
      <c r="I300" s="302">
        <v>1.3366201078938038</v>
      </c>
      <c r="J300" s="302">
        <f t="shared" si="134"/>
        <v>6.3412493676520691</v>
      </c>
      <c r="K300" s="303"/>
      <c r="L300" s="302">
        <v>4.5485513521080172</v>
      </c>
      <c r="M300" s="302">
        <v>1.2377720089188535</v>
      </c>
      <c r="N300" s="302">
        <v>1.4538873255991258</v>
      </c>
      <c r="O300" s="302">
        <f t="shared" si="135"/>
        <v>7.2402106866259963</v>
      </c>
    </row>
    <row r="301" spans="1:15" s="236" customFormat="1" x14ac:dyDescent="0.2">
      <c r="A301" s="237" t="str">
        <f>name!E$7</f>
        <v>Administrative and secretarial occupations</v>
      </c>
      <c r="B301" s="302">
        <v>2.9771961044486717</v>
      </c>
      <c r="C301" s="302">
        <v>1.7357780112076064</v>
      </c>
      <c r="D301" s="302">
        <v>0.59139755124188764</v>
      </c>
      <c r="E301" s="302">
        <f t="shared" si="133"/>
        <v>5.3043716668981657</v>
      </c>
      <c r="F301" s="303"/>
      <c r="G301" s="302">
        <v>2.2507254151916394</v>
      </c>
      <c r="H301" s="302">
        <v>1.5710682842346884</v>
      </c>
      <c r="I301" s="302">
        <v>0.33303754102804772</v>
      </c>
      <c r="J301" s="302">
        <f t="shared" si="134"/>
        <v>4.1548312404543761</v>
      </c>
      <c r="K301" s="303"/>
      <c r="L301" s="302">
        <v>2.1738316852367583</v>
      </c>
      <c r="M301" s="302">
        <v>1.9133894040839272</v>
      </c>
      <c r="N301" s="302">
        <v>0.44297113342065991</v>
      </c>
      <c r="O301" s="302">
        <f t="shared" si="135"/>
        <v>4.5301922227413458</v>
      </c>
    </row>
    <row r="302" spans="1:15" s="236" customFormat="1" x14ac:dyDescent="0.2">
      <c r="A302" s="237" t="str">
        <f>name!E$8</f>
        <v>Skilled trades occupations</v>
      </c>
      <c r="B302" s="302">
        <v>1.4103713738601837</v>
      </c>
      <c r="C302" s="302">
        <v>0.26960508977415215</v>
      </c>
      <c r="D302" s="302">
        <v>0.74947128646675465</v>
      </c>
      <c r="E302" s="302">
        <f t="shared" si="133"/>
        <v>2.4294477501010907</v>
      </c>
      <c r="F302" s="303"/>
      <c r="G302" s="302">
        <v>0.73942094736681174</v>
      </c>
      <c r="H302" s="302">
        <v>0.19820941317042695</v>
      </c>
      <c r="I302" s="302">
        <v>0.40216062973739197</v>
      </c>
      <c r="J302" s="302">
        <f>SUM(G302:I302)</f>
        <v>1.3397909902746306</v>
      </c>
      <c r="K302" s="303"/>
      <c r="L302" s="302">
        <v>0.73284245671916637</v>
      </c>
      <c r="M302" s="302">
        <v>0.30162782753926204</v>
      </c>
      <c r="N302" s="302">
        <v>0.46157055041081946</v>
      </c>
      <c r="O302" s="302">
        <f t="shared" si="135"/>
        <v>1.4960408346692478</v>
      </c>
    </row>
    <row r="303" spans="1:15" s="236" customFormat="1" x14ac:dyDescent="0.2">
      <c r="A303" s="237" t="str">
        <f>name!E$9</f>
        <v>Caring, leisure and other service occupations</v>
      </c>
      <c r="B303" s="302">
        <v>1.5149308550907663</v>
      </c>
      <c r="C303" s="302">
        <v>1.2531518421753145</v>
      </c>
      <c r="D303" s="302">
        <v>0.72457428062593532</v>
      </c>
      <c r="E303" s="302">
        <f t="shared" si="133"/>
        <v>3.4926569778920165</v>
      </c>
      <c r="F303" s="303"/>
      <c r="G303" s="302">
        <v>1.1729280403075566</v>
      </c>
      <c r="H303" s="302">
        <v>1.2020319824180923</v>
      </c>
      <c r="I303" s="302">
        <v>0.4987622360627198</v>
      </c>
      <c r="J303" s="302">
        <f t="shared" ref="J303:J306" si="136">SUM(G303:I303)</f>
        <v>2.8737222587883684</v>
      </c>
      <c r="K303" s="303"/>
      <c r="L303" s="302">
        <v>1.553254109655275</v>
      </c>
      <c r="M303" s="302">
        <v>1.5303094925913094</v>
      </c>
      <c r="N303" s="302">
        <v>0.73755739796964048</v>
      </c>
      <c r="O303" s="302">
        <f t="shared" si="135"/>
        <v>3.821121000216225</v>
      </c>
    </row>
    <row r="304" spans="1:15" s="236" customFormat="1" x14ac:dyDescent="0.2">
      <c r="A304" s="237" t="str">
        <f>name!E$10</f>
        <v>Sales and customer service occupations</v>
      </c>
      <c r="B304" s="302">
        <v>1.6981318670094483</v>
      </c>
      <c r="C304" s="302">
        <v>0.7619643276249537</v>
      </c>
      <c r="D304" s="302">
        <v>0.41847241163676846</v>
      </c>
      <c r="E304" s="302">
        <f t="shared" si="133"/>
        <v>2.8785686062711706</v>
      </c>
      <c r="F304" s="303"/>
      <c r="G304" s="302">
        <v>1.2366947409172449</v>
      </c>
      <c r="H304" s="302">
        <v>0.75973556970607203</v>
      </c>
      <c r="I304" s="302">
        <v>0.18701562875487532</v>
      </c>
      <c r="J304" s="302">
        <f t="shared" si="136"/>
        <v>2.1834459393781924</v>
      </c>
      <c r="K304" s="303"/>
      <c r="L304" s="302">
        <v>1.6880692828265722</v>
      </c>
      <c r="M304" s="302">
        <v>1.2495408473400773</v>
      </c>
      <c r="N304" s="302">
        <v>0.17376639437818739</v>
      </c>
      <c r="O304" s="302">
        <f t="shared" si="135"/>
        <v>3.1113765245448368</v>
      </c>
    </row>
    <row r="305" spans="1:15" s="236" customFormat="1" x14ac:dyDescent="0.2">
      <c r="A305" s="237" t="str">
        <f>name!E$11</f>
        <v>Process, plant and machine operatives</v>
      </c>
      <c r="B305" s="302">
        <v>1.3426123446299818</v>
      </c>
      <c r="C305" s="302">
        <v>0.58781874264688116</v>
      </c>
      <c r="D305" s="302">
        <v>0.12761248152877239</v>
      </c>
      <c r="E305" s="302">
        <f t="shared" si="133"/>
        <v>2.0580435688056355</v>
      </c>
      <c r="F305" s="303"/>
      <c r="G305" s="302">
        <v>0.76815787571699745</v>
      </c>
      <c r="H305" s="302">
        <v>0.62160722414602865</v>
      </c>
      <c r="I305" s="302">
        <v>8.2864185862872877E-2</v>
      </c>
      <c r="J305" s="302">
        <f t="shared" si="136"/>
        <v>1.4726292857258989</v>
      </c>
      <c r="K305" s="303"/>
      <c r="L305" s="302">
        <v>0.80633629773303961</v>
      </c>
      <c r="M305" s="302">
        <v>0.84808541563937767</v>
      </c>
      <c r="N305" s="302">
        <v>0.10178203158439407</v>
      </c>
      <c r="O305" s="302">
        <f t="shared" si="135"/>
        <v>1.7562037449568113</v>
      </c>
    </row>
    <row r="306" spans="1:15" s="236" customFormat="1" x14ac:dyDescent="0.2">
      <c r="A306" s="237" t="str">
        <f>name!E$12</f>
        <v>Elementary occupations</v>
      </c>
      <c r="B306" s="302">
        <v>5.4727226378260072</v>
      </c>
      <c r="C306" s="302">
        <v>8.4448838164903233</v>
      </c>
      <c r="D306" s="302">
        <v>1.1758942686404465</v>
      </c>
      <c r="E306" s="302">
        <f t="shared" si="133"/>
        <v>15.093500722956778</v>
      </c>
      <c r="F306" s="303"/>
      <c r="G306" s="302">
        <v>3.8644309991787513</v>
      </c>
      <c r="H306" s="302">
        <v>7.1150735395093578</v>
      </c>
      <c r="I306" s="302">
        <v>0.69490214179153198</v>
      </c>
      <c r="J306" s="302">
        <f t="shared" si="136"/>
        <v>11.674406680479642</v>
      </c>
      <c r="K306" s="303"/>
      <c r="L306" s="302">
        <v>4.7546894145542753</v>
      </c>
      <c r="M306" s="302">
        <v>6.7723997640355309</v>
      </c>
      <c r="N306" s="302">
        <v>0.94035684429733646</v>
      </c>
      <c r="O306" s="302">
        <f t="shared" si="135"/>
        <v>12.467446022887142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26.409754609292168</v>
      </c>
      <c r="C308" s="311">
        <f t="shared" ref="C308:E308" si="137">SUM(C298:C306)</f>
        <v>14.928671328109667</v>
      </c>
      <c r="D308" s="311">
        <f t="shared" si="137"/>
        <v>8.0375740625981145</v>
      </c>
      <c r="E308" s="311">
        <f t="shared" si="137"/>
        <v>49.375999999999955</v>
      </c>
      <c r="F308" s="311"/>
      <c r="G308" s="311">
        <f t="shared" ref="G308:J308" si="138">SUM(G298:G306)</f>
        <v>20.40841530500861</v>
      </c>
      <c r="H308" s="311">
        <f t="shared" si="138"/>
        <v>13.946150988791789</v>
      </c>
      <c r="I308" s="311">
        <f t="shared" si="138"/>
        <v>4.9354337061995741</v>
      </c>
      <c r="J308" s="311">
        <f t="shared" si="138"/>
        <v>39.289999999999971</v>
      </c>
      <c r="K308" s="311"/>
      <c r="L308" s="311">
        <f t="shared" ref="L308:O308" si="139">SUM(L298:L306)</f>
        <v>24.605364757473435</v>
      </c>
      <c r="M308" s="311">
        <f t="shared" si="139"/>
        <v>16.010878534482025</v>
      </c>
      <c r="N308" s="311">
        <f t="shared" si="139"/>
        <v>5.8037567080445065</v>
      </c>
      <c r="O308" s="311">
        <f t="shared" si="139"/>
        <v>46.419999999999973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0.97507104138637968</v>
      </c>
      <c r="C315" s="302">
        <v>0.26327383914720104</v>
      </c>
      <c r="D315" s="302">
        <v>0.1006157968551704</v>
      </c>
      <c r="E315" s="302">
        <f>SUM(B315:D315)</f>
        <v>1.3389606773887512</v>
      </c>
      <c r="F315" s="303"/>
      <c r="G315" s="302">
        <v>0.93967219378180655</v>
      </c>
      <c r="H315" s="302">
        <v>0.29570626437120906</v>
      </c>
      <c r="I315" s="302">
        <v>3.7032031626016683E-2</v>
      </c>
      <c r="J315" s="302">
        <f>SUM(G315:I315)</f>
        <v>1.2724104897790323</v>
      </c>
      <c r="K315" s="303"/>
      <c r="L315" s="302">
        <v>0.98143419484901384</v>
      </c>
      <c r="M315" s="302">
        <v>0.40854831560322402</v>
      </c>
      <c r="N315" s="302">
        <v>4.4509865604565449E-2</v>
      </c>
      <c r="O315" s="302">
        <f>SUM(L315:N315)</f>
        <v>1.4344923760568034</v>
      </c>
    </row>
    <row r="316" spans="1:15" s="236" customFormat="1" x14ac:dyDescent="0.2">
      <c r="A316" s="237" t="str">
        <f>name!E$5</f>
        <v>Professional occupations</v>
      </c>
      <c r="B316" s="302">
        <v>1.8548133079103326</v>
      </c>
      <c r="C316" s="302">
        <v>0.74383588043865623</v>
      </c>
      <c r="D316" s="302">
        <v>0.25699646162613066</v>
      </c>
      <c r="E316" s="302">
        <f t="shared" ref="E316:E323" si="140">SUM(B316:D316)</f>
        <v>2.8556456499751195</v>
      </c>
      <c r="F316" s="303"/>
      <c r="G316" s="302">
        <v>2.0701458695883259</v>
      </c>
      <c r="H316" s="302">
        <v>0.76352445585017248</v>
      </c>
      <c r="I316" s="302">
        <v>8.9224044477444642E-2</v>
      </c>
      <c r="J316" s="302">
        <f t="shared" ref="J316:J318" si="141">SUM(G316:I316)</f>
        <v>2.9228943699159431</v>
      </c>
      <c r="K316" s="303"/>
      <c r="L316" s="302">
        <v>2.5237658158537801</v>
      </c>
      <c r="M316" s="302">
        <v>1.0648670753392109</v>
      </c>
      <c r="N316" s="302">
        <v>8.7991396913297965E-2</v>
      </c>
      <c r="O316" s="302">
        <f t="shared" ref="O316:O323" si="142">SUM(L316:N316)</f>
        <v>3.6766242881062889</v>
      </c>
    </row>
    <row r="317" spans="1:15" s="236" customFormat="1" x14ac:dyDescent="0.2">
      <c r="A317" s="237" t="str">
        <f>name!E$6</f>
        <v>Associate professional occupations</v>
      </c>
      <c r="B317" s="302">
        <v>3.9881291395226581</v>
      </c>
      <c r="C317" s="302">
        <v>0.95219260663180294</v>
      </c>
      <c r="D317" s="302">
        <v>0.1187203742996156</v>
      </c>
      <c r="E317" s="302">
        <f t="shared" si="140"/>
        <v>5.0590421204540768</v>
      </c>
      <c r="F317" s="303"/>
      <c r="G317" s="302">
        <v>3.9105851651901049</v>
      </c>
      <c r="H317" s="302">
        <v>0.79576640515769048</v>
      </c>
      <c r="I317" s="302">
        <v>3.5586280416652565E-2</v>
      </c>
      <c r="J317" s="302">
        <f t="shared" si="141"/>
        <v>4.7419378507644483</v>
      </c>
      <c r="K317" s="303"/>
      <c r="L317" s="302">
        <v>4.924118374635337</v>
      </c>
      <c r="M317" s="302">
        <v>0.98396343170913669</v>
      </c>
      <c r="N317" s="302">
        <v>3.3739309711510158E-2</v>
      </c>
      <c r="O317" s="302">
        <f t="shared" si="142"/>
        <v>5.9418211160559844</v>
      </c>
    </row>
    <row r="318" spans="1:15" s="236" customFormat="1" x14ac:dyDescent="0.2">
      <c r="A318" s="237" t="str">
        <f>name!E$7</f>
        <v>Administrative and secretarial occupations</v>
      </c>
      <c r="B318" s="302">
        <v>2.8837023941118716</v>
      </c>
      <c r="C318" s="302">
        <v>2.8754845926907882</v>
      </c>
      <c r="D318" s="302">
        <v>3.5311106568357023E-2</v>
      </c>
      <c r="E318" s="302">
        <f t="shared" si="140"/>
        <v>5.7944980933710166</v>
      </c>
      <c r="F318" s="303"/>
      <c r="G318" s="302">
        <v>2.3820135075438236</v>
      </c>
      <c r="H318" s="302">
        <v>2.0593160268591135</v>
      </c>
      <c r="I318" s="302">
        <v>9.8399655925875094E-3</v>
      </c>
      <c r="J318" s="302">
        <f t="shared" si="141"/>
        <v>4.4511694999955251</v>
      </c>
      <c r="K318" s="303"/>
      <c r="L318" s="302">
        <v>1.7864889165621562</v>
      </c>
      <c r="M318" s="302">
        <v>2.007295366019473</v>
      </c>
      <c r="N318" s="302">
        <v>1.2656900237861196E-2</v>
      </c>
      <c r="O318" s="302">
        <f t="shared" si="142"/>
        <v>3.8064411828194906</v>
      </c>
    </row>
    <row r="319" spans="1:15" s="236" customFormat="1" x14ac:dyDescent="0.2">
      <c r="A319" s="237" t="str">
        <f>name!E$8</f>
        <v>Skilled trades occupations</v>
      </c>
      <c r="B319" s="302">
        <v>0.18749711143151196</v>
      </c>
      <c r="C319" s="302">
        <v>2.6934929594900701E-2</v>
      </c>
      <c r="D319" s="302">
        <v>9.5432541850486247E-2</v>
      </c>
      <c r="E319" s="302">
        <f t="shared" si="140"/>
        <v>0.30986458287689889</v>
      </c>
      <c r="F319" s="303"/>
      <c r="G319" s="302">
        <v>0.13312664413771338</v>
      </c>
      <c r="H319" s="302">
        <v>1.7991255804346802E-2</v>
      </c>
      <c r="I319" s="302">
        <v>2.1893232819716432E-2</v>
      </c>
      <c r="J319" s="302">
        <f>SUM(G319:I319)</f>
        <v>0.1730111327617766</v>
      </c>
      <c r="K319" s="303"/>
      <c r="L319" s="302">
        <v>0.14579965932197378</v>
      </c>
      <c r="M319" s="302">
        <v>5.2559497562973768E-2</v>
      </c>
      <c r="N319" s="302">
        <v>2.3242648343025529E-2</v>
      </c>
      <c r="O319" s="302">
        <f t="shared" si="142"/>
        <v>0.22160180522797307</v>
      </c>
    </row>
    <row r="320" spans="1:15" s="236" customFormat="1" x14ac:dyDescent="0.2">
      <c r="A320" s="237" t="str">
        <f>name!E$9</f>
        <v>Caring, leisure and other service occupations</v>
      </c>
      <c r="B320" s="302">
        <v>0.35880409104729527</v>
      </c>
      <c r="C320" s="302">
        <v>0.2082676164493977</v>
      </c>
      <c r="D320" s="302">
        <v>1.7112037565431792E-2</v>
      </c>
      <c r="E320" s="302">
        <f t="shared" si="140"/>
        <v>0.58418374506212478</v>
      </c>
      <c r="F320" s="303"/>
      <c r="G320" s="302">
        <v>0.29686529216654134</v>
      </c>
      <c r="H320" s="302">
        <v>0.15948610073484423</v>
      </c>
      <c r="I320" s="302">
        <v>4.9030428637453259E-3</v>
      </c>
      <c r="J320" s="302">
        <f t="shared" ref="J320:J323" si="143">SUM(G320:I320)</f>
        <v>0.46125443576513092</v>
      </c>
      <c r="K320" s="303"/>
      <c r="L320" s="302">
        <v>0.35208469043683066</v>
      </c>
      <c r="M320" s="302">
        <v>0.18011086985317543</v>
      </c>
      <c r="N320" s="302">
        <v>9.156023991464186E-3</v>
      </c>
      <c r="O320" s="302">
        <f t="shared" si="142"/>
        <v>0.54135158428147034</v>
      </c>
    </row>
    <row r="321" spans="1:15" s="236" customFormat="1" x14ac:dyDescent="0.2">
      <c r="A321" s="237" t="str">
        <f>name!E$10</f>
        <v>Sales and customer service occupations</v>
      </c>
      <c r="B321" s="302">
        <v>0.22917972851246687</v>
      </c>
      <c r="C321" s="302">
        <v>0.27678309875928714</v>
      </c>
      <c r="D321" s="302">
        <v>1.6593244942891161E-2</v>
      </c>
      <c r="E321" s="302">
        <f t="shared" si="140"/>
        <v>0.52255607221464517</v>
      </c>
      <c r="F321" s="303"/>
      <c r="G321" s="302">
        <v>0.19281494324872445</v>
      </c>
      <c r="H321" s="302">
        <v>0.21550313386870537</v>
      </c>
      <c r="I321" s="302">
        <v>4.5631856107048001E-3</v>
      </c>
      <c r="J321" s="302">
        <f t="shared" si="143"/>
        <v>0.41288126272813463</v>
      </c>
      <c r="K321" s="303"/>
      <c r="L321" s="302">
        <v>0.23122139775115719</v>
      </c>
      <c r="M321" s="302">
        <v>0.31509764504825177</v>
      </c>
      <c r="N321" s="302">
        <v>4.9568220336698799E-3</v>
      </c>
      <c r="O321" s="302">
        <f t="shared" si="142"/>
        <v>0.55127586483307878</v>
      </c>
    </row>
    <row r="322" spans="1:15" s="236" customFormat="1" x14ac:dyDescent="0.2">
      <c r="A322" s="237" t="str">
        <f>name!E$11</f>
        <v>Process, plant and machine operatives</v>
      </c>
      <c r="B322" s="302">
        <v>7.6695436230922953E-2</v>
      </c>
      <c r="C322" s="302">
        <v>7.6412490270690428E-2</v>
      </c>
      <c r="D322" s="302">
        <v>3.6661785607070098E-2</v>
      </c>
      <c r="E322" s="302">
        <f t="shared" si="140"/>
        <v>0.18976971210868346</v>
      </c>
      <c r="F322" s="303"/>
      <c r="G322" s="302">
        <v>5.0739162734648222E-2</v>
      </c>
      <c r="H322" s="302">
        <v>5.0157547797535652E-2</v>
      </c>
      <c r="I322" s="302">
        <v>1.3153778237121766E-2</v>
      </c>
      <c r="J322" s="302">
        <f t="shared" si="143"/>
        <v>0.11405048876930565</v>
      </c>
      <c r="K322" s="303"/>
      <c r="L322" s="302">
        <v>5.1283239961121392E-2</v>
      </c>
      <c r="M322" s="302">
        <v>7.5240804608578141E-2</v>
      </c>
      <c r="N322" s="302">
        <v>3.0937788953106952E-2</v>
      </c>
      <c r="O322" s="302">
        <f t="shared" si="142"/>
        <v>0.15746183352280649</v>
      </c>
    </row>
    <row r="323" spans="1:15" s="236" customFormat="1" x14ac:dyDescent="0.2">
      <c r="A323" s="237" t="str">
        <f>name!E$12</f>
        <v>Elementary occupations</v>
      </c>
      <c r="B323" s="302">
        <v>0.30486695343254155</v>
      </c>
      <c r="C323" s="302">
        <v>0.42001892799961182</v>
      </c>
      <c r="D323" s="302">
        <v>1.5593465116545517E-2</v>
      </c>
      <c r="E323" s="302">
        <f t="shared" si="140"/>
        <v>0.74047934654869885</v>
      </c>
      <c r="F323" s="303"/>
      <c r="G323" s="302">
        <v>0.21162305180394606</v>
      </c>
      <c r="H323" s="302">
        <v>0.25045828407826054</v>
      </c>
      <c r="I323" s="302">
        <v>4.3091336385257754E-3</v>
      </c>
      <c r="J323" s="302">
        <f t="shared" si="143"/>
        <v>0.46639046952073232</v>
      </c>
      <c r="K323" s="303"/>
      <c r="L323" s="302">
        <v>0.18237959759075997</v>
      </c>
      <c r="M323" s="302">
        <v>0.29075754393638575</v>
      </c>
      <c r="N323" s="302">
        <v>5.7928075689702126E-3</v>
      </c>
      <c r="O323" s="302">
        <f t="shared" si="142"/>
        <v>0.47892994909611591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10.858759203585981</v>
      </c>
      <c r="C325" s="311">
        <f t="shared" ref="C325:E325" si="144">SUM(C315:C323)</f>
        <v>5.8432039819823354</v>
      </c>
      <c r="D325" s="311">
        <f t="shared" si="144"/>
        <v>0.6930368144316984</v>
      </c>
      <c r="E325" s="311">
        <f t="shared" si="144"/>
        <v>17.395000000000021</v>
      </c>
      <c r="F325" s="311"/>
      <c r="G325" s="311">
        <f t="shared" ref="G325:J325" si="145">SUM(G315:G323)</f>
        <v>10.187585830195633</v>
      </c>
      <c r="H325" s="311">
        <f t="shared" si="145"/>
        <v>4.607909474521878</v>
      </c>
      <c r="I325" s="311">
        <f t="shared" si="145"/>
        <v>0.22050469528251551</v>
      </c>
      <c r="J325" s="311">
        <f t="shared" si="145"/>
        <v>15.016000000000028</v>
      </c>
      <c r="K325" s="311"/>
      <c r="L325" s="311">
        <f t="shared" ref="L325:O325" si="146">SUM(L315:L323)</f>
        <v>11.178575886962131</v>
      </c>
      <c r="M325" s="311">
        <f t="shared" si="146"/>
        <v>5.3784405496804091</v>
      </c>
      <c r="N325" s="311">
        <f t="shared" si="146"/>
        <v>0.25298356335747152</v>
      </c>
      <c r="O325" s="311">
        <f t="shared" si="146"/>
        <v>16.810000000000013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0.66830883184260226</v>
      </c>
      <c r="C332" s="302">
        <v>0.33331773512445079</v>
      </c>
      <c r="D332" s="302">
        <v>0.34375969215920471</v>
      </c>
      <c r="E332" s="302">
        <f>SUM(B332:D332)</f>
        <v>1.3453862591262578</v>
      </c>
      <c r="F332" s="303"/>
      <c r="G332" s="302">
        <v>0.68506000612902884</v>
      </c>
      <c r="H332" s="302">
        <v>0.52226142237337858</v>
      </c>
      <c r="I332" s="302">
        <v>0.33237557348773128</v>
      </c>
      <c r="J332" s="302">
        <f>SUM(G332:I332)</f>
        <v>1.5396970019901386</v>
      </c>
      <c r="K332" s="303"/>
      <c r="L332" s="302">
        <v>0.67672726480959755</v>
      </c>
      <c r="M332" s="302">
        <v>0.58354821597473616</v>
      </c>
      <c r="N332" s="302">
        <v>0.30695887094129592</v>
      </c>
      <c r="O332" s="302">
        <f>SUM(L332:N332)</f>
        <v>1.5672343517256295</v>
      </c>
    </row>
    <row r="333" spans="1:15" s="236" customFormat="1" x14ac:dyDescent="0.2">
      <c r="A333" s="237" t="str">
        <f>name!E$5</f>
        <v>Professional occupations</v>
      </c>
      <c r="B333" s="302">
        <v>13.08097518114349</v>
      </c>
      <c r="C333" s="302">
        <v>8.2068959589116854</v>
      </c>
      <c r="D333" s="302">
        <v>1.9973670591188448</v>
      </c>
      <c r="E333" s="302">
        <f t="shared" ref="E333:E340" si="147">SUM(B333:D333)</f>
        <v>23.285238199174017</v>
      </c>
      <c r="F333" s="303"/>
      <c r="G333" s="302">
        <v>14.830304697637937</v>
      </c>
      <c r="H333" s="302">
        <v>10.937013900726713</v>
      </c>
      <c r="I333" s="302">
        <v>2.2000206202107728</v>
      </c>
      <c r="J333" s="302">
        <f t="shared" ref="J333:J335" si="148">SUM(G333:I333)</f>
        <v>27.967339218575422</v>
      </c>
      <c r="K333" s="303"/>
      <c r="L333" s="302">
        <v>15.804941255119729</v>
      </c>
      <c r="M333" s="302">
        <v>12.92726979024501</v>
      </c>
      <c r="N333" s="302">
        <v>2.3096728330190421</v>
      </c>
      <c r="O333" s="302">
        <f t="shared" ref="O333:O340" si="149">SUM(L333:N333)</f>
        <v>31.041883878383782</v>
      </c>
    </row>
    <row r="334" spans="1:15" s="236" customFormat="1" x14ac:dyDescent="0.2">
      <c r="A334" s="237" t="str">
        <f>name!E$6</f>
        <v>Associate professional occupations</v>
      </c>
      <c r="B334" s="302">
        <v>1.2770502236705796</v>
      </c>
      <c r="C334" s="302">
        <v>1.5653525468127691</v>
      </c>
      <c r="D334" s="302">
        <v>0.80889685523054922</v>
      </c>
      <c r="E334" s="302">
        <f t="shared" si="147"/>
        <v>3.6512996257138983</v>
      </c>
      <c r="F334" s="303"/>
      <c r="G334" s="302">
        <v>1.4278828504068932</v>
      </c>
      <c r="H334" s="302">
        <v>2.0505287642588574</v>
      </c>
      <c r="I334" s="302">
        <v>0.62593606126556001</v>
      </c>
      <c r="J334" s="302">
        <f t="shared" si="148"/>
        <v>4.1043476759313107</v>
      </c>
      <c r="K334" s="303"/>
      <c r="L334" s="302">
        <v>1.3189056162995558</v>
      </c>
      <c r="M334" s="302">
        <v>1.9647379717615736</v>
      </c>
      <c r="N334" s="302">
        <v>0.58457873741140776</v>
      </c>
      <c r="O334" s="302">
        <f t="shared" si="149"/>
        <v>3.8682223254725372</v>
      </c>
    </row>
    <row r="335" spans="1:15" s="236" customFormat="1" x14ac:dyDescent="0.2">
      <c r="A335" s="237" t="str">
        <f>name!E$7</f>
        <v>Administrative and secretarial occupations</v>
      </c>
      <c r="B335" s="302">
        <v>1.0711041692117811</v>
      </c>
      <c r="C335" s="302">
        <v>2.3948876203823368</v>
      </c>
      <c r="D335" s="302">
        <v>0.11616785448716169</v>
      </c>
      <c r="E335" s="302">
        <f t="shared" si="147"/>
        <v>3.5821596440812797</v>
      </c>
      <c r="F335" s="303"/>
      <c r="G335" s="302">
        <v>0.98651487503968294</v>
      </c>
      <c r="H335" s="302">
        <v>2.5324334565809181</v>
      </c>
      <c r="I335" s="302">
        <v>8.876304270570548E-2</v>
      </c>
      <c r="J335" s="302">
        <f t="shared" si="148"/>
        <v>3.6077113743263065</v>
      </c>
      <c r="K335" s="303"/>
      <c r="L335" s="302">
        <v>0.47874385630249278</v>
      </c>
      <c r="M335" s="302">
        <v>1.1079700528662106</v>
      </c>
      <c r="N335" s="302">
        <v>4.3816119590795545E-2</v>
      </c>
      <c r="O335" s="302">
        <f t="shared" si="149"/>
        <v>1.630530028759499</v>
      </c>
    </row>
    <row r="336" spans="1:15" s="236" customFormat="1" x14ac:dyDescent="0.2">
      <c r="A336" s="237" t="str">
        <f>name!E$8</f>
        <v>Skilled trades occupations</v>
      </c>
      <c r="B336" s="302">
        <v>0.34804932396422988</v>
      </c>
      <c r="C336" s="302">
        <v>0.31408777204080529</v>
      </c>
      <c r="D336" s="302">
        <v>9.9966498267073267E-2</v>
      </c>
      <c r="E336" s="302">
        <f t="shared" si="147"/>
        <v>0.7621035942721085</v>
      </c>
      <c r="F336" s="303"/>
      <c r="G336" s="302">
        <v>0.25587134625100011</v>
      </c>
      <c r="H336" s="302">
        <v>0.26239216427396839</v>
      </c>
      <c r="I336" s="302">
        <v>7.7955463267735212E-2</v>
      </c>
      <c r="J336" s="302">
        <f>SUM(G336:I336)</f>
        <v>0.59621897379270361</v>
      </c>
      <c r="K336" s="303"/>
      <c r="L336" s="302">
        <v>0.13708592413890108</v>
      </c>
      <c r="M336" s="302">
        <v>0.12055924265131987</v>
      </c>
      <c r="N336" s="302">
        <v>0.11694977068523353</v>
      </c>
      <c r="O336" s="302">
        <f t="shared" si="149"/>
        <v>0.37459493747545453</v>
      </c>
    </row>
    <row r="337" spans="1:15" s="236" customFormat="1" x14ac:dyDescent="0.2">
      <c r="A337" s="237" t="str">
        <f>name!E$9</f>
        <v>Caring, leisure and other service occupations</v>
      </c>
      <c r="B337" s="302">
        <v>4.4636960094098139</v>
      </c>
      <c r="C337" s="302">
        <v>6.2561112146313747</v>
      </c>
      <c r="D337" s="302">
        <v>0.33272828142850103</v>
      </c>
      <c r="E337" s="302">
        <f t="shared" si="147"/>
        <v>11.05253550546969</v>
      </c>
      <c r="F337" s="303"/>
      <c r="G337" s="302">
        <v>4.4137879021411468</v>
      </c>
      <c r="H337" s="302">
        <v>7.0014055727717448</v>
      </c>
      <c r="I337" s="302">
        <v>0.28767241622102652</v>
      </c>
      <c r="J337" s="302">
        <f t="shared" ref="J337:J340" si="150">SUM(G337:I337)</f>
        <v>11.702865891133918</v>
      </c>
      <c r="K337" s="303"/>
      <c r="L337" s="302">
        <v>5.2476506631044133</v>
      </c>
      <c r="M337" s="302">
        <v>6.8510750125712034</v>
      </c>
      <c r="N337" s="302">
        <v>0.35526362455187321</v>
      </c>
      <c r="O337" s="302">
        <f t="shared" si="149"/>
        <v>12.453989300227491</v>
      </c>
    </row>
    <row r="338" spans="1:15" s="236" customFormat="1" x14ac:dyDescent="0.2">
      <c r="A338" s="237" t="str">
        <f>name!E$10</f>
        <v>Sales and customer service occupations</v>
      </c>
      <c r="B338" s="302">
        <v>8.8075253452930102E-2</v>
      </c>
      <c r="C338" s="302">
        <v>0.20156255823661859</v>
      </c>
      <c r="D338" s="302">
        <v>6.2371494545400454E-2</v>
      </c>
      <c r="E338" s="302">
        <f t="shared" si="147"/>
        <v>0.35200930623494919</v>
      </c>
      <c r="F338" s="303"/>
      <c r="G338" s="302">
        <v>7.966614699197784E-2</v>
      </c>
      <c r="H338" s="302">
        <v>0.21586536055814939</v>
      </c>
      <c r="I338" s="302">
        <v>3.8008021416207259E-2</v>
      </c>
      <c r="J338" s="302">
        <f t="shared" si="150"/>
        <v>0.33353952896633449</v>
      </c>
      <c r="K338" s="303"/>
      <c r="L338" s="302">
        <v>7.4671908395419304E-2</v>
      </c>
      <c r="M338" s="302">
        <v>0.19470401741538587</v>
      </c>
      <c r="N338" s="302">
        <v>4.1628616323473706E-2</v>
      </c>
      <c r="O338" s="302">
        <f t="shared" si="149"/>
        <v>0.31100454213427886</v>
      </c>
    </row>
    <row r="339" spans="1:15" s="236" customFormat="1" x14ac:dyDescent="0.2">
      <c r="A339" s="237" t="str">
        <f>name!E$11</f>
        <v>Process, plant and machine operatives</v>
      </c>
      <c r="B339" s="302">
        <v>3.9429123403326265E-2</v>
      </c>
      <c r="C339" s="302">
        <v>0.10033726787649963</v>
      </c>
      <c r="D339" s="302">
        <v>0.54904798240431896</v>
      </c>
      <c r="E339" s="302">
        <f t="shared" si="147"/>
        <v>0.68881437368414489</v>
      </c>
      <c r="F339" s="303"/>
      <c r="G339" s="302">
        <v>2.6311050915836624E-2</v>
      </c>
      <c r="H339" s="302">
        <v>8.3021772448064218E-2</v>
      </c>
      <c r="I339" s="302">
        <v>0.53913264295893604</v>
      </c>
      <c r="J339" s="302">
        <f t="shared" si="150"/>
        <v>0.64846546632283686</v>
      </c>
      <c r="K339" s="303"/>
      <c r="L339" s="302">
        <v>1.7268856683474176E-2</v>
      </c>
      <c r="M339" s="302">
        <v>0.10174959642227453</v>
      </c>
      <c r="N339" s="302">
        <v>0.54674911639988466</v>
      </c>
      <c r="O339" s="302">
        <f t="shared" si="149"/>
        <v>0.66576756950563332</v>
      </c>
    </row>
    <row r="340" spans="1:15" s="236" customFormat="1" x14ac:dyDescent="0.2">
      <c r="A340" s="237" t="str">
        <f>name!E$12</f>
        <v>Elementary occupations</v>
      </c>
      <c r="B340" s="302">
        <v>0.18719890728171754</v>
      </c>
      <c r="C340" s="302">
        <v>3.6263827597186462</v>
      </c>
      <c r="D340" s="302">
        <v>9.9871825243316184E-2</v>
      </c>
      <c r="E340" s="302">
        <f t="shared" si="147"/>
        <v>3.9134534922436801</v>
      </c>
      <c r="F340" s="303"/>
      <c r="G340" s="302">
        <v>0.13739657784035744</v>
      </c>
      <c r="H340" s="302">
        <v>3.2052879051807204</v>
      </c>
      <c r="I340" s="302">
        <v>5.2130385939900561E-2</v>
      </c>
      <c r="J340" s="302">
        <f t="shared" si="150"/>
        <v>3.3948148689609785</v>
      </c>
      <c r="K340" s="303"/>
      <c r="L340" s="302">
        <v>4.8847981559936596E-2</v>
      </c>
      <c r="M340" s="302">
        <v>1.9230151483010651</v>
      </c>
      <c r="N340" s="302">
        <v>9.8909936454697714E-2</v>
      </c>
      <c r="O340" s="302">
        <f t="shared" si="149"/>
        <v>2.0707730663156996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21.22388702338047</v>
      </c>
      <c r="C342" s="311">
        <f t="shared" ref="C342:E342" si="151">SUM(C332:C340)</f>
        <v>22.998935433735184</v>
      </c>
      <c r="D342" s="311">
        <f t="shared" si="151"/>
        <v>4.4101775428843704</v>
      </c>
      <c r="E342" s="311">
        <f t="shared" si="151"/>
        <v>48.633000000000024</v>
      </c>
      <c r="F342" s="311"/>
      <c r="G342" s="311">
        <f t="shared" ref="G342:J342" si="152">SUM(G332:G340)</f>
        <v>22.842795453353855</v>
      </c>
      <c r="H342" s="311">
        <f t="shared" si="152"/>
        <v>26.810210319172516</v>
      </c>
      <c r="I342" s="311">
        <f t="shared" si="152"/>
        <v>4.2419942274735751</v>
      </c>
      <c r="J342" s="311">
        <f t="shared" si="152"/>
        <v>53.894999999999946</v>
      </c>
      <c r="K342" s="311"/>
      <c r="L342" s="311">
        <f t="shared" ref="L342:O342" si="153">SUM(L332:L340)</f>
        <v>23.804843326413522</v>
      </c>
      <c r="M342" s="311">
        <f t="shared" si="153"/>
        <v>25.77462904820878</v>
      </c>
      <c r="N342" s="311">
        <f t="shared" si="153"/>
        <v>4.4045276253777041</v>
      </c>
      <c r="O342" s="311">
        <f t="shared" si="153"/>
        <v>53.984000000000009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1.6252913789768573</v>
      </c>
      <c r="C349" s="302">
        <v>0.551891058870151</v>
      </c>
      <c r="D349" s="302">
        <v>0.32194120217791922</v>
      </c>
      <c r="E349" s="302">
        <f>SUM(B349:D349)</f>
        <v>2.4991236400249273</v>
      </c>
      <c r="F349" s="303"/>
      <c r="G349" s="302">
        <v>1.7509496964552098</v>
      </c>
      <c r="H349" s="302">
        <v>0.78092424429167773</v>
      </c>
      <c r="I349" s="302">
        <v>0.30500247534845826</v>
      </c>
      <c r="J349" s="302">
        <f>SUM(G349:I349)</f>
        <v>2.8368764160953459</v>
      </c>
      <c r="K349" s="303"/>
      <c r="L349" s="302">
        <v>2.378440949528227</v>
      </c>
      <c r="M349" s="302">
        <v>1.0129107071695731</v>
      </c>
      <c r="N349" s="302">
        <v>0.42592203505723553</v>
      </c>
      <c r="O349" s="302">
        <f>SUM(L349:N349)</f>
        <v>3.8172736917550361</v>
      </c>
    </row>
    <row r="350" spans="1:15" s="236" customFormat="1" x14ac:dyDescent="0.2">
      <c r="A350" s="237" t="str">
        <f>name!E$5</f>
        <v>Professional occupations</v>
      </c>
      <c r="B350" s="302">
        <v>8.047159458771306</v>
      </c>
      <c r="C350" s="302">
        <v>4.3457660429843319</v>
      </c>
      <c r="D350" s="302">
        <v>1.7048617569264473</v>
      </c>
      <c r="E350" s="302">
        <f t="shared" ref="E350:E357" si="154">SUM(B350:D350)</f>
        <v>14.097787258682086</v>
      </c>
      <c r="F350" s="303"/>
      <c r="G350" s="302">
        <v>9.2245423291508661</v>
      </c>
      <c r="H350" s="302">
        <v>5.6241194901294165</v>
      </c>
      <c r="I350" s="302">
        <v>1.7408094163652044</v>
      </c>
      <c r="J350" s="302">
        <f t="shared" ref="J350:J352" si="155">SUM(G350:I350)</f>
        <v>16.589471235645487</v>
      </c>
      <c r="K350" s="303"/>
      <c r="L350" s="302">
        <v>12.689677957740731</v>
      </c>
      <c r="M350" s="302">
        <v>7.1011248960360138</v>
      </c>
      <c r="N350" s="302">
        <v>2.3441980964284301</v>
      </c>
      <c r="O350" s="302">
        <f t="shared" ref="O350:O357" si="156">SUM(L350:N350)</f>
        <v>22.135000950205175</v>
      </c>
    </row>
    <row r="351" spans="1:15" s="236" customFormat="1" x14ac:dyDescent="0.2">
      <c r="A351" s="237" t="str">
        <f>name!E$6</f>
        <v>Associate professional occupations</v>
      </c>
      <c r="B351" s="302">
        <v>3.2538472629816284</v>
      </c>
      <c r="C351" s="302">
        <v>2.5228016297770566</v>
      </c>
      <c r="D351" s="302">
        <v>0.72257397087968211</v>
      </c>
      <c r="E351" s="302">
        <f t="shared" si="154"/>
        <v>6.4992228636383667</v>
      </c>
      <c r="F351" s="303"/>
      <c r="G351" s="302">
        <v>3.636520880470858</v>
      </c>
      <c r="H351" s="302">
        <v>3.1819632135364557</v>
      </c>
      <c r="I351" s="302">
        <v>0.68574917722779216</v>
      </c>
      <c r="J351" s="302">
        <f t="shared" si="155"/>
        <v>7.5042332712351056</v>
      </c>
      <c r="K351" s="303"/>
      <c r="L351" s="302">
        <v>4.4869567830715233</v>
      </c>
      <c r="M351" s="302">
        <v>3.6452932494290677</v>
      </c>
      <c r="N351" s="302">
        <v>1.0073848722693441</v>
      </c>
      <c r="O351" s="302">
        <f t="shared" si="156"/>
        <v>9.1396349047699363</v>
      </c>
    </row>
    <row r="352" spans="1:15" s="236" customFormat="1" x14ac:dyDescent="0.2">
      <c r="A352" s="237" t="str">
        <f>name!E$7</f>
        <v>Administrative and secretarial occupations</v>
      </c>
      <c r="B352" s="302">
        <v>2.4385621844877039</v>
      </c>
      <c r="C352" s="302">
        <v>3.9456781579415736</v>
      </c>
      <c r="D352" s="302">
        <v>0.20234663517051849</v>
      </c>
      <c r="E352" s="302">
        <f t="shared" si="154"/>
        <v>6.5865869775997963</v>
      </c>
      <c r="F352" s="303"/>
      <c r="G352" s="302">
        <v>2.2628361808357949</v>
      </c>
      <c r="H352" s="302">
        <v>3.911747547101061</v>
      </c>
      <c r="I352" s="302">
        <v>0.14919676625067563</v>
      </c>
      <c r="J352" s="302">
        <f t="shared" si="155"/>
        <v>6.3237804941875311</v>
      </c>
      <c r="K352" s="303"/>
      <c r="L352" s="302">
        <v>2.0715987474330855</v>
      </c>
      <c r="M352" s="302">
        <v>2.7609777622384435</v>
      </c>
      <c r="N352" s="302">
        <v>0.10172314972789101</v>
      </c>
      <c r="O352" s="302">
        <f t="shared" si="156"/>
        <v>4.9342996593994206</v>
      </c>
    </row>
    <row r="353" spans="1:15" s="236" customFormat="1" x14ac:dyDescent="0.2">
      <c r="A353" s="237" t="str">
        <f>name!E$8</f>
        <v>Skilled trades occupations</v>
      </c>
      <c r="B353" s="302">
        <v>0.32883823328642731</v>
      </c>
      <c r="C353" s="302">
        <v>0.3694891611624691</v>
      </c>
      <c r="D353" s="302">
        <v>0.12762099613649858</v>
      </c>
      <c r="E353" s="302">
        <f t="shared" si="154"/>
        <v>0.82594839058539493</v>
      </c>
      <c r="F353" s="303"/>
      <c r="G353" s="302">
        <v>0.24763023392841454</v>
      </c>
      <c r="H353" s="302">
        <v>0.27682251335910857</v>
      </c>
      <c r="I353" s="302">
        <v>8.2520862466523737E-2</v>
      </c>
      <c r="J353" s="302">
        <f>SUM(G353:I353)</f>
        <v>0.60697360975404679</v>
      </c>
      <c r="K353" s="303"/>
      <c r="L353" s="302">
        <v>0.19285861574215182</v>
      </c>
      <c r="M353" s="302">
        <v>0.26761198024234079</v>
      </c>
      <c r="N353" s="302">
        <v>0.12094352588816193</v>
      </c>
      <c r="O353" s="302">
        <f t="shared" si="156"/>
        <v>0.58141412187265451</v>
      </c>
    </row>
    <row r="354" spans="1:15" s="236" customFormat="1" x14ac:dyDescent="0.2">
      <c r="A354" s="237" t="str">
        <f>name!E$9</f>
        <v>Caring, leisure and other service occupations</v>
      </c>
      <c r="B354" s="302">
        <v>8.610476734687202</v>
      </c>
      <c r="C354" s="302">
        <v>9.3142606357635316</v>
      </c>
      <c r="D354" s="302">
        <v>1.6641785804765656</v>
      </c>
      <c r="E354" s="302">
        <f t="shared" si="154"/>
        <v>19.588915950927301</v>
      </c>
      <c r="F354" s="303"/>
      <c r="G354" s="302">
        <v>8.4785256171023828</v>
      </c>
      <c r="H354" s="302">
        <v>9.9715885521196839</v>
      </c>
      <c r="I354" s="302">
        <v>2.0248329118169748</v>
      </c>
      <c r="J354" s="302">
        <f t="shared" ref="J354:J357" si="157">SUM(G354:I354)</f>
        <v>20.474947081039044</v>
      </c>
      <c r="K354" s="303"/>
      <c r="L354" s="302">
        <v>11.913541025039834</v>
      </c>
      <c r="M354" s="302">
        <v>12.147517881039729</v>
      </c>
      <c r="N354" s="302">
        <v>2.7305931552327327</v>
      </c>
      <c r="O354" s="302">
        <f t="shared" si="156"/>
        <v>26.791652061312295</v>
      </c>
    </row>
    <row r="355" spans="1:15" s="236" customFormat="1" x14ac:dyDescent="0.2">
      <c r="A355" s="237" t="str">
        <f>name!E$10</f>
        <v>Sales and customer service occupations</v>
      </c>
      <c r="B355" s="302">
        <v>0.32549374193376601</v>
      </c>
      <c r="C355" s="302">
        <v>0.4449720318893246</v>
      </c>
      <c r="D355" s="302">
        <v>6.0930197625577845E-2</v>
      </c>
      <c r="E355" s="302">
        <f t="shared" si="154"/>
        <v>0.8313959714486685</v>
      </c>
      <c r="F355" s="303"/>
      <c r="G355" s="302">
        <v>0.30280664452765255</v>
      </c>
      <c r="H355" s="302">
        <v>0.4378734128101644</v>
      </c>
      <c r="I355" s="302">
        <v>3.690737889577194E-2</v>
      </c>
      <c r="J355" s="302">
        <f t="shared" si="157"/>
        <v>0.77758743623358884</v>
      </c>
      <c r="K355" s="303"/>
      <c r="L355" s="302">
        <v>0.3839697166006098</v>
      </c>
      <c r="M355" s="302">
        <v>0.51610711509278595</v>
      </c>
      <c r="N355" s="302">
        <v>6.5524227157984755E-2</v>
      </c>
      <c r="O355" s="302">
        <f t="shared" si="156"/>
        <v>0.96560105885138059</v>
      </c>
    </row>
    <row r="356" spans="1:15" s="236" customFormat="1" x14ac:dyDescent="0.2">
      <c r="A356" s="237" t="str">
        <f>name!E$11</f>
        <v>Process, plant and machine operatives</v>
      </c>
      <c r="B356" s="302">
        <v>7.0818919114573303E-2</v>
      </c>
      <c r="C356" s="302">
        <v>0.16007631349640822</v>
      </c>
      <c r="D356" s="302">
        <v>1.9476270889755239E-2</v>
      </c>
      <c r="E356" s="302">
        <f t="shared" si="154"/>
        <v>0.25037150350073678</v>
      </c>
      <c r="F356" s="303"/>
      <c r="G356" s="302">
        <v>5.3298216305190813E-2</v>
      </c>
      <c r="H356" s="302">
        <v>0.10980488393614914</v>
      </c>
      <c r="I356" s="302">
        <v>1.2082899586959267E-2</v>
      </c>
      <c r="J356" s="302">
        <f t="shared" si="157"/>
        <v>0.17518599982829922</v>
      </c>
      <c r="K356" s="303"/>
      <c r="L356" s="302">
        <v>4.2189616047616757E-2</v>
      </c>
      <c r="M356" s="302">
        <v>0.10597794853136766</v>
      </c>
      <c r="N356" s="302">
        <v>9.6749886288798517E-3</v>
      </c>
      <c r="O356" s="302">
        <f t="shared" si="156"/>
        <v>0.15784255320786428</v>
      </c>
    </row>
    <row r="357" spans="1:15" s="236" customFormat="1" x14ac:dyDescent="0.2">
      <c r="A357" s="237" t="str">
        <f>name!E$12</f>
        <v>Elementary occupations</v>
      </c>
      <c r="B357" s="302">
        <v>0.41166105011974752</v>
      </c>
      <c r="C357" s="302">
        <v>1.4550536484730037</v>
      </c>
      <c r="D357" s="302">
        <v>3.2932744999983554E-2</v>
      </c>
      <c r="E357" s="302">
        <f t="shared" si="154"/>
        <v>1.8996474435927349</v>
      </c>
      <c r="F357" s="303"/>
      <c r="G357" s="302">
        <v>0.34835600044342951</v>
      </c>
      <c r="H357" s="302">
        <v>1.0715715543146438</v>
      </c>
      <c r="I357" s="302">
        <v>1.7016901223458444E-2</v>
      </c>
      <c r="J357" s="302">
        <f t="shared" si="157"/>
        <v>1.4369444559815316</v>
      </c>
      <c r="K357" s="303"/>
      <c r="L357" s="302">
        <v>0.20940841191478879</v>
      </c>
      <c r="M357" s="302">
        <v>0.75302804349233088</v>
      </c>
      <c r="N357" s="302">
        <v>5.8445432191098854E-3</v>
      </c>
      <c r="O357" s="302">
        <f t="shared" si="156"/>
        <v>0.96828099862622952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25.112148964359211</v>
      </c>
      <c r="C359" s="311">
        <f t="shared" ref="C359:E359" si="158">SUM(C349:C357)</f>
        <v>23.109988680357851</v>
      </c>
      <c r="D359" s="311">
        <f t="shared" si="158"/>
        <v>4.8568623552829475</v>
      </c>
      <c r="E359" s="311">
        <f t="shared" si="158"/>
        <v>53.079000000000015</v>
      </c>
      <c r="F359" s="311"/>
      <c r="G359" s="311">
        <f t="shared" ref="G359:J359" si="159">SUM(G349:G357)</f>
        <v>26.305465799219803</v>
      </c>
      <c r="H359" s="311">
        <f t="shared" si="159"/>
        <v>25.366415411598361</v>
      </c>
      <c r="I359" s="311">
        <f t="shared" si="159"/>
        <v>5.0541187891818184</v>
      </c>
      <c r="J359" s="311">
        <f t="shared" si="159"/>
        <v>56.725999999999985</v>
      </c>
      <c r="K359" s="311"/>
      <c r="L359" s="311">
        <f t="shared" ref="L359:O359" si="160">SUM(L349:L357)</f>
        <v>34.368641823118566</v>
      </c>
      <c r="M359" s="311">
        <f t="shared" si="160"/>
        <v>28.310549583271655</v>
      </c>
      <c r="N359" s="311">
        <f t="shared" si="160"/>
        <v>6.8118085936097712</v>
      </c>
      <c r="O359" s="311">
        <f t="shared" si="160"/>
        <v>69.491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0.93325884935913406</v>
      </c>
      <c r="C366" s="302">
        <v>0.51319439473324469</v>
      </c>
      <c r="D366" s="302">
        <v>8.5023743083356917E-2</v>
      </c>
      <c r="E366" s="302">
        <f>SUM(B366:D366)</f>
        <v>1.5314769871757357</v>
      </c>
      <c r="F366" s="303"/>
      <c r="G366" s="302">
        <v>1.2193668276125886</v>
      </c>
      <c r="H366" s="302">
        <v>0.76185602185939771</v>
      </c>
      <c r="I366" s="302">
        <v>0.17260979844370133</v>
      </c>
      <c r="J366" s="302">
        <f>SUM(G366:I366)</f>
        <v>2.1538326479156877</v>
      </c>
      <c r="K366" s="303"/>
      <c r="L366" s="302">
        <v>1.3367235067819396</v>
      </c>
      <c r="M366" s="302">
        <v>1.1385276741107591</v>
      </c>
      <c r="N366" s="302">
        <v>0.12880067488936164</v>
      </c>
      <c r="O366" s="302">
        <f>SUM(L366:N366)</f>
        <v>2.6040518557820604</v>
      </c>
    </row>
    <row r="367" spans="1:15" s="236" customFormat="1" x14ac:dyDescent="0.2">
      <c r="A367" s="237" t="str">
        <f>name!E$5</f>
        <v>Professional occupations</v>
      </c>
      <c r="B367" s="302">
        <v>0.64903964299633687</v>
      </c>
      <c r="C367" s="302">
        <v>0.3074696290997288</v>
      </c>
      <c r="D367" s="302">
        <v>0.37753349911356132</v>
      </c>
      <c r="E367" s="302">
        <f t="shared" ref="E367:E374" si="161">SUM(B367:D367)</f>
        <v>1.334042771209627</v>
      </c>
      <c r="F367" s="303"/>
      <c r="G367" s="302">
        <v>0.97411261697122453</v>
      </c>
      <c r="H367" s="302">
        <v>0.54397654217495317</v>
      </c>
      <c r="I367" s="302">
        <v>0.79278487088214566</v>
      </c>
      <c r="J367" s="302">
        <f t="shared" ref="J367:J369" si="162">SUM(G367:I367)</f>
        <v>2.3108740300283235</v>
      </c>
      <c r="K367" s="303"/>
      <c r="L367" s="302">
        <v>0.95490729107516603</v>
      </c>
      <c r="M367" s="302">
        <v>0.70772723201198462</v>
      </c>
      <c r="N367" s="302">
        <v>0.65477575221875006</v>
      </c>
      <c r="O367" s="302">
        <f t="shared" ref="O367:O374" si="163">SUM(L367:N367)</f>
        <v>2.3174102753059005</v>
      </c>
    </row>
    <row r="368" spans="1:15" s="236" customFormat="1" x14ac:dyDescent="0.2">
      <c r="A368" s="237" t="str">
        <f>name!E$6</f>
        <v>Associate professional occupations</v>
      </c>
      <c r="B368" s="302">
        <v>0.81449620158742231</v>
      </c>
      <c r="C368" s="302">
        <v>0.49593451670500438</v>
      </c>
      <c r="D368" s="302">
        <v>1.163117175612431</v>
      </c>
      <c r="E368" s="302">
        <f t="shared" si="161"/>
        <v>2.4735478939048576</v>
      </c>
      <c r="F368" s="303"/>
      <c r="G368" s="302">
        <v>1.0681573752179097</v>
      </c>
      <c r="H368" s="302">
        <v>0.71525360784799386</v>
      </c>
      <c r="I368" s="302">
        <v>2.6840074433833845</v>
      </c>
      <c r="J368" s="302">
        <f t="shared" si="162"/>
        <v>4.4674184264492878</v>
      </c>
      <c r="K368" s="303"/>
      <c r="L368" s="302">
        <v>1.013509674418948</v>
      </c>
      <c r="M368" s="302">
        <v>0.61737981750885662</v>
      </c>
      <c r="N368" s="302">
        <v>2.4784429645270536</v>
      </c>
      <c r="O368" s="302">
        <f t="shared" si="163"/>
        <v>4.1093324564548581</v>
      </c>
    </row>
    <row r="369" spans="1:15" s="236" customFormat="1" x14ac:dyDescent="0.2">
      <c r="A369" s="237" t="str">
        <f>name!E$7</f>
        <v>Administrative and secretarial occupations</v>
      </c>
      <c r="B369" s="302">
        <v>0.23496755413233203</v>
      </c>
      <c r="C369" s="302">
        <v>0.68046752142825817</v>
      </c>
      <c r="D369" s="302">
        <v>3.4674479555548483E-2</v>
      </c>
      <c r="E369" s="302">
        <f t="shared" si="161"/>
        <v>0.9501095551161387</v>
      </c>
      <c r="F369" s="303"/>
      <c r="G369" s="302">
        <v>0.29024781977553304</v>
      </c>
      <c r="H369" s="302">
        <v>0.72745319216185178</v>
      </c>
      <c r="I369" s="302">
        <v>7.6248229136921378E-2</v>
      </c>
      <c r="J369" s="302">
        <f t="shared" si="162"/>
        <v>1.0939492410743061</v>
      </c>
      <c r="K369" s="303"/>
      <c r="L369" s="302">
        <v>0.16409027927759148</v>
      </c>
      <c r="M369" s="302">
        <v>0.42724138111369114</v>
      </c>
      <c r="N369" s="302">
        <v>4.2565614615398664E-2</v>
      </c>
      <c r="O369" s="302">
        <f t="shared" si="163"/>
        <v>0.63389727500668125</v>
      </c>
    </row>
    <row r="370" spans="1:15" s="236" customFormat="1" x14ac:dyDescent="0.2">
      <c r="A370" s="237" t="str">
        <f>name!E$8</f>
        <v>Skilled trades occupations</v>
      </c>
      <c r="B370" s="302">
        <v>0.52770561359366785</v>
      </c>
      <c r="C370" s="302">
        <v>0.23983321762352033</v>
      </c>
      <c r="D370" s="302">
        <v>0.15588660996091142</v>
      </c>
      <c r="E370" s="302">
        <f t="shared" si="161"/>
        <v>0.92342544117809966</v>
      </c>
      <c r="F370" s="303"/>
      <c r="G370" s="302">
        <v>0.5621458266826288</v>
      </c>
      <c r="H370" s="302">
        <v>0.26916783468691857</v>
      </c>
      <c r="I370" s="302">
        <v>0.35958331535809757</v>
      </c>
      <c r="J370" s="302">
        <f>SUM(G370:I370)</f>
        <v>1.1908969767276449</v>
      </c>
      <c r="K370" s="303"/>
      <c r="L370" s="302">
        <v>0.47935996768332872</v>
      </c>
      <c r="M370" s="302">
        <v>0.46176308976497521</v>
      </c>
      <c r="N370" s="302">
        <v>0.39135164876445494</v>
      </c>
      <c r="O370" s="302">
        <f t="shared" si="163"/>
        <v>1.3324747062127589</v>
      </c>
    </row>
    <row r="371" spans="1:15" s="236" customFormat="1" x14ac:dyDescent="0.2">
      <c r="A371" s="237" t="str">
        <f>name!E$9</f>
        <v>Caring, leisure and other service occupations</v>
      </c>
      <c r="B371" s="302">
        <v>0.29449445085569093</v>
      </c>
      <c r="C371" s="302">
        <v>0.5694676490234456</v>
      </c>
      <c r="D371" s="302">
        <v>6.1889070947641761E-2</v>
      </c>
      <c r="E371" s="302">
        <f t="shared" si="161"/>
        <v>0.92585117082677826</v>
      </c>
      <c r="F371" s="303"/>
      <c r="G371" s="302">
        <v>0.32267164641201906</v>
      </c>
      <c r="H371" s="302">
        <v>0.57332149575601865</v>
      </c>
      <c r="I371" s="302">
        <v>0.13523847826341723</v>
      </c>
      <c r="J371" s="302">
        <f t="shared" ref="J371:J374" si="164">SUM(G371:I371)</f>
        <v>1.0312316204314549</v>
      </c>
      <c r="K371" s="303"/>
      <c r="L371" s="302">
        <v>0.27146555693194635</v>
      </c>
      <c r="M371" s="302">
        <v>0.56883819293115589</v>
      </c>
      <c r="N371" s="302">
        <v>0.12009695289930046</v>
      </c>
      <c r="O371" s="302">
        <f t="shared" si="163"/>
        <v>0.96040070276240275</v>
      </c>
    </row>
    <row r="372" spans="1:15" s="236" customFormat="1" x14ac:dyDescent="0.2">
      <c r="A372" s="237" t="str">
        <f>name!E$10</f>
        <v>Sales and customer service occupations</v>
      </c>
      <c r="B372" s="302">
        <v>0.19690375071713254</v>
      </c>
      <c r="C372" s="302">
        <v>0.35798342444571318</v>
      </c>
      <c r="D372" s="302">
        <v>1.8221647805483014E-2</v>
      </c>
      <c r="E372" s="302">
        <f t="shared" si="161"/>
        <v>0.57310882296832866</v>
      </c>
      <c r="F372" s="303"/>
      <c r="G372" s="302">
        <v>0.23003479552917014</v>
      </c>
      <c r="H372" s="302">
        <v>0.39666791777538951</v>
      </c>
      <c r="I372" s="302">
        <v>2.8319281758075798E-2</v>
      </c>
      <c r="J372" s="302">
        <f t="shared" si="164"/>
        <v>0.65502199506263548</v>
      </c>
      <c r="K372" s="303"/>
      <c r="L372" s="302">
        <v>0.20487456219082659</v>
      </c>
      <c r="M372" s="302">
        <v>0.40748769069035745</v>
      </c>
      <c r="N372" s="302">
        <v>1.8130767119386139E-2</v>
      </c>
      <c r="O372" s="302">
        <f t="shared" si="163"/>
        <v>0.63049302000057017</v>
      </c>
    </row>
    <row r="373" spans="1:15" s="236" customFormat="1" x14ac:dyDescent="0.2">
      <c r="A373" s="237" t="str">
        <f>name!E$11</f>
        <v>Process, plant and machine operatives</v>
      </c>
      <c r="B373" s="302">
        <v>4.8253466282617161E-2</v>
      </c>
      <c r="C373" s="302">
        <v>4.4566492615627527E-2</v>
      </c>
      <c r="D373" s="302">
        <v>9.0486233905981983E-3</v>
      </c>
      <c r="E373" s="302">
        <f t="shared" si="161"/>
        <v>0.10186858228884288</v>
      </c>
      <c r="F373" s="303"/>
      <c r="G373" s="302">
        <v>4.3959237041066773E-2</v>
      </c>
      <c r="H373" s="302">
        <v>5.5732651130332815E-2</v>
      </c>
      <c r="I373" s="302">
        <v>2.2653146710183605E-2</v>
      </c>
      <c r="J373" s="302">
        <f t="shared" si="164"/>
        <v>0.1223450348815832</v>
      </c>
      <c r="K373" s="303"/>
      <c r="L373" s="302">
        <v>3.2044138890528054E-2</v>
      </c>
      <c r="M373" s="302">
        <v>6.3038191788765074E-2</v>
      </c>
      <c r="N373" s="302">
        <v>2.6797917049951627E-2</v>
      </c>
      <c r="O373" s="302">
        <f t="shared" si="163"/>
        <v>0.12188024772924476</v>
      </c>
    </row>
    <row r="374" spans="1:15" s="236" customFormat="1" x14ac:dyDescent="0.2">
      <c r="A374" s="237" t="str">
        <f>name!E$12</f>
        <v>Elementary occupations</v>
      </c>
      <c r="B374" s="302">
        <v>0.15024666404078299</v>
      </c>
      <c r="C374" s="302">
        <v>0.91154453125955037</v>
      </c>
      <c r="D374" s="302">
        <v>2.5777580031262872E-2</v>
      </c>
      <c r="E374" s="302">
        <f t="shared" si="161"/>
        <v>1.0875687753315963</v>
      </c>
      <c r="F374" s="303"/>
      <c r="G374" s="302">
        <v>0.14361453869419127</v>
      </c>
      <c r="H374" s="302">
        <v>0.87961915133246804</v>
      </c>
      <c r="I374" s="302">
        <v>4.1196337402391384E-2</v>
      </c>
      <c r="J374" s="302">
        <f t="shared" si="164"/>
        <v>1.0644300274290506</v>
      </c>
      <c r="K374" s="303"/>
      <c r="L374" s="302">
        <v>0.1130324663034057</v>
      </c>
      <c r="M374" s="302">
        <v>0.59028252078720167</v>
      </c>
      <c r="N374" s="302">
        <v>4.3744473654920381E-2</v>
      </c>
      <c r="O374" s="302">
        <f t="shared" si="163"/>
        <v>0.74705946074552776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3.8493661935651171</v>
      </c>
      <c r="C376" s="311">
        <f t="shared" ref="C376:E376" si="165">SUM(C366:C374)</f>
        <v>4.1204613769340934</v>
      </c>
      <c r="D376" s="311">
        <f t="shared" si="165"/>
        <v>1.9311724295007953</v>
      </c>
      <c r="E376" s="311">
        <f t="shared" si="165"/>
        <v>9.9010000000000034</v>
      </c>
      <c r="F376" s="311"/>
      <c r="G376" s="311">
        <f t="shared" ref="G376:J376" si="166">SUM(G366:G374)</f>
        <v>4.8543106839363315</v>
      </c>
      <c r="H376" s="311">
        <f t="shared" si="166"/>
        <v>4.9230484147253248</v>
      </c>
      <c r="I376" s="311">
        <f t="shared" si="166"/>
        <v>4.3126409013383196</v>
      </c>
      <c r="J376" s="311">
        <f t="shared" si="166"/>
        <v>14.089999999999975</v>
      </c>
      <c r="K376" s="311"/>
      <c r="L376" s="311">
        <f t="shared" ref="L376:O376" si="167">SUM(L366:L374)</f>
        <v>4.5700074435536813</v>
      </c>
      <c r="M376" s="311">
        <f t="shared" si="167"/>
        <v>4.9822857907077474</v>
      </c>
      <c r="N376" s="311">
        <f t="shared" si="167"/>
        <v>3.9047067657385774</v>
      </c>
      <c r="O376" s="311">
        <f t="shared" si="167"/>
        <v>13.457000000000003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1.1397692984609442</v>
      </c>
      <c r="C383" s="302">
        <v>0.33083196937559706</v>
      </c>
      <c r="D383" s="302">
        <v>0.50362241425159693</v>
      </c>
      <c r="E383" s="302">
        <f>SUM(B383:D383)</f>
        <v>1.9742236820881383</v>
      </c>
      <c r="F383" s="303"/>
      <c r="G383" s="302">
        <v>1.0179298685855078</v>
      </c>
      <c r="H383" s="302">
        <v>0.43031367227423056</v>
      </c>
      <c r="I383" s="302">
        <v>0.44789886110200672</v>
      </c>
      <c r="J383" s="302">
        <f>SUM(G383:I383)</f>
        <v>1.8961424019617452</v>
      </c>
      <c r="K383" s="303"/>
      <c r="L383" s="302">
        <v>1.275431915503721</v>
      </c>
      <c r="M383" s="302">
        <v>0.67275695174349337</v>
      </c>
      <c r="N383" s="302">
        <v>0.42210246821745295</v>
      </c>
      <c r="O383" s="302">
        <f>SUM(L383:N383)</f>
        <v>2.3702913354646675</v>
      </c>
    </row>
    <row r="384" spans="1:15" s="236" customFormat="1" x14ac:dyDescent="0.2">
      <c r="A384" s="237" t="str">
        <f>name!E$5</f>
        <v>Professional occupations</v>
      </c>
      <c r="B384" s="302">
        <v>1.4485759484099232</v>
      </c>
      <c r="C384" s="302">
        <v>0.37340398667161689</v>
      </c>
      <c r="D384" s="302">
        <v>1.22624794318528</v>
      </c>
      <c r="E384" s="302">
        <f t="shared" ref="E384:E391" si="168">SUM(B384:D384)</f>
        <v>3.04822787826682</v>
      </c>
      <c r="F384" s="303"/>
      <c r="G384" s="302">
        <v>1.1717774350717196</v>
      </c>
      <c r="H384" s="302">
        <v>0.40664312928616358</v>
      </c>
      <c r="I384" s="302">
        <v>1.2713715435444073</v>
      </c>
      <c r="J384" s="302">
        <f t="shared" ref="J384:J386" si="169">SUM(G384:I384)</f>
        <v>2.8497921079022905</v>
      </c>
      <c r="K384" s="303"/>
      <c r="L384" s="302">
        <v>1.31474424871872</v>
      </c>
      <c r="M384" s="302">
        <v>0.47269725607780377</v>
      </c>
      <c r="N384" s="302">
        <v>1.2910028522120922</v>
      </c>
      <c r="O384" s="302">
        <f t="shared" ref="O384:O391" si="170">SUM(L384:N384)</f>
        <v>3.0784443570086157</v>
      </c>
    </row>
    <row r="385" spans="1:15" s="236" customFormat="1" x14ac:dyDescent="0.2">
      <c r="A385" s="237" t="str">
        <f>name!E$6</f>
        <v>Associate professional occupations</v>
      </c>
      <c r="B385" s="302">
        <v>0.70112779768168854</v>
      </c>
      <c r="C385" s="302">
        <v>0.3315496462438895</v>
      </c>
      <c r="D385" s="302">
        <v>0.85514166347750209</v>
      </c>
      <c r="E385" s="302">
        <f t="shared" si="168"/>
        <v>1.8878191074030801</v>
      </c>
      <c r="F385" s="303"/>
      <c r="G385" s="302">
        <v>0.55758002811085516</v>
      </c>
      <c r="H385" s="302">
        <v>0.30502989298261973</v>
      </c>
      <c r="I385" s="302">
        <v>1.258321969756796</v>
      </c>
      <c r="J385" s="302">
        <f t="shared" si="169"/>
        <v>2.120931890850271</v>
      </c>
      <c r="K385" s="303"/>
      <c r="L385" s="302">
        <v>0.54121383649400534</v>
      </c>
      <c r="M385" s="302">
        <v>0.29995877241066127</v>
      </c>
      <c r="N385" s="302">
        <v>1.2853744112899197</v>
      </c>
      <c r="O385" s="302">
        <f t="shared" si="170"/>
        <v>2.1265470201945864</v>
      </c>
    </row>
    <row r="386" spans="1:15" s="236" customFormat="1" x14ac:dyDescent="0.2">
      <c r="A386" s="237" t="str">
        <f>name!E$7</f>
        <v>Administrative and secretarial occupations</v>
      </c>
      <c r="B386" s="302">
        <v>0.45237318127824877</v>
      </c>
      <c r="C386" s="302">
        <v>0.50567280020739191</v>
      </c>
      <c r="D386" s="302">
        <v>0.23895920681322932</v>
      </c>
      <c r="E386" s="302">
        <f t="shared" si="168"/>
        <v>1.1970051882988699</v>
      </c>
      <c r="F386" s="303"/>
      <c r="G386" s="302">
        <v>0.35846522000775005</v>
      </c>
      <c r="H386" s="302">
        <v>0.45724017649398807</v>
      </c>
      <c r="I386" s="302">
        <v>0.30695924054968948</v>
      </c>
      <c r="J386" s="302">
        <f t="shared" si="169"/>
        <v>1.1226646370514275</v>
      </c>
      <c r="K386" s="303"/>
      <c r="L386" s="302">
        <v>0.24232094238589585</v>
      </c>
      <c r="M386" s="302">
        <v>0.36031123359489903</v>
      </c>
      <c r="N386" s="302">
        <v>0.29890465925623472</v>
      </c>
      <c r="O386" s="302">
        <f t="shared" si="170"/>
        <v>0.90153683523702965</v>
      </c>
    </row>
    <row r="387" spans="1:15" s="236" customFormat="1" x14ac:dyDescent="0.2">
      <c r="A387" s="237" t="str">
        <f>name!E$8</f>
        <v>Skilled trades occupations</v>
      </c>
      <c r="B387" s="302">
        <v>0.36119306728668804</v>
      </c>
      <c r="C387" s="302">
        <v>0.1496668045009035</v>
      </c>
      <c r="D387" s="302">
        <v>0.35320865540195856</v>
      </c>
      <c r="E387" s="302">
        <f t="shared" si="168"/>
        <v>0.86406852718955007</v>
      </c>
      <c r="F387" s="303"/>
      <c r="G387" s="302">
        <v>0.25453296239541495</v>
      </c>
      <c r="H387" s="302">
        <v>0.10411991803407958</v>
      </c>
      <c r="I387" s="302">
        <v>0.29998665931910307</v>
      </c>
      <c r="J387" s="302">
        <f>SUM(G387:I387)</f>
        <v>0.65863953974859757</v>
      </c>
      <c r="K387" s="303"/>
      <c r="L387" s="302">
        <v>0.29739625310179341</v>
      </c>
      <c r="M387" s="302">
        <v>0.19204970308707672</v>
      </c>
      <c r="N387" s="302">
        <v>0.36321013632253152</v>
      </c>
      <c r="O387" s="302">
        <f t="shared" si="170"/>
        <v>0.85265609251140162</v>
      </c>
    </row>
    <row r="388" spans="1:15" s="236" customFormat="1" x14ac:dyDescent="0.2">
      <c r="A388" s="237" t="str">
        <f>name!E$9</f>
        <v>Caring, leisure and other service occupations</v>
      </c>
      <c r="B388" s="302">
        <v>1.1788820680370371</v>
      </c>
      <c r="C388" s="302">
        <v>1.0738768414394011</v>
      </c>
      <c r="D388" s="302">
        <v>1.4854103445800573</v>
      </c>
      <c r="E388" s="302">
        <f t="shared" si="168"/>
        <v>3.7381692540564955</v>
      </c>
      <c r="F388" s="303"/>
      <c r="G388" s="302">
        <v>1.1554039410345502</v>
      </c>
      <c r="H388" s="302">
        <v>0.89037821936727035</v>
      </c>
      <c r="I388" s="302">
        <v>3.004841472240519</v>
      </c>
      <c r="J388" s="302">
        <f t="shared" ref="J388:J391" si="171">SUM(G388:I388)</f>
        <v>5.0506236326423402</v>
      </c>
      <c r="K388" s="303"/>
      <c r="L388" s="302">
        <v>0.94341475721132084</v>
      </c>
      <c r="M388" s="302">
        <v>0.65267549462516794</v>
      </c>
      <c r="N388" s="302">
        <v>3.0769352107002739</v>
      </c>
      <c r="O388" s="302">
        <f t="shared" si="170"/>
        <v>4.6730254625367627</v>
      </c>
    </row>
    <row r="389" spans="1:15" s="236" customFormat="1" x14ac:dyDescent="0.2">
      <c r="A389" s="237" t="str">
        <f>name!E$10</f>
        <v>Sales and customer service occupations</v>
      </c>
      <c r="B389" s="302">
        <v>0.36362798216046466</v>
      </c>
      <c r="C389" s="302">
        <v>0.48817026503064997</v>
      </c>
      <c r="D389" s="302">
        <v>0.25056676790672305</v>
      </c>
      <c r="E389" s="302">
        <f t="shared" si="168"/>
        <v>1.1023650150978377</v>
      </c>
      <c r="F389" s="303"/>
      <c r="G389" s="302">
        <v>0.24420884742441365</v>
      </c>
      <c r="H389" s="302">
        <v>0.27288460371402545</v>
      </c>
      <c r="I389" s="302">
        <v>0.16772299093874327</v>
      </c>
      <c r="J389" s="302">
        <f t="shared" si="171"/>
        <v>0.68481644207718229</v>
      </c>
      <c r="K389" s="303"/>
      <c r="L389" s="302">
        <v>0.2180644628272802</v>
      </c>
      <c r="M389" s="302">
        <v>0.29444878454279183</v>
      </c>
      <c r="N389" s="302">
        <v>0.10881844251363443</v>
      </c>
      <c r="O389" s="302">
        <f t="shared" si="170"/>
        <v>0.62133168988370646</v>
      </c>
    </row>
    <row r="390" spans="1:15" s="236" customFormat="1" x14ac:dyDescent="0.2">
      <c r="A390" s="237" t="str">
        <f>name!E$11</f>
        <v>Process, plant and machine operatives</v>
      </c>
      <c r="B390" s="302">
        <v>0.22850829731435265</v>
      </c>
      <c r="C390" s="302">
        <v>0.12608433694282875</v>
      </c>
      <c r="D390" s="302">
        <v>0.11137987558749583</v>
      </c>
      <c r="E390" s="302">
        <f t="shared" si="168"/>
        <v>0.46597250984467725</v>
      </c>
      <c r="F390" s="303"/>
      <c r="G390" s="302">
        <v>0.1293142949877166</v>
      </c>
      <c r="H390" s="302">
        <v>7.9181457805948902E-2</v>
      </c>
      <c r="I390" s="302">
        <v>0.14611087739868969</v>
      </c>
      <c r="J390" s="302">
        <f t="shared" si="171"/>
        <v>0.35460663019235517</v>
      </c>
      <c r="K390" s="303"/>
      <c r="L390" s="302">
        <v>0.11671919112263265</v>
      </c>
      <c r="M390" s="302">
        <v>9.5292184574335609E-2</v>
      </c>
      <c r="N390" s="302">
        <v>0.17553876828382689</v>
      </c>
      <c r="O390" s="302">
        <f t="shared" si="170"/>
        <v>0.38755014398079513</v>
      </c>
    </row>
    <row r="391" spans="1:15" s="236" customFormat="1" x14ac:dyDescent="0.2">
      <c r="A391" s="237" t="str">
        <f>name!E$12</f>
        <v>Elementary occupations</v>
      </c>
      <c r="B391" s="302">
        <v>0.35116107668374136</v>
      </c>
      <c r="C391" s="302">
        <v>0.62324772396049732</v>
      </c>
      <c r="D391" s="302">
        <v>0.25974003711031968</v>
      </c>
      <c r="E391" s="302">
        <f t="shared" si="168"/>
        <v>1.2341488377545584</v>
      </c>
      <c r="F391" s="303"/>
      <c r="G391" s="302">
        <v>0.2243440750542901</v>
      </c>
      <c r="H391" s="302">
        <v>0.40116495376416039</v>
      </c>
      <c r="I391" s="302">
        <v>0.2222736887553538</v>
      </c>
      <c r="J391" s="302">
        <f t="shared" si="171"/>
        <v>0.8477827175738043</v>
      </c>
      <c r="K391" s="303"/>
      <c r="L391" s="302">
        <v>0.2289813193427781</v>
      </c>
      <c r="M391" s="302">
        <v>0.22715013471628578</v>
      </c>
      <c r="N391" s="302">
        <v>0.21848560912335069</v>
      </c>
      <c r="O391" s="302">
        <f t="shared" si="170"/>
        <v>0.67461706318241454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6.2252187173130888</v>
      </c>
      <c r="C393" s="311">
        <f t="shared" ref="C393:E393" si="172">SUM(C383:C391)</f>
        <v>4.0025043743727764</v>
      </c>
      <c r="D393" s="311">
        <f t="shared" si="172"/>
        <v>5.2842769083141627</v>
      </c>
      <c r="E393" s="311">
        <f t="shared" si="172"/>
        <v>15.512000000000029</v>
      </c>
      <c r="F393" s="311"/>
      <c r="G393" s="311">
        <f t="shared" ref="G393:J393" si="173">SUM(G383:G391)</f>
        <v>5.1135566726722192</v>
      </c>
      <c r="H393" s="311">
        <f t="shared" si="173"/>
        <v>3.3469560237224867</v>
      </c>
      <c r="I393" s="311">
        <f t="shared" si="173"/>
        <v>7.1254873036053086</v>
      </c>
      <c r="J393" s="311">
        <f t="shared" si="173"/>
        <v>15.586000000000011</v>
      </c>
      <c r="K393" s="311"/>
      <c r="L393" s="311">
        <f t="shared" ref="L393:O393" si="174">SUM(L383:L391)</f>
        <v>5.1782869267081475</v>
      </c>
      <c r="M393" s="311">
        <f t="shared" si="174"/>
        <v>3.2673405153725148</v>
      </c>
      <c r="N393" s="311">
        <f t="shared" si="174"/>
        <v>7.2403725579193168</v>
      </c>
      <c r="O393" s="311">
        <f t="shared" si="174"/>
        <v>15.685999999999979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Cambridge and Greater Peterborough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Cambridge and Greater Peterborough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Cambridge and Greater Peterborough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49.756865170390789</v>
      </c>
      <c r="C8" s="11">
        <f t="array" ref="C8:C16">MMULT(aggregation!$B$13:$AA$21,'Occ T2'!C8:C33)</f>
        <v>56.202985798257004</v>
      </c>
      <c r="D8" s="11">
        <f t="array" ref="D8:D16">MMULT(aggregation!$B$13:$AA$21,'Occ T2'!D8:D33)</f>
        <v>56.607381091838405</v>
      </c>
      <c r="E8" s="11">
        <f t="array" ref="E8:E16">MMULT(aggregation!$B$13:$AA$21,'Occ T2'!E8:E33)</f>
        <v>58.279098181081167</v>
      </c>
      <c r="F8" s="11">
        <f t="array" ref="F8:F16">MMULT(aggregation!$B$13:$AA$21,'Occ T2'!F8:F33)</f>
        <v>65.687946506034692</v>
      </c>
      <c r="G8" s="11"/>
      <c r="H8" s="11">
        <f>F8-D8</f>
        <v>9.0805654141962862</v>
      </c>
      <c r="I8" s="11">
        <f t="array" ref="I8:I16">MMULT(aggregation!$B$13:$AA$21,'Occ T2'!I8:I33)</f>
        <v>32.339072271875992</v>
      </c>
      <c r="J8" s="11">
        <f>SUM(H8:I8)</f>
        <v>41.419637686072278</v>
      </c>
      <c r="L8" s="10" t="str">
        <f>name!E4</f>
        <v>Managers, directors and senior officials</v>
      </c>
      <c r="M8" s="11">
        <f t="array" ref="M8:M16">MMULT(aggregation!$B$13:$AA$21,'Occ T2'!M8:M33)</f>
        <v>33.255736890243753</v>
      </c>
      <c r="N8" s="11">
        <f t="array" ref="N8:N16">MMULT(aggregation!$B$13:$AA$21,'Occ T2'!N8:N33)</f>
        <v>36.178796162315663</v>
      </c>
      <c r="O8" s="11">
        <f t="array" ref="O8:O16">MMULT(aggregation!$B$13:$AA$21,'Occ T2'!O8:O33)</f>
        <v>36.249589762854981</v>
      </c>
      <c r="P8" s="11">
        <f t="array" ref="P8:P16">MMULT(aggregation!$B$13:$AA$21,'Occ T2'!P8:P33)</f>
        <v>36.557530046878014</v>
      </c>
      <c r="Q8" s="11">
        <f t="array" ref="Q8:Q16">MMULT(aggregation!$B$13:$AA$21,'Occ T2'!Q8:Q33)</f>
        <v>39.636028114787628</v>
      </c>
      <c r="R8" s="11"/>
      <c r="S8" s="11">
        <f>Q8-O8</f>
        <v>3.3864383519326466</v>
      </c>
      <c r="T8" s="11">
        <f t="array" ref="T8:T16">MMULT(aggregation!$B$13:$AA$21,'Occ T2'!T8:T33)</f>
        <v>18.172062058772397</v>
      </c>
      <c r="U8" s="11">
        <f>SUM(S8:T8)</f>
        <v>21.558500410705044</v>
      </c>
      <c r="W8" s="10" t="str">
        <f>name!E4</f>
        <v>Managers, directors and senior officials</v>
      </c>
      <c r="X8" s="11">
        <f t="array" ref="X8:X16">MMULT(aggregation!$B$13:$AA$21,'Occ T2'!X8:X33)</f>
        <v>16.501128280147036</v>
      </c>
      <c r="Y8" s="11">
        <f t="array" ref="Y8:Y16">MMULT(aggregation!$B$13:$AA$21,'Occ T2'!Y8:Y33)</f>
        <v>20.024189635941305</v>
      </c>
      <c r="Z8" s="11">
        <f t="array" ref="Z8:Z16">MMULT(aggregation!$B$13:$AA$21,'Occ T2'!Z8:Z33)</f>
        <v>20.357791328983492</v>
      </c>
      <c r="AA8" s="11">
        <f t="array" ref="AA8:AA16">MMULT(aggregation!$B$13:$AA$21,'Occ T2'!AA8:AA33)</f>
        <v>21.721568134203075</v>
      </c>
      <c r="AB8" s="11">
        <f t="array" ref="AB8:AB16">MMULT(aggregation!$B$13:$AA$21,'Occ T2'!AB8:AB33)</f>
        <v>26.051918391247078</v>
      </c>
      <c r="AC8" s="11"/>
      <c r="AD8" s="11">
        <f>AB8-Z8</f>
        <v>5.6941270622635862</v>
      </c>
      <c r="AE8" s="11">
        <f t="array" ref="AE8:AE16">MMULT(aggregation!$B$13:$AA$21,'Occ T2'!AE8:AE33)</f>
        <v>14.167010213103598</v>
      </c>
      <c r="AF8" s="11">
        <f>SUM(AD8:AE8)</f>
        <v>19.861137275367184</v>
      </c>
    </row>
    <row r="9" spans="1:32" x14ac:dyDescent="0.2">
      <c r="A9" t="str">
        <f>name!E5</f>
        <v>Professional occupations</v>
      </c>
      <c r="B9" s="11">
        <v>99.622576889054812</v>
      </c>
      <c r="C9" s="11">
        <v>117.53331849071881</v>
      </c>
      <c r="D9" s="11">
        <v>121.03753464801599</v>
      </c>
      <c r="E9" s="11">
        <v>130.52299820573322</v>
      </c>
      <c r="F9" s="11">
        <v>145.81694729147361</v>
      </c>
      <c r="G9" s="11"/>
      <c r="H9" s="11">
        <f t="shared" ref="H9:H16" si="0">F9-D9</f>
        <v>24.779412643457619</v>
      </c>
      <c r="I9" s="11">
        <v>62.097355541825252</v>
      </c>
      <c r="J9" s="11">
        <f t="shared" ref="J9:J15" si="1">SUM(H9:I9)</f>
        <v>86.87676818528287</v>
      </c>
      <c r="L9" s="10" t="str">
        <f>name!E5</f>
        <v>Professional occupations</v>
      </c>
      <c r="M9" s="11">
        <v>55.590532829689479</v>
      </c>
      <c r="N9" s="11">
        <v>63.94935760736837</v>
      </c>
      <c r="O9" s="11">
        <v>64.460308587900172</v>
      </c>
      <c r="P9" s="11">
        <v>69.01884725303546</v>
      </c>
      <c r="Q9" s="11">
        <v>75.170589218168942</v>
      </c>
      <c r="R9" s="11"/>
      <c r="S9" s="11">
        <f t="shared" ref="S9:S16" si="2">Q9-O9</f>
        <v>10.71028063026877</v>
      </c>
      <c r="T9" s="11">
        <v>26.654939914450264</v>
      </c>
      <c r="U9" s="11">
        <f t="shared" ref="U9:U12" si="3">SUM(S9:T9)</f>
        <v>37.365220544719037</v>
      </c>
      <c r="W9" s="10" t="str">
        <f>name!E5</f>
        <v>Professional occupations</v>
      </c>
      <c r="X9" s="11">
        <v>44.03204405936539</v>
      </c>
      <c r="Y9" s="11">
        <v>53.583960883350429</v>
      </c>
      <c r="Z9" s="11">
        <v>56.577226060115862</v>
      </c>
      <c r="AA9" s="11">
        <v>61.504150952697699</v>
      </c>
      <c r="AB9" s="11">
        <v>70.646358073304597</v>
      </c>
      <c r="AC9" s="11"/>
      <c r="AD9" s="11">
        <f t="shared" ref="AD9:AD16" si="4">AB9-Z9</f>
        <v>14.069132013188735</v>
      </c>
      <c r="AE9" s="11">
        <v>35.442415627374992</v>
      </c>
      <c r="AF9" s="11">
        <f t="shared" ref="AF9:AF12" si="5">SUM(AD9:AE9)</f>
        <v>49.511547640563727</v>
      </c>
    </row>
    <row r="10" spans="1:32" x14ac:dyDescent="0.2">
      <c r="A10" t="str">
        <f>name!E6</f>
        <v>Associate professional occupations</v>
      </c>
      <c r="B10" s="11">
        <v>60.210257585346113</v>
      </c>
      <c r="C10" s="11">
        <v>64.297516956303483</v>
      </c>
      <c r="D10" s="11">
        <v>68.147486817407923</v>
      </c>
      <c r="E10" s="11">
        <v>66.86323838778786</v>
      </c>
      <c r="F10" s="11">
        <v>73.042517412551149</v>
      </c>
      <c r="G10" s="11"/>
      <c r="H10" s="11">
        <f t="shared" si="0"/>
        <v>4.8950305951432256</v>
      </c>
      <c r="I10" s="11">
        <v>31.924874072823314</v>
      </c>
      <c r="J10" s="11">
        <f t="shared" si="1"/>
        <v>36.81990466796654</v>
      </c>
      <c r="L10" s="10" t="str">
        <f>name!E6</f>
        <v>Associate professional occupations</v>
      </c>
      <c r="M10" s="11">
        <v>32.726178770587559</v>
      </c>
      <c r="N10" s="11">
        <v>34.510570533129609</v>
      </c>
      <c r="O10" s="11">
        <v>36.033322914429974</v>
      </c>
      <c r="P10" s="11">
        <v>33.949650268789171</v>
      </c>
      <c r="Q10" s="11">
        <v>35.349091748185742</v>
      </c>
      <c r="R10" s="11"/>
      <c r="S10" s="11">
        <f t="shared" si="2"/>
        <v>-0.6842311662442313</v>
      </c>
      <c r="T10" s="11">
        <v>13.071219036711007</v>
      </c>
      <c r="U10" s="11">
        <f t="shared" si="3"/>
        <v>12.386987870466776</v>
      </c>
      <c r="W10" s="10" t="str">
        <f>name!E6</f>
        <v>Associate professional occupations</v>
      </c>
      <c r="X10" s="11">
        <v>27.484078814758519</v>
      </c>
      <c r="Y10" s="11">
        <v>29.786946423173902</v>
      </c>
      <c r="Z10" s="11">
        <v>32.11416390297795</v>
      </c>
      <c r="AA10" s="11">
        <v>32.913588118998618</v>
      </c>
      <c r="AB10" s="11">
        <v>37.693425664365435</v>
      </c>
      <c r="AC10" s="11"/>
      <c r="AD10" s="11">
        <f t="shared" si="4"/>
        <v>5.5792617613874853</v>
      </c>
      <c r="AE10" s="11">
        <v>18.853655036112304</v>
      </c>
      <c r="AF10" s="11">
        <f t="shared" si="5"/>
        <v>24.432916797499789</v>
      </c>
    </row>
    <row r="11" spans="1:32" x14ac:dyDescent="0.2">
      <c r="A11" t="str">
        <f>name!E7</f>
        <v>Administrative and secretarial occupations</v>
      </c>
      <c r="B11" s="11">
        <v>53.642195862786998</v>
      </c>
      <c r="C11" s="11">
        <v>51.796149650216996</v>
      </c>
      <c r="D11" s="11">
        <v>51.685784615469601</v>
      </c>
      <c r="E11" s="11">
        <v>48.637779010105234</v>
      </c>
      <c r="F11" s="11">
        <v>43.037151658139415</v>
      </c>
      <c r="G11" s="11"/>
      <c r="H11" s="11">
        <f t="shared" si="0"/>
        <v>-8.6486329573301859</v>
      </c>
      <c r="I11" s="11">
        <v>24.106030322230023</v>
      </c>
      <c r="J11" s="11">
        <f t="shared" si="1"/>
        <v>15.457397364899837</v>
      </c>
      <c r="L11" s="10" t="str">
        <f>name!E7</f>
        <v>Administrative and secretarial occupations</v>
      </c>
      <c r="M11" s="11">
        <v>11.225716341905446</v>
      </c>
      <c r="N11" s="11">
        <v>10.143576249569927</v>
      </c>
      <c r="O11" s="11">
        <v>11.834532366180174</v>
      </c>
      <c r="P11" s="11">
        <v>11.384330176645287</v>
      </c>
      <c r="Q11" s="11">
        <v>12.28273088630074</v>
      </c>
      <c r="R11" s="11"/>
      <c r="S11" s="11">
        <f t="shared" si="2"/>
        <v>0.44819852012056671</v>
      </c>
      <c r="T11" s="11">
        <v>4.3252686830131877</v>
      </c>
      <c r="U11" s="11">
        <f t="shared" si="3"/>
        <v>4.7734672031337544</v>
      </c>
      <c r="W11" s="10" t="str">
        <f>name!E7</f>
        <v>Administrative and secretarial occupations</v>
      </c>
      <c r="X11" s="11">
        <v>42.416479520881502</v>
      </c>
      <c r="Y11" s="11">
        <v>41.652573400647043</v>
      </c>
      <c r="Z11" s="11">
        <v>39.851252249289438</v>
      </c>
      <c r="AA11" s="11">
        <v>37.25344883345997</v>
      </c>
      <c r="AB11" s="11">
        <v>30.754420771838674</v>
      </c>
      <c r="AC11" s="11"/>
      <c r="AD11" s="11">
        <f t="shared" si="4"/>
        <v>-9.0968314774507633</v>
      </c>
      <c r="AE11" s="11">
        <v>19.780761639216838</v>
      </c>
      <c r="AF11" s="11">
        <f t="shared" si="5"/>
        <v>10.683930161766074</v>
      </c>
    </row>
    <row r="12" spans="1:32" x14ac:dyDescent="0.2">
      <c r="A12" t="str">
        <f>name!E8</f>
        <v>Skilled trades occupations</v>
      </c>
      <c r="B12" s="11">
        <v>46.981713008252342</v>
      </c>
      <c r="C12" s="11">
        <v>44.402853801815951</v>
      </c>
      <c r="D12" s="11">
        <v>38.576820818578078</v>
      </c>
      <c r="E12" s="11">
        <v>39.396509845087913</v>
      </c>
      <c r="F12" s="11">
        <v>38.287943960120138</v>
      </c>
      <c r="G12" s="11"/>
      <c r="H12" s="11">
        <f t="shared" si="0"/>
        <v>-0.28887685845793953</v>
      </c>
      <c r="I12" s="11">
        <v>16.715747046575689</v>
      </c>
      <c r="J12" s="11">
        <f t="shared" si="1"/>
        <v>16.42687018811775</v>
      </c>
      <c r="L12" s="10" t="str">
        <f>name!E8</f>
        <v>Skilled trades occupations</v>
      </c>
      <c r="M12" s="11">
        <v>41.445692087543392</v>
      </c>
      <c r="N12" s="11">
        <v>38.557269838501398</v>
      </c>
      <c r="O12" s="11">
        <v>32.755163396253529</v>
      </c>
      <c r="P12" s="11">
        <v>32.828662912032577</v>
      </c>
      <c r="Q12" s="11">
        <v>30.943779226573781</v>
      </c>
      <c r="R12" s="11"/>
      <c r="S12" s="11">
        <f t="shared" si="2"/>
        <v>-1.8113841696797479</v>
      </c>
      <c r="T12" s="11">
        <v>12.692620538031683</v>
      </c>
      <c r="U12" s="11">
        <f t="shared" si="3"/>
        <v>10.881236368351935</v>
      </c>
      <c r="W12" s="10" t="str">
        <f>name!E8</f>
        <v>Skilled trades occupations</v>
      </c>
      <c r="X12" s="11">
        <v>5.5360209207089834</v>
      </c>
      <c r="Y12" s="11">
        <v>5.8455839633145121</v>
      </c>
      <c r="Z12" s="11">
        <v>5.8216574223245496</v>
      </c>
      <c r="AA12" s="11">
        <v>6.5678469330553444</v>
      </c>
      <c r="AB12" s="11">
        <v>7.3441647335463784</v>
      </c>
      <c r="AC12" s="11"/>
      <c r="AD12" s="11">
        <f t="shared" si="4"/>
        <v>1.5225073112218288</v>
      </c>
      <c r="AE12" s="11">
        <v>4.0231265085440091</v>
      </c>
      <c r="AF12" s="11">
        <f t="shared" si="5"/>
        <v>5.5456338197658379</v>
      </c>
    </row>
    <row r="13" spans="1:32" x14ac:dyDescent="0.2">
      <c r="A13" t="str">
        <f>name!E9</f>
        <v>Caring, leisure and other service occupations</v>
      </c>
      <c r="B13" s="11">
        <v>45.472985724408076</v>
      </c>
      <c r="C13" s="11">
        <v>49.263689405652357</v>
      </c>
      <c r="D13" s="11">
        <v>48.416207326400873</v>
      </c>
      <c r="E13" s="11">
        <v>51.973805828536349</v>
      </c>
      <c r="F13" s="11">
        <v>57.698695417078014</v>
      </c>
      <c r="G13" s="11"/>
      <c r="H13" s="11">
        <f t="shared" si="0"/>
        <v>9.2824880906771412</v>
      </c>
      <c r="I13" s="11">
        <v>29.933241964184898</v>
      </c>
      <c r="J13" s="11">
        <f>SUM(H13:I13)</f>
        <v>39.215730054862036</v>
      </c>
      <c r="L13" s="10" t="str">
        <f>name!E9</f>
        <v>Caring, leisure and other service occupations</v>
      </c>
      <c r="M13" s="11">
        <v>8.5011281274015751</v>
      </c>
      <c r="N13" s="11">
        <v>8.6495197760323244</v>
      </c>
      <c r="O13" s="11">
        <v>8.3364580223908167</v>
      </c>
      <c r="P13" s="11">
        <v>9.5328607214331349</v>
      </c>
      <c r="Q13" s="11">
        <v>11.226683068312171</v>
      </c>
      <c r="R13" s="11"/>
      <c r="S13" s="11">
        <f t="shared" si="2"/>
        <v>2.8902250459213548</v>
      </c>
      <c r="T13" s="11">
        <v>4.4096636560450193</v>
      </c>
      <c r="U13" s="11">
        <f>SUM(S13:T13)</f>
        <v>7.2998887019663741</v>
      </c>
      <c r="W13" s="10" t="str">
        <f>name!E9</f>
        <v>Caring, leisure and other service occupations</v>
      </c>
      <c r="X13" s="11">
        <v>36.971857597006498</v>
      </c>
      <c r="Y13" s="11">
        <v>40.614169629620179</v>
      </c>
      <c r="Z13" s="11">
        <v>40.079749304010086</v>
      </c>
      <c r="AA13" s="11">
        <v>42.440945107103119</v>
      </c>
      <c r="AB13" s="11">
        <v>46.472012348765844</v>
      </c>
      <c r="AC13" s="11"/>
      <c r="AD13" s="11">
        <f t="shared" si="4"/>
        <v>6.392263044755758</v>
      </c>
      <c r="AE13" s="11">
        <v>25.523578308139875</v>
      </c>
      <c r="AF13" s="11">
        <f>SUM(AD13:AE13)</f>
        <v>31.915841352895633</v>
      </c>
    </row>
    <row r="14" spans="1:32" x14ac:dyDescent="0.2">
      <c r="A14" t="str">
        <f>name!E10</f>
        <v>Sales and customer service occupations</v>
      </c>
      <c r="B14" s="11">
        <v>39.663867963245288</v>
      </c>
      <c r="C14" s="11">
        <v>35.765397470514159</v>
      </c>
      <c r="D14" s="11">
        <v>35.427933600580317</v>
      </c>
      <c r="E14" s="11">
        <v>35.679422072152249</v>
      </c>
      <c r="F14" s="11">
        <v>36.009024580063503</v>
      </c>
      <c r="G14" s="11"/>
      <c r="H14" s="11">
        <f t="shared" si="0"/>
        <v>0.58109097948318578</v>
      </c>
      <c r="I14" s="11">
        <v>16.456287111135811</v>
      </c>
      <c r="J14" s="11">
        <f t="shared" si="1"/>
        <v>17.037378090618997</v>
      </c>
      <c r="L14" s="10" t="str">
        <f>name!E10</f>
        <v>Sales and customer service occupations</v>
      </c>
      <c r="M14" s="11">
        <v>15.561612225363376</v>
      </c>
      <c r="N14" s="11">
        <v>13.921629524954458</v>
      </c>
      <c r="O14" s="11">
        <v>14.271233549701609</v>
      </c>
      <c r="P14" s="11">
        <v>14.718042780629625</v>
      </c>
      <c r="Q14" s="11">
        <v>15.214887488780841</v>
      </c>
      <c r="R14" s="11"/>
      <c r="S14" s="11">
        <f t="shared" si="2"/>
        <v>0.94365393907923156</v>
      </c>
      <c r="T14" s="11">
        <v>5.0186777165236833</v>
      </c>
      <c r="U14" s="11">
        <f t="shared" ref="U14:U15" si="6">SUM(S14:T14)</f>
        <v>5.9623316556029149</v>
      </c>
      <c r="W14" s="10" t="str">
        <f>name!E10</f>
        <v>Sales and customer service occupations</v>
      </c>
      <c r="X14" s="11">
        <v>24.102255737881912</v>
      </c>
      <c r="Y14" s="11">
        <v>21.843767945559708</v>
      </c>
      <c r="Z14" s="11">
        <v>21.156700050878705</v>
      </c>
      <c r="AA14" s="11">
        <v>20.961379291522572</v>
      </c>
      <c r="AB14" s="11">
        <v>20.794137091282668</v>
      </c>
      <c r="AC14" s="11"/>
      <c r="AD14" s="11">
        <f t="shared" si="4"/>
        <v>-0.3625629595960369</v>
      </c>
      <c r="AE14" s="11">
        <v>11.43760939461213</v>
      </c>
      <c r="AF14" s="11">
        <f t="shared" ref="AF14:AF15" si="7">SUM(AD14:AE14)</f>
        <v>11.075046435016093</v>
      </c>
    </row>
    <row r="15" spans="1:32" x14ac:dyDescent="0.2">
      <c r="A15" t="str">
        <f>name!E11</f>
        <v>Process, plant and machine operatives</v>
      </c>
      <c r="B15" s="11">
        <v>28.081136390351997</v>
      </c>
      <c r="C15" s="11">
        <v>30.623689392947981</v>
      </c>
      <c r="D15" s="11">
        <v>26.875314333061581</v>
      </c>
      <c r="E15" s="11">
        <v>30.97408440080924</v>
      </c>
      <c r="F15" s="11">
        <v>31.214244487757277</v>
      </c>
      <c r="G15" s="11"/>
      <c r="H15" s="11">
        <f t="shared" si="0"/>
        <v>4.3389301546956958</v>
      </c>
      <c r="I15" s="11">
        <v>14.59290130967754</v>
      </c>
      <c r="J15" s="11">
        <f t="shared" si="1"/>
        <v>18.931831464373236</v>
      </c>
      <c r="L15" s="10" t="str">
        <f>name!E11</f>
        <v>Process, plant and machine operatives</v>
      </c>
      <c r="M15" s="11">
        <v>23.902744501132425</v>
      </c>
      <c r="N15" s="11">
        <v>26.238455762644044</v>
      </c>
      <c r="O15" s="11">
        <v>23.028278556661228</v>
      </c>
      <c r="P15" s="11">
        <v>25.770944931711174</v>
      </c>
      <c r="Q15" s="11">
        <v>25.89084688661125</v>
      </c>
      <c r="R15" s="11"/>
      <c r="S15" s="11">
        <f t="shared" si="2"/>
        <v>2.8625683299500224</v>
      </c>
      <c r="T15" s="11">
        <v>11.785287722374751</v>
      </c>
      <c r="U15" s="11">
        <f t="shared" si="6"/>
        <v>14.647856052324773</v>
      </c>
      <c r="W15" s="10" t="str">
        <f>name!E11</f>
        <v>Process, plant and machine operatives</v>
      </c>
      <c r="X15" s="11">
        <v>4.1783918892195793</v>
      </c>
      <c r="Y15" s="11">
        <v>4.3852336303039525</v>
      </c>
      <c r="Z15" s="11">
        <v>3.8470357764003329</v>
      </c>
      <c r="AA15" s="11">
        <v>5.203139469098069</v>
      </c>
      <c r="AB15" s="11">
        <v>5.3233976011459987</v>
      </c>
      <c r="AC15" s="11"/>
      <c r="AD15" s="11">
        <f t="shared" si="4"/>
        <v>1.4763618247456658</v>
      </c>
      <c r="AE15" s="11">
        <v>2.8076135873027885</v>
      </c>
      <c r="AF15" s="11">
        <f t="shared" si="7"/>
        <v>4.2839754120484539</v>
      </c>
    </row>
    <row r="16" spans="1:32" x14ac:dyDescent="0.2">
      <c r="A16" t="str">
        <f>name!E12</f>
        <v>Elementary occupations</v>
      </c>
      <c r="B16" s="11">
        <v>58.20440140616352</v>
      </c>
      <c r="C16" s="11">
        <v>56.62039903357288</v>
      </c>
      <c r="D16" s="11">
        <v>51.86453674864714</v>
      </c>
      <c r="E16" s="11">
        <v>51.818064068707152</v>
      </c>
      <c r="F16" s="11">
        <v>50.45952868678205</v>
      </c>
      <c r="G16" s="11"/>
      <c r="H16" s="11">
        <f t="shared" si="0"/>
        <v>-1.4050080618650895</v>
      </c>
      <c r="I16" s="11">
        <v>24.90495987163218</v>
      </c>
      <c r="J16" s="11">
        <f>SUM(H16:I16)</f>
        <v>23.49995180976709</v>
      </c>
      <c r="L16" s="10" t="str">
        <f>name!E12</f>
        <v>Elementary occupations</v>
      </c>
      <c r="M16" s="11">
        <v>30.107289636649018</v>
      </c>
      <c r="N16" s="11">
        <v>27.393783369676754</v>
      </c>
      <c r="O16" s="11">
        <v>25.996889783259206</v>
      </c>
      <c r="P16" s="11">
        <v>26.711631296787935</v>
      </c>
      <c r="Q16" s="11">
        <v>26.031186940113415</v>
      </c>
      <c r="R16" s="11"/>
      <c r="S16" s="11">
        <f t="shared" si="2"/>
        <v>3.4297156854208311E-2</v>
      </c>
      <c r="T16" s="11">
        <v>10.260278355790891</v>
      </c>
      <c r="U16" s="11">
        <f>SUM(S16:T16)</f>
        <v>10.2945755126451</v>
      </c>
      <c r="W16" s="10" t="str">
        <f>name!E12</f>
        <v>Elementary occupations</v>
      </c>
      <c r="X16" s="11">
        <v>28.097111769514516</v>
      </c>
      <c r="Y16" s="11">
        <v>29.226615663896148</v>
      </c>
      <c r="Z16" s="11">
        <v>25.867646965387941</v>
      </c>
      <c r="AA16" s="11">
        <v>25.106432771919184</v>
      </c>
      <c r="AB16" s="11">
        <v>24.428341746668657</v>
      </c>
      <c r="AC16" s="11"/>
      <c r="AD16" s="11">
        <f t="shared" si="4"/>
        <v>-1.4393052187192836</v>
      </c>
      <c r="AE16" s="11">
        <v>14.644681515841286</v>
      </c>
      <c r="AF16" s="11">
        <f>SUM(AD16:AE16)</f>
        <v>13.205376297122003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481.63600000000002</v>
      </c>
      <c r="C18" s="34">
        <f>SUM(C8:C16)</f>
        <v>506.50599999999963</v>
      </c>
      <c r="D18" s="34">
        <f>SUM(D8:D16)</f>
        <v>498.63899999999995</v>
      </c>
      <c r="E18" s="34">
        <f>SUM(E8:E16)</f>
        <v>514.14500000000044</v>
      </c>
      <c r="F18" s="34">
        <f>SUM(F8:F16)</f>
        <v>541.25399999999991</v>
      </c>
      <c r="G18" s="11"/>
      <c r="H18" s="34">
        <f>SUM(H8:H16)</f>
        <v>42.614999999999938</v>
      </c>
      <c r="I18" s="34">
        <f>SUM(I8:I16)</f>
        <v>253.07046951196071</v>
      </c>
      <c r="J18" s="34">
        <f>SUM(H18:I18)</f>
        <v>295.68546951196066</v>
      </c>
      <c r="L18" s="231" t="str">
        <f>name!E3</f>
        <v>All occupations</v>
      </c>
      <c r="M18" s="34">
        <f>SUM(M8:M16)</f>
        <v>252.31663141051604</v>
      </c>
      <c r="N18" s="34">
        <f>SUM(N8:N16)</f>
        <v>259.54295882419251</v>
      </c>
      <c r="O18" s="34">
        <f>SUM(O8:O16)</f>
        <v>252.9657769396317</v>
      </c>
      <c r="P18" s="34">
        <f>SUM(P8:P16)</f>
        <v>260.47250038794238</v>
      </c>
      <c r="Q18" s="34">
        <f>SUM(Q8:Q16)</f>
        <v>271.74582357783453</v>
      </c>
      <c r="R18" s="11"/>
      <c r="S18" s="34">
        <f>SUM(S8:S16)</f>
        <v>18.780046638202819</v>
      </c>
      <c r="T18" s="34">
        <f>SUM(T8:T16)</f>
        <v>106.39001768171288</v>
      </c>
      <c r="U18" s="34">
        <f>SUM(S18:T18)</f>
        <v>125.1700643199157</v>
      </c>
      <c r="W18" s="231" t="str">
        <f>name!E3</f>
        <v>All occupations</v>
      </c>
      <c r="X18" s="34">
        <f>SUM(X8:X16)</f>
        <v>229.31936858948393</v>
      </c>
      <c r="Y18" s="34">
        <f>SUM(Y8:Y16)</f>
        <v>246.96304117580718</v>
      </c>
      <c r="Z18" s="34">
        <f>SUM(Z8:Z16)</f>
        <v>245.67322306036834</v>
      </c>
      <c r="AA18" s="34">
        <f>SUM(AA8:AA16)</f>
        <v>253.67249961205763</v>
      </c>
      <c r="AB18" s="34">
        <f>SUM(AB8:AB16)</f>
        <v>269.50817642216532</v>
      </c>
      <c r="AC18" s="11"/>
      <c r="AD18" s="34">
        <f>SUM(AD8:AD16)</f>
        <v>23.834953361796977</v>
      </c>
      <c r="AE18" s="34">
        <f>SUM(AE8:AE16)</f>
        <v>146.68045183024782</v>
      </c>
      <c r="AF18" s="34">
        <f>SUM(AD18:AE18)</f>
        <v>170.5154051920448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10.330802757765364</v>
      </c>
      <c r="C26" s="18">
        <f t="shared" si="8"/>
        <v>11.096213233062796</v>
      </c>
      <c r="D26" s="18">
        <f t="shared" si="8"/>
        <v>11.352377389622234</v>
      </c>
      <c r="E26" s="18">
        <f t="shared" si="8"/>
        <v>11.335148291062078</v>
      </c>
      <c r="F26" s="18">
        <f t="shared" si="8"/>
        <v>12.136251465307362</v>
      </c>
      <c r="G26" s="11"/>
      <c r="H26" s="40">
        <f>IF(D8&gt;0,(H8/D8)*100,0)</f>
        <v>16.04130987700032</v>
      </c>
      <c r="I26" s="40">
        <f>IF(D8&gt;0,(I8/D8)*100,0)</f>
        <v>57.128720050499929</v>
      </c>
      <c r="J26" s="40">
        <f>IF(D8&gt;0,(J8/D8)*100,0)</f>
        <v>73.170029927500252</v>
      </c>
      <c r="L26" t="str">
        <f>$A$8</f>
        <v>Managers, directors and senior officials</v>
      </c>
      <c r="M26" s="18">
        <f t="shared" ref="M26:Q26" si="9">M8/M$18*100</f>
        <v>13.180160461217113</v>
      </c>
      <c r="N26" s="18">
        <f t="shared" si="9"/>
        <v>13.939425028602766</v>
      </c>
      <c r="O26" s="18">
        <f t="shared" si="9"/>
        <v>14.329839475284304</v>
      </c>
      <c r="P26" s="18">
        <f t="shared" si="9"/>
        <v>14.035082395427533</v>
      </c>
      <c r="Q26" s="18">
        <f t="shared" si="9"/>
        <v>14.585699089294346</v>
      </c>
      <c r="R26" s="11"/>
      <c r="S26" s="40">
        <f>IF(O8&gt;0,(S8/O8)*100,0)</f>
        <v>9.3420046242916008</v>
      </c>
      <c r="T26" s="40">
        <f>IF(O8&gt;0,(T8/O8)*100,0)</f>
        <v>50.130393689015875</v>
      </c>
      <c r="U26" s="40">
        <f>IF(O8&gt;0,(U8/O8)*100,0)</f>
        <v>59.472398313307473</v>
      </c>
      <c r="W26" t="str">
        <f>$A$8</f>
        <v>Managers, directors and senior officials</v>
      </c>
      <c r="X26" s="18">
        <f t="shared" ref="X26:AB26" si="10">X8/X$18*100</f>
        <v>7.1956975905016245</v>
      </c>
      <c r="Y26" s="18">
        <f t="shared" si="10"/>
        <v>8.1081725996751697</v>
      </c>
      <c r="Z26" s="18">
        <f t="shared" si="10"/>
        <v>8.2865324415030166</v>
      </c>
      <c r="AA26" s="18">
        <f t="shared" si="10"/>
        <v>8.5628391597126043</v>
      </c>
      <c r="AB26" s="18">
        <f t="shared" si="10"/>
        <v>9.6664667978156658</v>
      </c>
      <c r="AC26" s="11"/>
      <c r="AD26" s="40">
        <f>IF(Z8&gt;0,(AD8/Z8)*100,0)</f>
        <v>27.970259495473009</v>
      </c>
      <c r="AE26" s="40">
        <f>IF(Z8&gt;0,(AE8/Z8)*100,0)</f>
        <v>69.590114095206161</v>
      </c>
      <c r="AF26" s="40">
        <f>IF(Z8&gt;0,(AF8/Z8)*100,0)</f>
        <v>97.560373590679177</v>
      </c>
    </row>
    <row r="27" spans="1:32" x14ac:dyDescent="0.2">
      <c r="A27" t="str">
        <f>$A$9</f>
        <v>Professional occupations</v>
      </c>
      <c r="B27" s="18">
        <f t="shared" si="8"/>
        <v>20.684204853676803</v>
      </c>
      <c r="C27" s="18">
        <f t="shared" si="8"/>
        <v>23.204723831646394</v>
      </c>
      <c r="D27" s="18">
        <f t="shared" si="8"/>
        <v>24.273579613310634</v>
      </c>
      <c r="E27" s="18">
        <f t="shared" si="8"/>
        <v>25.38641787934009</v>
      </c>
      <c r="F27" s="18">
        <f t="shared" si="8"/>
        <v>26.940576382155818</v>
      </c>
      <c r="G27" s="11"/>
      <c r="H27" s="40">
        <f t="shared" ref="H27:H36" si="11">IF(D9&gt;0,(H9/D9)*100,0)</f>
        <v>20.472502778181621</v>
      </c>
      <c r="I27" s="40">
        <f t="shared" ref="I27:I36" si="12">IF(D9&gt;0,(I9/D9)*100,0)</f>
        <v>51.304213789885821</v>
      </c>
      <c r="J27" s="40">
        <f t="shared" ref="J27:J36" si="13">IF(D9&gt;0,(J9/D9)*100,0)</f>
        <v>71.776716568067442</v>
      </c>
      <c r="L27" t="str">
        <f>$A$9</f>
        <v>Professional occupations</v>
      </c>
      <c r="M27" s="18">
        <f t="shared" ref="M27:Q27" si="14">M9/M$18*100</f>
        <v>22.03205255195579</v>
      </c>
      <c r="N27" s="18">
        <f t="shared" si="14"/>
        <v>24.639218839562496</v>
      </c>
      <c r="O27" s="18">
        <f t="shared" si="14"/>
        <v>25.481829743034023</v>
      </c>
      <c r="P27" s="18">
        <f t="shared" si="14"/>
        <v>26.497556229636608</v>
      </c>
      <c r="Q27" s="18">
        <f t="shared" si="14"/>
        <v>27.662095493673071</v>
      </c>
      <c r="R27" s="11"/>
      <c r="S27" s="40">
        <f t="shared" ref="S27:S34" si="15">IF(O9&gt;0,(S9/O9)*100,0)</f>
        <v>16.615310824433742</v>
      </c>
      <c r="T27" s="40">
        <f t="shared" ref="T27:T34" si="16">IF(O9&gt;0,(T9/O9)*100,0)</f>
        <v>41.350934394151587</v>
      </c>
      <c r="U27" s="40">
        <f t="shared" ref="U27:U34" si="17">IF(O9&gt;0,(U9/O9)*100,0)</f>
        <v>57.966245218585335</v>
      </c>
      <c r="W27" t="str">
        <f>$A$9</f>
        <v>Professional occupations</v>
      </c>
      <c r="X27" s="18">
        <f t="shared" ref="X27:AB27" si="18">X9/X$18*100</f>
        <v>19.201188425644652</v>
      </c>
      <c r="Y27" s="18">
        <f t="shared" si="18"/>
        <v>21.697157853350724</v>
      </c>
      <c r="Z27" s="18">
        <f t="shared" si="18"/>
        <v>23.02946383628197</v>
      </c>
      <c r="AA27" s="18">
        <f t="shared" si="18"/>
        <v>24.245494110223316</v>
      </c>
      <c r="AB27" s="18">
        <f t="shared" si="18"/>
        <v>26.213066709576232</v>
      </c>
      <c r="AC27" s="11"/>
      <c r="AD27" s="40">
        <f t="shared" ref="AD27:AD34" si="19">IF(Z9&gt;0,(AD9/Z9)*100,0)</f>
        <v>24.867129396269174</v>
      </c>
      <c r="AE27" s="40">
        <f t="shared" ref="AE27:AE34" si="20">IF(Z9&gt;0,(AE9/Z9)*100,0)</f>
        <v>62.644314851554974</v>
      </c>
      <c r="AF27" s="40">
        <f t="shared" ref="AF27:AF34" si="21">IF(Z9&gt;0,(AF9/Z9)*100,0)</f>
        <v>87.511444247824144</v>
      </c>
    </row>
    <row r="28" spans="1:32" x14ac:dyDescent="0.2">
      <c r="A28" t="str">
        <f>$A$10</f>
        <v>Associate professional occupations</v>
      </c>
      <c r="B28" s="18">
        <f t="shared" si="8"/>
        <v>12.501195422548586</v>
      </c>
      <c r="C28" s="18">
        <f t="shared" si="8"/>
        <v>12.694324836488319</v>
      </c>
      <c r="D28" s="18">
        <f t="shared" si="8"/>
        <v>13.666698115752665</v>
      </c>
      <c r="E28" s="18">
        <f t="shared" si="8"/>
        <v>13.004743484384329</v>
      </c>
      <c r="F28" s="18">
        <f t="shared" si="8"/>
        <v>13.495053600075227</v>
      </c>
      <c r="G28" s="11"/>
      <c r="H28" s="40">
        <f t="shared" si="11"/>
        <v>7.1829950358386743</v>
      </c>
      <c r="I28" s="40">
        <f t="shared" si="12"/>
        <v>46.846737222110249</v>
      </c>
      <c r="J28" s="40">
        <f t="shared" si="13"/>
        <v>54.029732257948929</v>
      </c>
      <c r="L28" t="str">
        <f>$A$10</f>
        <v>Associate professional occupations</v>
      </c>
      <c r="M28" s="18">
        <f t="shared" ref="M28:Q28" si="22">M10/M$18*100</f>
        <v>12.970282056969312</v>
      </c>
      <c r="N28" s="18">
        <f t="shared" si="22"/>
        <v>13.296669919104279</v>
      </c>
      <c r="O28" s="18">
        <f t="shared" si="22"/>
        <v>14.2443469430369</v>
      </c>
      <c r="P28" s="18">
        <f t="shared" si="22"/>
        <v>13.033871221808543</v>
      </c>
      <c r="Q28" s="18">
        <f t="shared" si="22"/>
        <v>13.008145362742221</v>
      </c>
      <c r="R28" s="11"/>
      <c r="S28" s="40">
        <f t="shared" si="15"/>
        <v>-1.8988844516757648</v>
      </c>
      <c r="T28" s="40">
        <f t="shared" si="16"/>
        <v>36.275363967269534</v>
      </c>
      <c r="U28" s="40">
        <f t="shared" si="17"/>
        <v>34.376479515593765</v>
      </c>
      <c r="W28" t="str">
        <f>$A$10</f>
        <v>Associate professional occupations</v>
      </c>
      <c r="X28" s="18">
        <f t="shared" ref="X28:AB28" si="23">X10/X$18*100</f>
        <v>11.985066496480348</v>
      </c>
      <c r="Y28" s="18">
        <f t="shared" si="23"/>
        <v>12.061297221380293</v>
      </c>
      <c r="Z28" s="18">
        <f t="shared" si="23"/>
        <v>13.071902384366348</v>
      </c>
      <c r="AA28" s="18">
        <f t="shared" si="23"/>
        <v>12.974834942429117</v>
      </c>
      <c r="AB28" s="18">
        <f t="shared" si="23"/>
        <v>13.986004493355845</v>
      </c>
      <c r="AC28" s="11"/>
      <c r="AD28" s="40">
        <f t="shared" si="19"/>
        <v>17.373211951721153</v>
      </c>
      <c r="AE28" s="40">
        <f t="shared" si="20"/>
        <v>58.708223240910854</v>
      </c>
      <c r="AF28" s="40">
        <f t="shared" si="21"/>
        <v>76.081435192632014</v>
      </c>
    </row>
    <row r="29" spans="1:32" x14ac:dyDescent="0.2">
      <c r="A29" t="str">
        <f>$A$11</f>
        <v>Administrative and secretarial occupations</v>
      </c>
      <c r="B29" s="18">
        <f t="shared" si="8"/>
        <v>11.137497168564433</v>
      </c>
      <c r="C29" s="18">
        <f t="shared" si="8"/>
        <v>10.226167044460881</v>
      </c>
      <c r="D29" s="18">
        <f t="shared" si="8"/>
        <v>10.365371464219526</v>
      </c>
      <c r="E29" s="18">
        <f t="shared" si="8"/>
        <v>9.4599342617559614</v>
      </c>
      <c r="F29" s="18">
        <f t="shared" si="8"/>
        <v>7.9513780328901813</v>
      </c>
      <c r="G29" s="11"/>
      <c r="H29" s="40">
        <f t="shared" si="11"/>
        <v>-16.733097933356404</v>
      </c>
      <c r="I29" s="40">
        <f t="shared" si="12"/>
        <v>46.63957508156907</v>
      </c>
      <c r="J29" s="40">
        <f t="shared" si="13"/>
        <v>29.906477148212673</v>
      </c>
      <c r="L29" t="str">
        <f>$A$11</f>
        <v>Administrative and secretarial occupations</v>
      </c>
      <c r="M29" s="18">
        <f t="shared" ref="M29:Q29" si="24">M11/M$18*100</f>
        <v>4.4490592154590658</v>
      </c>
      <c r="N29" s="18">
        <f t="shared" si="24"/>
        <v>3.9082455927617423</v>
      </c>
      <c r="O29" s="18">
        <f t="shared" si="24"/>
        <v>4.6783136080120409</v>
      </c>
      <c r="P29" s="18">
        <f t="shared" si="24"/>
        <v>4.3706457148795748</v>
      </c>
      <c r="Q29" s="18">
        <f t="shared" si="24"/>
        <v>4.5199336367289824</v>
      </c>
      <c r="R29" s="11"/>
      <c r="S29" s="40">
        <f t="shared" si="15"/>
        <v>3.7872093822768558</v>
      </c>
      <c r="T29" s="40">
        <f t="shared" si="16"/>
        <v>36.547863060255864</v>
      </c>
      <c r="U29" s="40">
        <f t="shared" si="17"/>
        <v>40.335072442532713</v>
      </c>
      <c r="W29" t="str">
        <f>$A$11</f>
        <v>Administrative and secretarial occupations</v>
      </c>
      <c r="X29" s="18">
        <f t="shared" ref="X29:AB29" si="25">X11/X$18*100</f>
        <v>18.49668424511205</v>
      </c>
      <c r="Y29" s="18">
        <f t="shared" si="25"/>
        <v>16.865913702040768</v>
      </c>
      <c r="Z29" s="18">
        <f t="shared" si="25"/>
        <v>16.22124371262754</v>
      </c>
      <c r="AA29" s="18">
        <f t="shared" si="25"/>
        <v>14.685647395926566</v>
      </c>
      <c r="AB29" s="18">
        <f t="shared" si="25"/>
        <v>11.411312703056574</v>
      </c>
      <c r="AC29" s="11"/>
      <c r="AD29" s="40">
        <f t="shared" si="19"/>
        <v>-22.826965186804042</v>
      </c>
      <c r="AE29" s="40">
        <f t="shared" si="20"/>
        <v>49.636486992876208</v>
      </c>
      <c r="AF29" s="40">
        <f t="shared" si="21"/>
        <v>26.809521806072162</v>
      </c>
    </row>
    <row r="30" spans="1:32" x14ac:dyDescent="0.2">
      <c r="A30" t="str">
        <f>$A$12</f>
        <v>Skilled trades occupations</v>
      </c>
      <c r="B30" s="18">
        <f t="shared" si="8"/>
        <v>9.7546099145936633</v>
      </c>
      <c r="C30" s="18">
        <f t="shared" si="8"/>
        <v>8.7665010487172879</v>
      </c>
      <c r="D30" s="18">
        <f t="shared" si="8"/>
        <v>7.7364227063222257</v>
      </c>
      <c r="E30" s="18">
        <f t="shared" si="8"/>
        <v>7.6625290229580907</v>
      </c>
      <c r="F30" s="18">
        <f t="shared" si="8"/>
        <v>7.0739327487871027</v>
      </c>
      <c r="G30" s="11"/>
      <c r="H30" s="40">
        <f t="shared" si="11"/>
        <v>-0.74883531698086525</v>
      </c>
      <c r="I30" s="40">
        <f t="shared" si="12"/>
        <v>43.331064333133462</v>
      </c>
      <c r="J30" s="40">
        <f t="shared" si="13"/>
        <v>42.582229016152596</v>
      </c>
      <c r="L30" t="str">
        <f>$A$12</f>
        <v>Skilled trades occupations</v>
      </c>
      <c r="M30" s="18">
        <f t="shared" ref="M30:Q30" si="26">M12/M$18*100</f>
        <v>16.426064289084362</v>
      </c>
      <c r="N30" s="18">
        <f t="shared" si="26"/>
        <v>14.855833505627508</v>
      </c>
      <c r="O30" s="18">
        <f t="shared" si="26"/>
        <v>12.948456424629445</v>
      </c>
      <c r="P30" s="18">
        <f t="shared" si="26"/>
        <v>12.603504348112851</v>
      </c>
      <c r="Q30" s="18">
        <f t="shared" si="26"/>
        <v>11.38703028409588</v>
      </c>
      <c r="R30" s="11"/>
      <c r="S30" s="40">
        <f t="shared" si="15"/>
        <v>-5.5300721531034416</v>
      </c>
      <c r="T30" s="40">
        <f t="shared" si="16"/>
        <v>38.749983886459376</v>
      </c>
      <c r="U30" s="40">
        <f t="shared" si="17"/>
        <v>33.219911733355936</v>
      </c>
      <c r="W30" t="str">
        <f>$A$12</f>
        <v>Skilled trades occupations</v>
      </c>
      <c r="X30" s="18">
        <f t="shared" ref="X30:AB30" si="27">X12/X$18*100</f>
        <v>2.414109612615972</v>
      </c>
      <c r="Y30" s="18">
        <f t="shared" si="27"/>
        <v>2.3669873578991032</v>
      </c>
      <c r="Z30" s="18">
        <f t="shared" si="27"/>
        <v>2.3696751928450976</v>
      </c>
      <c r="AA30" s="18">
        <f t="shared" si="27"/>
        <v>2.5891048273264068</v>
      </c>
      <c r="AB30" s="18">
        <f t="shared" si="27"/>
        <v>2.7250248326574957</v>
      </c>
      <c r="AC30" s="11"/>
      <c r="AD30" s="40">
        <f t="shared" si="19"/>
        <v>26.152471723660813</v>
      </c>
      <c r="AE30" s="40">
        <f t="shared" si="20"/>
        <v>69.10620492913857</v>
      </c>
      <c r="AF30" s="40">
        <f t="shared" si="21"/>
        <v>95.25867665279938</v>
      </c>
    </row>
    <row r="31" spans="1:32" x14ac:dyDescent="0.2">
      <c r="A31" t="str">
        <f>$A$13</f>
        <v>Caring, leisure and other service occupations</v>
      </c>
      <c r="B31" s="18">
        <f t="shared" si="8"/>
        <v>9.4413593926550501</v>
      </c>
      <c r="C31" s="18">
        <f t="shared" si="8"/>
        <v>9.7261808163481565</v>
      </c>
      <c r="D31" s="18">
        <f t="shared" si="8"/>
        <v>9.7096711902600639</v>
      </c>
      <c r="E31" s="18">
        <f t="shared" si="8"/>
        <v>10.108783675526613</v>
      </c>
      <c r="F31" s="18">
        <f t="shared" si="8"/>
        <v>10.660188269662306</v>
      </c>
      <c r="G31" s="11"/>
      <c r="H31" s="40">
        <f t="shared" si="11"/>
        <v>19.172274333878882</v>
      </c>
      <c r="I31" s="40">
        <f t="shared" si="12"/>
        <v>61.824838452107755</v>
      </c>
      <c r="J31" s="40">
        <f t="shared" si="13"/>
        <v>80.99711278598663</v>
      </c>
      <c r="L31" t="str">
        <f>$A$13</f>
        <v>Caring, leisure and other service occupations</v>
      </c>
      <c r="M31" s="18">
        <f t="shared" ref="M31:Q31" si="28">M13/M$18*100</f>
        <v>3.3692301929833328</v>
      </c>
      <c r="N31" s="18">
        <f t="shared" si="28"/>
        <v>3.332596582553133</v>
      </c>
      <c r="O31" s="18">
        <f t="shared" si="28"/>
        <v>3.2954884740714343</v>
      </c>
      <c r="P31" s="18">
        <f t="shared" si="28"/>
        <v>3.659833843202291</v>
      </c>
      <c r="Q31" s="18">
        <f t="shared" si="28"/>
        <v>4.1313176116197354</v>
      </c>
      <c r="R31" s="11"/>
      <c r="S31" s="40">
        <f t="shared" si="15"/>
        <v>34.669700706925241</v>
      </c>
      <c r="T31" s="40">
        <f t="shared" si="16"/>
        <v>52.89612979758482</v>
      </c>
      <c r="U31" s="40">
        <f t="shared" si="17"/>
        <v>87.56583050451006</v>
      </c>
      <c r="W31" t="str">
        <f>$A$13</f>
        <v>Caring, leisure and other service occupations</v>
      </c>
      <c r="X31" s="18">
        <f t="shared" ref="X31:AB31" si="29">X13/X$18*100</f>
        <v>16.122431273213415</v>
      </c>
      <c r="Y31" s="18">
        <f t="shared" si="29"/>
        <v>16.445444401823632</v>
      </c>
      <c r="Z31" s="18">
        <f t="shared" si="29"/>
        <v>16.314252243176476</v>
      </c>
      <c r="AA31" s="18">
        <f t="shared" si="29"/>
        <v>16.730605474384578</v>
      </c>
      <c r="AB31" s="18">
        <f t="shared" si="29"/>
        <v>17.243266221344896</v>
      </c>
      <c r="AC31" s="11"/>
      <c r="AD31" s="40">
        <f t="shared" si="19"/>
        <v>15.948859850069457</v>
      </c>
      <c r="AE31" s="40">
        <f t="shared" si="20"/>
        <v>63.681980928923053</v>
      </c>
      <c r="AF31" s="40">
        <f t="shared" si="21"/>
        <v>79.630840778992521</v>
      </c>
    </row>
    <row r="32" spans="1:32" x14ac:dyDescent="0.2">
      <c r="A32" t="str">
        <f>$A$14</f>
        <v>Sales and customer service occupations</v>
      </c>
      <c r="B32" s="18">
        <f t="shared" si="8"/>
        <v>8.2352373915665122</v>
      </c>
      <c r="C32" s="18">
        <f t="shared" si="8"/>
        <v>7.0611991704963391</v>
      </c>
      <c r="D32" s="18">
        <f t="shared" si="8"/>
        <v>7.1049263295851954</v>
      </c>
      <c r="E32" s="18">
        <f t="shared" si="8"/>
        <v>6.9395641447747654</v>
      </c>
      <c r="F32" s="18">
        <f t="shared" si="8"/>
        <v>6.6528883999127046</v>
      </c>
      <c r="H32" s="40">
        <f t="shared" si="11"/>
        <v>1.6402056807334295</v>
      </c>
      <c r="I32" s="40">
        <f t="shared" si="12"/>
        <v>46.450033740794453</v>
      </c>
      <c r="J32" s="40">
        <f t="shared" si="13"/>
        <v>48.090239421527883</v>
      </c>
      <c r="L32" t="str">
        <f>$A$14</f>
        <v>Sales and customer service occupations</v>
      </c>
      <c r="M32" s="18">
        <f t="shared" ref="M32:Q32" si="30">M14/M$18*100</f>
        <v>6.1674936520711654</v>
      </c>
      <c r="N32" s="18">
        <f t="shared" si="30"/>
        <v>5.3639018326768015</v>
      </c>
      <c r="O32" s="18">
        <f t="shared" si="30"/>
        <v>5.6415669037742315</v>
      </c>
      <c r="P32" s="18">
        <f t="shared" si="30"/>
        <v>5.6505169485104476</v>
      </c>
      <c r="Q32" s="18">
        <f t="shared" si="30"/>
        <v>5.598940689670961</v>
      </c>
      <c r="S32" s="40">
        <f t="shared" si="15"/>
        <v>6.6122801213561662</v>
      </c>
      <c r="T32" s="40">
        <f t="shared" si="16"/>
        <v>35.166390480860827</v>
      </c>
      <c r="U32" s="40">
        <f t="shared" si="17"/>
        <v>41.778670602216991</v>
      </c>
      <c r="W32" t="str">
        <f>$A$14</f>
        <v>Sales and customer service occupations</v>
      </c>
      <c r="X32" s="18">
        <f t="shared" ref="X32:AB32" si="31">X14/X$18*100</f>
        <v>10.510344540948289</v>
      </c>
      <c r="Y32" s="18">
        <f t="shared" si="31"/>
        <v>8.844954225361052</v>
      </c>
      <c r="Z32" s="18">
        <f t="shared" si="31"/>
        <v>8.6117240565855031</v>
      </c>
      <c r="AA32" s="18">
        <f t="shared" si="31"/>
        <v>8.2631658234845702</v>
      </c>
      <c r="AB32" s="18">
        <f t="shared" si="31"/>
        <v>7.7155867281407202</v>
      </c>
      <c r="AD32" s="40">
        <f t="shared" si="19"/>
        <v>-1.7137027926100341</v>
      </c>
      <c r="AE32" s="40">
        <f t="shared" si="20"/>
        <v>54.061405451258402</v>
      </c>
      <c r="AF32" s="40">
        <f t="shared" si="21"/>
        <v>52.347702658648373</v>
      </c>
    </row>
    <row r="33" spans="1:32" x14ac:dyDescent="0.2">
      <c r="A33" t="str">
        <f>$A$15</f>
        <v>Process, plant and machine operatives</v>
      </c>
      <c r="B33" s="18">
        <f t="shared" si="8"/>
        <v>5.8303649208846506</v>
      </c>
      <c r="C33" s="18">
        <f t="shared" si="8"/>
        <v>6.0460664617888042</v>
      </c>
      <c r="D33" s="18">
        <f t="shared" si="8"/>
        <v>5.389733721803065</v>
      </c>
      <c r="E33" s="18">
        <f t="shared" si="8"/>
        <v>6.0243869727040451</v>
      </c>
      <c r="F33" s="18">
        <f t="shared" si="8"/>
        <v>5.7670233361337342</v>
      </c>
      <c r="G33" s="11"/>
      <c r="H33" s="40">
        <f t="shared" si="11"/>
        <v>16.144667559694412</v>
      </c>
      <c r="I33" s="40">
        <f t="shared" si="12"/>
        <v>54.298532582093692</v>
      </c>
      <c r="J33" s="40">
        <f t="shared" si="13"/>
        <v>70.443200141788111</v>
      </c>
      <c r="L33" t="str">
        <f>$A$15</f>
        <v>Process, plant and machine operatives</v>
      </c>
      <c r="M33" s="18">
        <f t="shared" ref="M33:Q33" si="32">M15/M$18*100</f>
        <v>9.473313101680942</v>
      </c>
      <c r="N33" s="18">
        <f t="shared" si="32"/>
        <v>10.109484719412972</v>
      </c>
      <c r="O33" s="18">
        <f t="shared" si="32"/>
        <v>9.1033177828464709</v>
      </c>
      <c r="P33" s="18">
        <f t="shared" si="32"/>
        <v>9.8939215822508935</v>
      </c>
      <c r="Q33" s="18">
        <f t="shared" si="32"/>
        <v>9.5275969822570215</v>
      </c>
      <c r="R33" s="11"/>
      <c r="S33" s="40">
        <f t="shared" si="15"/>
        <v>12.43066572651818</v>
      </c>
      <c r="T33" s="40">
        <f t="shared" si="16"/>
        <v>51.177458590215394</v>
      </c>
      <c r="U33" s="40">
        <f t="shared" si="17"/>
        <v>63.608124316733573</v>
      </c>
      <c r="W33" t="str">
        <f>$A$15</f>
        <v>Process, plant and machine operatives</v>
      </c>
      <c r="X33" s="18">
        <f t="shared" ref="X33:AB33" si="33">X15/X$18*100</f>
        <v>1.8220841592754982</v>
      </c>
      <c r="Y33" s="18">
        <f t="shared" si="33"/>
        <v>1.7756639250252055</v>
      </c>
      <c r="Z33" s="18">
        <f t="shared" si="33"/>
        <v>1.565915783770629</v>
      </c>
      <c r="AA33" s="18">
        <f t="shared" si="33"/>
        <v>2.0511247679804674</v>
      </c>
      <c r="AB33" s="18">
        <f t="shared" si="33"/>
        <v>1.9752267526040757</v>
      </c>
      <c r="AC33" s="11"/>
      <c r="AD33" s="40">
        <f t="shared" si="19"/>
        <v>38.376607615723707</v>
      </c>
      <c r="AE33" s="40">
        <f t="shared" si="20"/>
        <v>72.981218540417885</v>
      </c>
      <c r="AF33" s="40">
        <f t="shared" si="21"/>
        <v>111.35782615614158</v>
      </c>
    </row>
    <row r="34" spans="1:32" x14ac:dyDescent="0.2">
      <c r="A34" t="str">
        <f>$A$16</f>
        <v>Elementary occupations</v>
      </c>
      <c r="B34" s="18">
        <f t="shared" si="8"/>
        <v>12.084728177744919</v>
      </c>
      <c r="C34" s="18">
        <f t="shared" si="8"/>
        <v>11.178623556991017</v>
      </c>
      <c r="D34" s="18">
        <f t="shared" si="8"/>
        <v>10.401219469124385</v>
      </c>
      <c r="E34" s="18">
        <f t="shared" si="8"/>
        <v>10.078492267494015</v>
      </c>
      <c r="F34" s="18">
        <f t="shared" si="8"/>
        <v>9.3227077650755579</v>
      </c>
      <c r="G34" s="11"/>
      <c r="H34" s="40">
        <f t="shared" si="11"/>
        <v>-2.7089956836484004</v>
      </c>
      <c r="I34" s="40">
        <f t="shared" si="12"/>
        <v>48.01924673950127</v>
      </c>
      <c r="J34" s="40">
        <f t="shared" si="13"/>
        <v>45.310251055852866</v>
      </c>
      <c r="L34" t="str">
        <f>$A$16</f>
        <v>Elementary occupations</v>
      </c>
      <c r="M34" s="18">
        <f t="shared" ref="M34:Q34" si="34">M16/M$18*100</f>
        <v>11.932344478578912</v>
      </c>
      <c r="N34" s="18">
        <f t="shared" si="34"/>
        <v>10.554623979698317</v>
      </c>
      <c r="O34" s="18">
        <f t="shared" si="34"/>
        <v>10.276840645311148</v>
      </c>
      <c r="P34" s="18">
        <f t="shared" si="34"/>
        <v>10.255067716171258</v>
      </c>
      <c r="Q34" s="18">
        <f t="shared" si="34"/>
        <v>9.5792408499177757</v>
      </c>
      <c r="R34" s="11"/>
      <c r="S34" s="40">
        <f t="shared" si="15"/>
        <v>0.13192792345603624</v>
      </c>
      <c r="T34" s="40">
        <f t="shared" si="16"/>
        <v>39.46733028963348</v>
      </c>
      <c r="U34" s="40">
        <f t="shared" si="17"/>
        <v>39.599258213089513</v>
      </c>
      <c r="W34" t="str">
        <f>$A$16</f>
        <v>Elementary occupations</v>
      </c>
      <c r="X34" s="18">
        <f t="shared" ref="X34:AB34" si="35">X16/X$18*100</f>
        <v>12.252393656208151</v>
      </c>
      <c r="Y34" s="18">
        <f t="shared" si="35"/>
        <v>11.834408713444052</v>
      </c>
      <c r="Z34" s="18">
        <f t="shared" si="35"/>
        <v>10.529290348843425</v>
      </c>
      <c r="AA34" s="18">
        <f t="shared" si="35"/>
        <v>9.8971834985323799</v>
      </c>
      <c r="AB34" s="18">
        <f t="shared" si="35"/>
        <v>9.0640447614484998</v>
      </c>
      <c r="AC34" s="11"/>
      <c r="AD34" s="40">
        <f t="shared" si="19"/>
        <v>-5.5641134295869188</v>
      </c>
      <c r="AE34" s="40">
        <f t="shared" si="20"/>
        <v>56.613891226505906</v>
      </c>
      <c r="AF34" s="40">
        <f t="shared" si="21"/>
        <v>51.049777796918995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8.546262927689158</v>
      </c>
      <c r="I36" s="43">
        <f t="shared" si="12"/>
        <v>50.752241503765397</v>
      </c>
      <c r="J36" s="43">
        <f t="shared" si="13"/>
        <v>59.29850443145456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7.4239475653200824</v>
      </c>
      <c r="T36" s="43">
        <f t="shared" ref="T36" si="37">IF(O18&gt;0,(T18/O18)*100,0)</f>
        <v>42.057079407663124</v>
      </c>
      <c r="U36" s="43">
        <f t="shared" ref="U36" si="38">IF(O18&gt;0,(U18/O18)*100,0)</f>
        <v>49.481026972983209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9.7018930532531442</v>
      </c>
      <c r="AE36" s="43">
        <f t="shared" ref="AE36" si="40">IF(Z18&gt;0,(AE18/Z18)*100,0)</f>
        <v>59.705510434975075</v>
      </c>
      <c r="AF36" s="43">
        <f t="shared" ref="AF36" si="41">IF(Z18&gt;0,(AF18/Z18)*100,0)</f>
        <v>69.407403488228226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Cambridge and Greater Peterborough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Cambridge and Greater Peterborough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Cambridge and Greater Peterborough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3.0923867578084963</v>
      </c>
      <c r="C46" s="18">
        <f t="shared" si="42"/>
        <v>0.71952635227066075</v>
      </c>
      <c r="D46" s="18">
        <f t="shared" si="42"/>
        <v>0.58377984405602046</v>
      </c>
      <c r="E46" s="18">
        <f t="shared" si="42"/>
        <v>1.2039087239152035</v>
      </c>
      <c r="F46" s="18">
        <f>IF(F$6-D$6 &lt;&gt; 0,(EXP(LN(F8/D8)/(F$6-D$6))-1)*100,0)</f>
        <v>0.99677544840879317</v>
      </c>
      <c r="H46" s="18">
        <f>IF($F$6-$D$6 &lt;&gt; 0,(EXP(LN(1+(H26/100))/($F$6-$D$6))-1)*100,0)</f>
        <v>0.99677544840879317</v>
      </c>
      <c r="I46" s="18">
        <f>IF($F$6-$D$6 &lt;&gt; 0,(EXP(LN(1+(I26/100))/($F$6-$D$6))-1)*100,0)</f>
        <v>3.0584733677336384</v>
      </c>
      <c r="J46" s="18">
        <f>IF($F$6-$D$6 &lt;&gt; 0,(EXP(LN(1+(J26/100))/($F$6-$D$6))-1)*100,0)</f>
        <v>3.728520170457128</v>
      </c>
      <c r="L46" t="str">
        <f>$A$8</f>
        <v>Managers, directors and senior officials</v>
      </c>
      <c r="M46" s="18">
        <f t="shared" ref="M46:M54" si="43">IF(N$6-M$6 &lt;&gt; 0,(EXP(LN(N8/M8)/(N$6-M$6))-1)*100,0)</f>
        <v>2.1284837169357473</v>
      </c>
      <c r="N46" s="18">
        <f t="shared" ref="N46:N54" si="44">IF(O$6-N$6 &lt;&gt; 0,(EXP(LN(O8/N8)/(O$6-N$6))-1)*100,0)</f>
        <v>0.19567704857204049</v>
      </c>
      <c r="O46" s="18">
        <f t="shared" ref="O46:O54" si="45">IF(P$6-O$6 &lt;&gt; 0,(EXP(LN(P8/O8)/(P$6-O$6))-1)*100,0)</f>
        <v>0.16932561542046809</v>
      </c>
      <c r="P46" s="18">
        <f t="shared" ref="P46:P54" si="46">IF(Q$6-P$6 &lt;&gt; 0,(EXP(LN(Q8/P8)/(Q$6-P$6))-1)*100,0)</f>
        <v>0.81179049558077754</v>
      </c>
      <c r="Q46" s="18">
        <f>IF(Q$6-O$6 &lt;&gt; 0,(EXP(LN(Q8/O8)/(Q$6-O$6))-1)*100,0)</f>
        <v>0.59717898757991605</v>
      </c>
      <c r="S46" s="18">
        <f>IF($F$6-$D$6 &lt;&gt; 0,(EXP(LN(1+(S26/100))/($F$6-$D$6))-1)*100,0)</f>
        <v>0.59717898757991605</v>
      </c>
      <c r="T46" s="18">
        <f>IF($F$6-$D$6 &lt;&gt; 0,(EXP(LN(1+(T26/100))/($F$6-$D$6))-1)*100,0)</f>
        <v>2.7459175559717552</v>
      </c>
      <c r="U46" s="18">
        <f>IF($F$6-$D$6 &lt;&gt; 0,(EXP(LN(1+(U26/100))/($F$6-$D$6))-1)*100,0)</f>
        <v>3.160245827537822</v>
      </c>
      <c r="W46" t="str">
        <f>$A$8</f>
        <v>Managers, directors and senior officials</v>
      </c>
      <c r="X46" s="18">
        <f t="shared" ref="X46:X54" si="47">IF(Y$6-X$6 &lt;&gt; 0,(EXP(LN(Y8/X8)/(Y$6-X$6))-1)*100,0)</f>
        <v>4.9567386417827208</v>
      </c>
      <c r="Y46" s="18">
        <f t="shared" ref="Y46:Y54" si="48">IF(Z$6-Y$6 &lt;&gt; 0,(EXP(LN(Z8/Y8)/(Z$6-Y$6))-1)*100,0)</f>
        <v>1.6659934764271744</v>
      </c>
      <c r="Z46" s="18">
        <f t="shared" ref="Z46:Z54" si="49">IF(AA$6-Z$6 &lt;&gt; 0,(EXP(LN(AA8/Z8)/(AA$6-Z$6))-1)*100,0)</f>
        <v>1.3052851398099641</v>
      </c>
      <c r="AA46" s="18">
        <f t="shared" ref="AA46:AA54" si="50">IF(AB$6-AA$6 &lt;&gt; 0,(EXP(LN(AB8/AA8)/(AB$6-AA$6))-1)*100,0)</f>
        <v>1.8344807817562092</v>
      </c>
      <c r="AB46" s="18">
        <f>IF(AB$6-Z$6 &lt;&gt; 0,(EXP(LN(AB8/Z8)/(AB$6-Z$6))-1)*100,0)</f>
        <v>1.6577757901668155</v>
      </c>
      <c r="AD46" s="18">
        <f>IF($F$6-$D$6 &lt;&gt; 0,(EXP(LN(1+(AD26/100))/($F$6-$D$6))-1)*100,0)</f>
        <v>1.6577757901668155</v>
      </c>
      <c r="AE46" s="18">
        <f>IF($F$6-$D$6 &lt;&gt; 0,(EXP(LN(1+(AE26/100))/($F$6-$D$6))-1)*100,0)</f>
        <v>3.5841648354337119</v>
      </c>
      <c r="AF46" s="18">
        <f>IF($F$6-$D$6 &lt;&gt; 0,(EXP(LN(1+(AF26/100))/($F$6-$D$6))-1)*100,0)</f>
        <v>4.643756747338923</v>
      </c>
    </row>
    <row r="47" spans="1:32" x14ac:dyDescent="0.2">
      <c r="A47" t="str">
        <f>$A$9</f>
        <v>Professional occupations</v>
      </c>
      <c r="B47" s="18">
        <f t="shared" si="42"/>
        <v>4.2199371173969213</v>
      </c>
      <c r="C47" s="18">
        <f t="shared" si="42"/>
        <v>2.9814661938383891</v>
      </c>
      <c r="D47" s="18">
        <f t="shared" si="42"/>
        <v>1.5204173376193619</v>
      </c>
      <c r="E47" s="18">
        <f t="shared" si="42"/>
        <v>1.1141874111229688</v>
      </c>
      <c r="F47" s="18">
        <f>IF(F$6-D$6 &lt;&gt; 0,(EXP(LN(F9/D9)/(F$6-D$6))-1)*100,0)</f>
        <v>1.2494164521136941</v>
      </c>
      <c r="H47" s="18">
        <f t="shared" ref="H47:J56" si="51">IF($F$6-$D$6 &lt;&gt; 0,(EXP(LN(1+(H27/100))/($F$6-$D$6))-1)*100,0)</f>
        <v>1.2494164521136941</v>
      </c>
      <c r="I47" s="18">
        <f t="shared" si="51"/>
        <v>2.7992788912652999</v>
      </c>
      <c r="J47" s="18">
        <f t="shared" si="51"/>
        <v>3.6726706965835687</v>
      </c>
      <c r="L47" t="str">
        <f>$A$9</f>
        <v>Professional occupations</v>
      </c>
      <c r="M47" s="18">
        <f t="shared" si="43"/>
        <v>3.5640050856753369</v>
      </c>
      <c r="N47" s="18">
        <f t="shared" si="44"/>
        <v>0.7989931402734296</v>
      </c>
      <c r="O47" s="18">
        <f t="shared" si="45"/>
        <v>1.3759796927956147</v>
      </c>
      <c r="P47" s="18">
        <f t="shared" si="46"/>
        <v>0.8574596826204095</v>
      </c>
      <c r="Q47" s="18">
        <f>IF(Q$6-O$6 &lt;&gt; 0,(EXP(LN(Q9/O9)/(Q$6-O$6))-1)*100,0)</f>
        <v>1.0300043322152508</v>
      </c>
      <c r="S47" s="18">
        <f t="shared" ref="S47:U47" si="52">IF($F$6-$D$6 &lt;&gt; 0,(EXP(LN(1+(S27/100))/($F$6-$D$6))-1)*100,0)</f>
        <v>1.0300043322152508</v>
      </c>
      <c r="T47" s="18">
        <f t="shared" si="52"/>
        <v>2.3339910977143274</v>
      </c>
      <c r="U47" s="18">
        <f t="shared" si="52"/>
        <v>3.0950039695300857</v>
      </c>
      <c r="W47" t="str">
        <f>$A$9</f>
        <v>Professional occupations</v>
      </c>
      <c r="X47" s="18">
        <f t="shared" si="47"/>
        <v>5.0307560225037795</v>
      </c>
      <c r="Y47" s="18">
        <f t="shared" si="48"/>
        <v>5.5861215323025792</v>
      </c>
      <c r="Z47" s="18">
        <f t="shared" si="49"/>
        <v>1.6839844175287055</v>
      </c>
      <c r="AA47" s="18">
        <f t="shared" si="50"/>
        <v>1.3954658944628218</v>
      </c>
      <c r="AB47" s="18">
        <f>IF(AB$6-Z$6 &lt;&gt; 0,(EXP(LN(AB9/Z9)/(AB$6-Z$6))-1)*100,0)</f>
        <v>1.4915476601926603</v>
      </c>
      <c r="AD47" s="18">
        <f t="shared" ref="AD47:AF47" si="53">IF($F$6-$D$6 &lt;&gt; 0,(EXP(LN(1+(AD27/100))/($F$6-$D$6))-1)*100,0)</f>
        <v>1.4915476601926603</v>
      </c>
      <c r="AE47" s="18">
        <f t="shared" si="53"/>
        <v>3.2957831114481806</v>
      </c>
      <c r="AF47" s="18">
        <f t="shared" si="53"/>
        <v>4.2801991568454989</v>
      </c>
    </row>
    <row r="48" spans="1:32" x14ac:dyDescent="0.2">
      <c r="A48" t="str">
        <f>$A$10</f>
        <v>Associate professional occupations</v>
      </c>
      <c r="B48" s="18">
        <f t="shared" si="42"/>
        <v>1.6555113081447637</v>
      </c>
      <c r="C48" s="18">
        <f t="shared" si="42"/>
        <v>5.9877426739836315</v>
      </c>
      <c r="D48" s="18">
        <f t="shared" si="42"/>
        <v>-0.37977632004960737</v>
      </c>
      <c r="E48" s="18">
        <f t="shared" si="42"/>
        <v>0.88784201034801669</v>
      </c>
      <c r="F48" s="18">
        <f t="shared" ref="F48:F56" si="54">IF(F$6-D$6 &lt;&gt; 0,(EXP(LN(F10/D10)/(F$6-D$6))-1)*100,0)</f>
        <v>0.46352042561714768</v>
      </c>
      <c r="H48" s="18">
        <f t="shared" si="51"/>
        <v>0.46352042561714768</v>
      </c>
      <c r="I48" s="18">
        <f t="shared" si="51"/>
        <v>2.5945490187161191</v>
      </c>
      <c r="J48" s="18">
        <f t="shared" si="51"/>
        <v>2.9217046644837374</v>
      </c>
      <c r="L48" t="str">
        <f>$A$10</f>
        <v>Associate professional occupations</v>
      </c>
      <c r="M48" s="18">
        <f t="shared" si="43"/>
        <v>1.3361056165286156</v>
      </c>
      <c r="N48" s="18">
        <f t="shared" si="44"/>
        <v>4.4124230859601266</v>
      </c>
      <c r="O48" s="18">
        <f t="shared" si="45"/>
        <v>-1.1842438600191851</v>
      </c>
      <c r="P48" s="18">
        <f>IF(Q$6-P$6 &lt;&gt; 0,(EXP(LN(Q10/P10)/(Q$6-P$6))-1)*100,0)</f>
        <v>0.40475840616178704</v>
      </c>
      <c r="Q48" s="18">
        <f t="shared" ref="Q48:Q54" si="55">IF(Q$6-O$6 &lt;&gt; 0,(EXP(LN(Q10/O10)/(Q$6-O$6))-1)*100,0)</f>
        <v>-0.12772801117466592</v>
      </c>
      <c r="S48" s="18">
        <f t="shared" ref="S48:U48" si="56">IF($F$6-$D$6 &lt;&gt; 0,(EXP(LN(1+(S28/100))/($F$6-$D$6))-1)*100,0)</f>
        <v>-0.12772801117466592</v>
      </c>
      <c r="T48" s="18">
        <f t="shared" si="56"/>
        <v>2.0848174979559264</v>
      </c>
      <c r="U48" s="18">
        <f t="shared" si="56"/>
        <v>1.9893640879873109</v>
      </c>
      <c r="W48" t="str">
        <f>$A$10</f>
        <v>Associate professional occupations</v>
      </c>
      <c r="X48" s="18">
        <f t="shared" si="47"/>
        <v>2.031953036965084</v>
      </c>
      <c r="Y48" s="18">
        <f t="shared" si="48"/>
        <v>7.8128769788684993</v>
      </c>
      <c r="Z48" s="18">
        <f t="shared" si="49"/>
        <v>0.49297935111287661</v>
      </c>
      <c r="AA48" s="18">
        <f t="shared" si="50"/>
        <v>1.3652364759535907</v>
      </c>
      <c r="AB48" s="18">
        <f t="shared" ref="AB48:AB54" si="57">IF(AB$6-Z$6 &lt;&gt; 0,(EXP(LN(AB10/Z10)/(AB$6-Z$6))-1)*100,0)</f>
        <v>1.0736461074548842</v>
      </c>
      <c r="AD48" s="18">
        <f t="shared" ref="AD48:AF48" si="58">IF($F$6-$D$6 &lt;&gt; 0,(EXP(LN(1+(AD28/100))/($F$6-$D$6))-1)*100,0)</f>
        <v>1.0736461074548842</v>
      </c>
      <c r="AE48" s="18">
        <f t="shared" si="58"/>
        <v>3.1272163620024163</v>
      </c>
      <c r="AF48" s="18">
        <f t="shared" si="58"/>
        <v>3.8438795174252416</v>
      </c>
    </row>
    <row r="49" spans="1:32" x14ac:dyDescent="0.2">
      <c r="A49" t="str">
        <f>$A$11</f>
        <v>Administrative and secretarial occupations</v>
      </c>
      <c r="B49" s="18">
        <f t="shared" si="42"/>
        <v>-0.87168309950509393</v>
      </c>
      <c r="C49" s="18">
        <f t="shared" si="42"/>
        <v>-0.2130757507897707</v>
      </c>
      <c r="D49" s="18">
        <f t="shared" si="42"/>
        <v>-1.2082850924549637</v>
      </c>
      <c r="E49" s="18">
        <f t="shared" si="42"/>
        <v>-1.2159156721736064</v>
      </c>
      <c r="F49" s="18">
        <f t="shared" si="54"/>
        <v>-1.213372211089514</v>
      </c>
      <c r="H49" s="18">
        <f t="shared" si="51"/>
        <v>-1.213372211089514</v>
      </c>
      <c r="I49" s="18">
        <f t="shared" si="51"/>
        <v>2.584893731501392</v>
      </c>
      <c r="J49" s="18">
        <f t="shared" si="51"/>
        <v>1.759599032214898</v>
      </c>
      <c r="L49" t="str">
        <f>$A$11</f>
        <v>Administrative and secretarial occupations</v>
      </c>
      <c r="M49" s="18">
        <f t="shared" si="43"/>
        <v>-2.5023251763564791</v>
      </c>
      <c r="N49" s="18">
        <f t="shared" si="44"/>
        <v>16.670216450356357</v>
      </c>
      <c r="O49" s="18">
        <f t="shared" si="45"/>
        <v>-0.7726766961735243</v>
      </c>
      <c r="P49" s="18">
        <f t="shared" si="46"/>
        <v>0.76245619572370416</v>
      </c>
      <c r="Q49" s="18">
        <f t="shared" si="55"/>
        <v>0.24812434335330646</v>
      </c>
      <c r="S49" s="18">
        <f t="shared" ref="S49:U49" si="59">IF($F$6-$D$6 &lt;&gt; 0,(EXP(LN(1+(S29/100))/($F$6-$D$6))-1)*100,0)</f>
        <v>0.24812434335330646</v>
      </c>
      <c r="T49" s="18">
        <f t="shared" si="59"/>
        <v>2.0984135455478503</v>
      </c>
      <c r="U49" s="18">
        <f t="shared" si="59"/>
        <v>2.2847955792812957</v>
      </c>
      <c r="W49" t="str">
        <f>$A$11</f>
        <v>Administrative and secretarial occupations</v>
      </c>
      <c r="X49" s="18">
        <f t="shared" si="47"/>
        <v>-0.45331445524452452</v>
      </c>
      <c r="Y49" s="18">
        <f t="shared" si="48"/>
        <v>-4.3246335203135917</v>
      </c>
      <c r="Z49" s="18">
        <f t="shared" si="49"/>
        <v>-1.3391387187034698</v>
      </c>
      <c r="AA49" s="18">
        <f t="shared" si="50"/>
        <v>-1.8988481388242273</v>
      </c>
      <c r="AB49" s="18">
        <f t="shared" si="57"/>
        <v>-1.7126320321374289</v>
      </c>
      <c r="AD49" s="18">
        <f t="shared" ref="AD49:AF49" si="60">IF($F$6-$D$6 &lt;&gt; 0,(EXP(LN(1+(AD29/100))/($F$6-$D$6))-1)*100,0)</f>
        <v>-1.7126320321374289</v>
      </c>
      <c r="AE49" s="18">
        <f t="shared" si="60"/>
        <v>2.7233482987210289</v>
      </c>
      <c r="AF49" s="18">
        <f t="shared" si="60"/>
        <v>1.5960424790953498</v>
      </c>
    </row>
    <row r="50" spans="1:32" x14ac:dyDescent="0.2">
      <c r="A50" t="str">
        <f>$A$12</f>
        <v>Skilled trades occupations</v>
      </c>
      <c r="B50" s="18">
        <f t="shared" si="42"/>
        <v>-1.401454372791644</v>
      </c>
      <c r="C50" s="18">
        <f t="shared" si="42"/>
        <v>-13.120852567813124</v>
      </c>
      <c r="D50" s="18">
        <f t="shared" si="42"/>
        <v>0.4213980068340728</v>
      </c>
      <c r="E50" s="18">
        <f t="shared" si="42"/>
        <v>-0.28501468218556925</v>
      </c>
      <c r="F50" s="18">
        <f t="shared" si="54"/>
        <v>-5.009765791825771E-2</v>
      </c>
      <c r="H50" s="18">
        <f t="shared" si="51"/>
        <v>-5.009765791825771E-2</v>
      </c>
      <c r="I50" s="18">
        <f t="shared" si="51"/>
        <v>2.4289423594891169</v>
      </c>
      <c r="J50" s="18">
        <f t="shared" si="51"/>
        <v>2.3931789792671854</v>
      </c>
      <c r="L50" t="str">
        <f>$A$12</f>
        <v>Skilled trades occupations</v>
      </c>
      <c r="M50" s="18">
        <f t="shared" si="43"/>
        <v>-1.7897719138249113</v>
      </c>
      <c r="N50" s="18">
        <f t="shared" si="44"/>
        <v>-15.04802198534858</v>
      </c>
      <c r="O50" s="18">
        <f t="shared" si="45"/>
        <v>4.483789817268935E-2</v>
      </c>
      <c r="P50" s="18">
        <f t="shared" si="46"/>
        <v>-0.58955544527854453</v>
      </c>
      <c r="Q50" s="18">
        <f t="shared" si="55"/>
        <v>-0.37853923353851071</v>
      </c>
      <c r="S50" s="18">
        <f t="shared" ref="S50:U50" si="61">IF($F$6-$D$6 &lt;&gt; 0,(EXP(LN(1+(S30/100))/($F$6-$D$6))-1)*100,0)</f>
        <v>-0.37853923353851071</v>
      </c>
      <c r="T50" s="18">
        <f t="shared" si="61"/>
        <v>2.2073659814713764</v>
      </c>
      <c r="U50" s="18">
        <f t="shared" si="61"/>
        <v>1.9306067608584776</v>
      </c>
      <c r="W50" t="str">
        <f>$A$12</f>
        <v>Skilled trades occupations</v>
      </c>
      <c r="X50" s="18">
        <f t="shared" si="47"/>
        <v>1.3695561815972201</v>
      </c>
      <c r="Y50" s="18">
        <f t="shared" si="48"/>
        <v>-0.4093096795823925</v>
      </c>
      <c r="Z50" s="18">
        <f t="shared" si="49"/>
        <v>2.4413458356100426</v>
      </c>
      <c r="AA50" s="18">
        <f t="shared" si="50"/>
        <v>1.1234641582904326</v>
      </c>
      <c r="AB50" s="18">
        <f t="shared" si="57"/>
        <v>1.5608633971201824</v>
      </c>
      <c r="AD50" s="18">
        <f t="shared" ref="AD50:AF50" si="62">IF($F$6-$D$6 &lt;&gt; 0,(EXP(LN(1+(AD30/100))/($F$6-$D$6))-1)*100,0)</f>
        <v>1.5608633971201824</v>
      </c>
      <c r="AE50" s="18">
        <f t="shared" si="62"/>
        <v>3.5644340484894066</v>
      </c>
      <c r="AF50" s="18">
        <f t="shared" si="62"/>
        <v>4.5620339941574439</v>
      </c>
    </row>
    <row r="51" spans="1:32" x14ac:dyDescent="0.2">
      <c r="A51" t="str">
        <f>$A$13</f>
        <v>Caring, leisure and other service occupations</v>
      </c>
      <c r="B51" s="18">
        <f t="shared" si="42"/>
        <v>2.0218902224166557</v>
      </c>
      <c r="C51" s="18">
        <f t="shared" si="42"/>
        <v>-1.7202976258498537</v>
      </c>
      <c r="D51" s="18">
        <f t="shared" si="42"/>
        <v>1.4282075614033607</v>
      </c>
      <c r="E51" s="18">
        <f t="shared" si="42"/>
        <v>1.0504256971505921</v>
      </c>
      <c r="F51" s="18">
        <f t="shared" si="54"/>
        <v>1.1761963819578947</v>
      </c>
      <c r="H51" s="18">
        <f t="shared" si="51"/>
        <v>1.1761963819578947</v>
      </c>
      <c r="I51" s="18">
        <f t="shared" si="51"/>
        <v>3.2610045058035553</v>
      </c>
      <c r="J51" s="18">
        <f t="shared" si="51"/>
        <v>4.0346738071961541</v>
      </c>
      <c r="L51" t="str">
        <f>$A$13</f>
        <v>Caring, leisure and other service occupations</v>
      </c>
      <c r="M51" s="18">
        <f t="shared" si="43"/>
        <v>0.43356033050723219</v>
      </c>
      <c r="N51" s="18">
        <f t="shared" si="44"/>
        <v>-3.6194119644537559</v>
      </c>
      <c r="O51" s="18">
        <f t="shared" si="45"/>
        <v>2.718421305989116</v>
      </c>
      <c r="P51" s="18">
        <f t="shared" si="46"/>
        <v>1.6489323506763354</v>
      </c>
      <c r="Q51" s="18">
        <f t="shared" si="55"/>
        <v>2.004185646428791</v>
      </c>
      <c r="S51" s="18">
        <f t="shared" ref="S51:U51" si="63">IF($F$6-$D$6 &lt;&gt; 0,(EXP(LN(1+(S31/100))/($F$6-$D$6))-1)*100,0)</f>
        <v>2.004185646428791</v>
      </c>
      <c r="T51" s="18">
        <f t="shared" si="63"/>
        <v>2.871032664440043</v>
      </c>
      <c r="U51" s="18">
        <f t="shared" si="63"/>
        <v>4.2822152621209142</v>
      </c>
      <c r="W51" t="str">
        <f>$A$13</f>
        <v>Caring, leisure and other service occupations</v>
      </c>
      <c r="X51" s="18">
        <f t="shared" si="47"/>
        <v>2.3768061382987593</v>
      </c>
      <c r="Y51" s="18">
        <f t="shared" si="48"/>
        <v>-1.3158469826755614</v>
      </c>
      <c r="Z51" s="18">
        <f t="shared" si="49"/>
        <v>1.1514260784979413</v>
      </c>
      <c r="AA51" s="18">
        <f t="shared" si="50"/>
        <v>0.91149568679982362</v>
      </c>
      <c r="AB51" s="18">
        <f t="shared" si="57"/>
        <v>0.99140918249762677</v>
      </c>
      <c r="AD51" s="18">
        <f t="shared" ref="AD51:AF51" si="64">IF($F$6-$D$6 &lt;&gt; 0,(EXP(LN(1+(AD31/100))/($F$6-$D$6))-1)*100,0)</f>
        <v>0.99140918249762677</v>
      </c>
      <c r="AE51" s="18">
        <f t="shared" si="64"/>
        <v>3.3395877811943198</v>
      </c>
      <c r="AF51" s="18">
        <f t="shared" si="64"/>
        <v>3.9821341759456841</v>
      </c>
    </row>
    <row r="52" spans="1:32" x14ac:dyDescent="0.2">
      <c r="A52" t="str">
        <f>$A$14</f>
        <v>Sales and customer service occupations</v>
      </c>
      <c r="B52" s="18">
        <f t="shared" si="42"/>
        <v>-2.553331061209152</v>
      </c>
      <c r="C52" s="18">
        <f t="shared" si="42"/>
        <v>-0.94354849603462965</v>
      </c>
      <c r="D52" s="18">
        <f t="shared" si="42"/>
        <v>0.14157044273377384</v>
      </c>
      <c r="E52" s="18">
        <f t="shared" si="42"/>
        <v>9.1997089073192484E-2</v>
      </c>
      <c r="F52" s="18">
        <f t="shared" si="54"/>
        <v>0.10851881297864185</v>
      </c>
      <c r="H52" s="18">
        <f t="shared" si="51"/>
        <v>0.10851881297864185</v>
      </c>
      <c r="I52" s="18">
        <f t="shared" si="51"/>
        <v>2.5760485446142845</v>
      </c>
      <c r="J52" s="18">
        <f t="shared" si="51"/>
        <v>2.6522396122749203</v>
      </c>
      <c r="L52" t="str">
        <f>$A$14</f>
        <v>Sales and customer service occupations</v>
      </c>
      <c r="M52" s="18">
        <f t="shared" si="43"/>
        <v>-2.7456868972646764</v>
      </c>
      <c r="N52" s="18">
        <f t="shared" si="44"/>
        <v>2.5112291928217623</v>
      </c>
      <c r="O52" s="18">
        <f t="shared" si="45"/>
        <v>0.61847007432305201</v>
      </c>
      <c r="P52" s="18">
        <f t="shared" si="46"/>
        <v>0.33255421241200622</v>
      </c>
      <c r="Q52" s="18">
        <f t="shared" si="55"/>
        <v>0.42776911285018482</v>
      </c>
      <c r="S52" s="18">
        <f t="shared" ref="S52:U52" si="65">IF($F$6-$D$6 &lt;&gt; 0,(EXP(LN(1+(S32/100))/($F$6-$D$6))-1)*100,0)</f>
        <v>0.42776911285018482</v>
      </c>
      <c r="T52" s="18">
        <f t="shared" si="65"/>
        <v>2.0292234193782566</v>
      </c>
      <c r="U52" s="18">
        <f t="shared" si="65"/>
        <v>2.3546065777798608</v>
      </c>
      <c r="W52" t="str">
        <f>$A$14</f>
        <v>Sales and customer service occupations</v>
      </c>
      <c r="X52" s="18">
        <f t="shared" si="47"/>
        <v>-2.429739164550071</v>
      </c>
      <c r="Y52" s="18">
        <f t="shared" si="48"/>
        <v>-3.1453726133392035</v>
      </c>
      <c r="Z52" s="18">
        <f t="shared" si="49"/>
        <v>-0.1853276442565055</v>
      </c>
      <c r="AA52" s="18">
        <f t="shared" si="50"/>
        <v>-8.0073791996015942E-2</v>
      </c>
      <c r="AB52" s="18">
        <f t="shared" si="57"/>
        <v>-0.11517073579879744</v>
      </c>
      <c r="AD52" s="18">
        <f t="shared" ref="AD52:AF52" si="66">IF($F$6-$D$6 &lt;&gt; 0,(EXP(LN(1+(AD32/100))/($F$6-$D$6))-1)*100,0)</f>
        <v>-0.11517073579879744</v>
      </c>
      <c r="AE52" s="18">
        <f t="shared" si="66"/>
        <v>2.9231154510993784</v>
      </c>
      <c r="AF52" s="18">
        <f t="shared" si="66"/>
        <v>2.8463920050711966</v>
      </c>
    </row>
    <row r="53" spans="1:32" x14ac:dyDescent="0.2">
      <c r="A53" t="str">
        <f>$A$15</f>
        <v>Process, plant and machine operatives</v>
      </c>
      <c r="B53" s="18">
        <f t="shared" si="42"/>
        <v>2.1905432943778003</v>
      </c>
      <c r="C53" s="18">
        <f t="shared" si="42"/>
        <v>-12.240115852107536</v>
      </c>
      <c r="D53" s="18">
        <f t="shared" si="42"/>
        <v>2.8795331888815889</v>
      </c>
      <c r="E53" s="18">
        <f t="shared" si="42"/>
        <v>7.7266604660475302E-2</v>
      </c>
      <c r="F53" s="18">
        <f t="shared" si="54"/>
        <v>1.0027701274844203</v>
      </c>
      <c r="H53" s="18">
        <f t="shared" si="51"/>
        <v>1.0027701274844203</v>
      </c>
      <c r="I53" s="18">
        <f t="shared" si="51"/>
        <v>2.9336689703715946</v>
      </c>
      <c r="J53" s="18">
        <f t="shared" si="51"/>
        <v>3.6188207230781533</v>
      </c>
      <c r="L53" t="str">
        <f>$A$15</f>
        <v>Process, plant and machine operatives</v>
      </c>
      <c r="M53" s="18">
        <f t="shared" si="43"/>
        <v>2.3581965758140644</v>
      </c>
      <c r="N53" s="18">
        <f t="shared" si="44"/>
        <v>-12.23462704902466</v>
      </c>
      <c r="O53" s="18">
        <f t="shared" si="45"/>
        <v>2.2760092460657244</v>
      </c>
      <c r="P53" s="18">
        <f t="shared" si="46"/>
        <v>4.6428897814676517E-2</v>
      </c>
      <c r="Q53" s="18">
        <f t="shared" si="55"/>
        <v>0.78416889825005942</v>
      </c>
      <c r="S53" s="18">
        <f t="shared" ref="S53:U53" si="67">IF($F$6-$D$6 &lt;&gt; 0,(EXP(LN(1+(S33/100))/($F$6-$D$6))-1)*100,0)</f>
        <v>0.78416889825005942</v>
      </c>
      <c r="T53" s="18">
        <f t="shared" si="67"/>
        <v>2.7935353014631126</v>
      </c>
      <c r="U53" s="18">
        <f t="shared" si="67"/>
        <v>3.3364785326323032</v>
      </c>
      <c r="W53" t="str">
        <f>$A$15</f>
        <v>Process, plant and machine operatives</v>
      </c>
      <c r="X53" s="18">
        <f t="shared" si="47"/>
        <v>1.2152358797286711</v>
      </c>
      <c r="Y53" s="18">
        <f t="shared" si="48"/>
        <v>-12.272957367298021</v>
      </c>
      <c r="Z53" s="18">
        <f t="shared" si="49"/>
        <v>6.2252711684587902</v>
      </c>
      <c r="AA53" s="18">
        <f t="shared" si="50"/>
        <v>0.22875683884235887</v>
      </c>
      <c r="AB53" s="18">
        <f t="shared" si="57"/>
        <v>2.1890069104967491</v>
      </c>
      <c r="AD53" s="18">
        <f t="shared" ref="AD53:AF53" si="68">IF($F$6-$D$6 &lt;&gt; 0,(EXP(LN(1+(AD33/100))/($F$6-$D$6))-1)*100,0)</f>
        <v>2.1890069104967491</v>
      </c>
      <c r="AE53" s="18">
        <f t="shared" si="68"/>
        <v>3.7209764871194428</v>
      </c>
      <c r="AF53" s="18">
        <f t="shared" si="68"/>
        <v>5.1157731290532915</v>
      </c>
    </row>
    <row r="54" spans="1:32" x14ac:dyDescent="0.2">
      <c r="A54" t="str">
        <f>$A$16</f>
        <v>Elementary occupations</v>
      </c>
      <c r="B54" s="18">
        <f t="shared" si="42"/>
        <v>-0.68741765542902344</v>
      </c>
      <c r="C54" s="18">
        <f t="shared" si="42"/>
        <v>-8.3995562837799298</v>
      </c>
      <c r="D54" s="18">
        <f t="shared" si="42"/>
        <v>-1.7927219005509087E-2</v>
      </c>
      <c r="E54" s="18">
        <f t="shared" si="42"/>
        <v>-0.26531953225371607</v>
      </c>
      <c r="F54" s="18">
        <f t="shared" si="54"/>
        <v>-0.18292351822212227</v>
      </c>
      <c r="H54" s="18">
        <f t="shared" si="51"/>
        <v>-0.18292351822212227</v>
      </c>
      <c r="I54" s="18">
        <f t="shared" si="51"/>
        <v>2.6489581947329199</v>
      </c>
      <c r="J54" s="18">
        <f t="shared" si="51"/>
        <v>2.5226327504954016</v>
      </c>
      <c r="L54" t="str">
        <f>$A$16</f>
        <v>Elementary occupations</v>
      </c>
      <c r="M54" s="18">
        <f t="shared" si="43"/>
        <v>-2.3336204036500052</v>
      </c>
      <c r="N54" s="18">
        <f t="shared" si="44"/>
        <v>-5.0993087284315175</v>
      </c>
      <c r="O54" s="18">
        <f t="shared" si="45"/>
        <v>0.5439177403634643</v>
      </c>
      <c r="P54" s="18">
        <f t="shared" si="46"/>
        <v>-0.25770519601481245</v>
      </c>
      <c r="Q54" s="18">
        <f t="shared" si="55"/>
        <v>8.7897846146267611E-3</v>
      </c>
      <c r="S54" s="18">
        <f t="shared" ref="S54:U54" si="69">IF($F$6-$D$6 &lt;&gt; 0,(EXP(LN(1+(S34/100))/($F$6-$D$6))-1)*100,0)</f>
        <v>8.7897846146267611E-3</v>
      </c>
      <c r="T54" s="18">
        <f t="shared" si="69"/>
        <v>2.2425091827659172</v>
      </c>
      <c r="U54" s="18">
        <f t="shared" si="69"/>
        <v>2.2489540331394942</v>
      </c>
      <c r="W54" t="str">
        <f>$A$16</f>
        <v>Elementary occupations</v>
      </c>
      <c r="X54" s="18">
        <f t="shared" si="47"/>
        <v>0.99019537034323868</v>
      </c>
      <c r="Y54" s="18">
        <f t="shared" si="48"/>
        <v>-11.492841788923124</v>
      </c>
      <c r="Z54" s="18">
        <f t="shared" si="49"/>
        <v>-0.59559797920645252</v>
      </c>
      <c r="AA54" s="18">
        <f t="shared" si="50"/>
        <v>-0.27342644525765181</v>
      </c>
      <c r="AB54" s="18">
        <f t="shared" si="57"/>
        <v>-0.38093280799180729</v>
      </c>
      <c r="AD54" s="18">
        <f t="shared" ref="AD54:AF54" si="70">IF($F$6-$D$6 &lt;&gt; 0,(EXP(LN(1+(AD34/100))/($F$6-$D$6))-1)*100,0)</f>
        <v>-0.38093280799180729</v>
      </c>
      <c r="AE54" s="18">
        <f t="shared" si="70"/>
        <v>3.035927618641332</v>
      </c>
      <c r="AF54" s="18">
        <f t="shared" si="70"/>
        <v>2.7877452249072787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1.2666430099454784</v>
      </c>
      <c r="C56" s="26">
        <f>IF(D$6-C$6 &lt;&gt; 0,(EXP(LN(D18/C18)/(D$6-C$6))-1)*100,0)</f>
        <v>-1.5531898931107846</v>
      </c>
      <c r="D56" s="26">
        <f>IF(E$6-D$6 &lt;&gt; 0,(EXP(LN(E18/D18)/(E$6-D$6))-1)*100,0)</f>
        <v>0.61433815961415839</v>
      </c>
      <c r="E56" s="26">
        <f>IF(F$6-E$6 &lt;&gt; 0,(EXP(LN(F18/E18)/(F$6-E$6))-1)*100,0)</f>
        <v>0.51515581544494538</v>
      </c>
      <c r="F56" s="26">
        <f t="shared" si="54"/>
        <v>0.5482057286579245</v>
      </c>
      <c r="H56" s="26">
        <f t="shared" si="51"/>
        <v>0.5482057286579245</v>
      </c>
      <c r="I56" s="26">
        <f t="shared" ref="I56" si="71">IF($F$6-$D$6 &lt;&gt; 0,(EXP(LN(1+(I36/100))/($F$6-$D$6))-1)*100,0)</f>
        <v>2.7742347853119353</v>
      </c>
      <c r="J56" s="26">
        <f t="shared" ref="J56" si="72">IF($F$6-$D$6 &lt;&gt; 0,(EXP(LN(1+(J36/100))/($F$6-$D$6))-1)*100,0)</f>
        <v>3.1527427232310723</v>
      </c>
      <c r="L56" s="24" t="str">
        <f>$A$18</f>
        <v>All occupations</v>
      </c>
      <c r="M56" s="26">
        <f>IF(N$6-M$6 &lt;&gt; 0,(EXP(LN(N18/M18)/(N$6-M$6))-1)*100,0)</f>
        <v>0.70843412674179707</v>
      </c>
      <c r="N56" s="26">
        <f>IF(O$6-N$6 &lt;&gt; 0,(EXP(LN(O18/N18)/(O$6-N$6))-1)*100,0)</f>
        <v>-2.534139979892891</v>
      </c>
      <c r="O56" s="26">
        <f>IF(P$6-O$6 &lt;&gt; 0,(EXP(LN(P18/O18)/(P$6-O$6))-1)*100,0)</f>
        <v>0.58657526124039627</v>
      </c>
      <c r="P56" s="26">
        <f>IF(Q$6-P$6 &lt;&gt; 0,(EXP(LN(Q18/P18)/(Q$6-P$6))-1)*100,0)</f>
        <v>0.42459753557162472</v>
      </c>
      <c r="Q56" s="26">
        <f t="shared" ref="Q56" si="73">IF(Q$6-O$6 &lt;&gt; 0,(EXP(LN(Q18/O18)/(Q$6-O$6))-1)*100,0)</f>
        <v>0.47856110805188923</v>
      </c>
      <c r="S56" s="26">
        <f t="shared" ref="S56:U56" si="74">IF($F$6-$D$6 &lt;&gt; 0,(EXP(LN(1+(S36/100))/($F$6-$D$6))-1)*100,0)</f>
        <v>0.47856110805188923</v>
      </c>
      <c r="T56" s="26">
        <f t="shared" si="74"/>
        <v>2.3679938020966684</v>
      </c>
      <c r="U56" s="26">
        <f t="shared" si="74"/>
        <v>2.7162301055210891</v>
      </c>
      <c r="W56" s="24" t="str">
        <f>$A$18</f>
        <v>All occupations</v>
      </c>
      <c r="X56" s="26">
        <f>IF(Y$6-X$6 &lt;&gt; 0,(EXP(LN(Y18/X18)/(Y$6-X$6))-1)*100,0)</f>
        <v>1.8703519990652229</v>
      </c>
      <c r="Y56" s="26">
        <f>IF(Z$6-Y$6 &lt;&gt; 0,(EXP(LN(Z18/Y18)/(Z$6-Y$6))-1)*100,0)</f>
        <v>-0.52227171697348806</v>
      </c>
      <c r="Z56" s="26">
        <f>IF(AA$6-Z$6 &lt;&gt; 0,(EXP(LN(AA18/Z18)/(AA$6-Z$6))-1)*100,0)</f>
        <v>0.64289318601316037</v>
      </c>
      <c r="AA56" s="26">
        <f>IF(AB$6-AA$6 &lt;&gt; 0,(EXP(LN(AB18/AA18)/(AB$6-AA$6))-1)*100,0)</f>
        <v>0.60738379674103449</v>
      </c>
      <c r="AB56" s="26">
        <f t="shared" ref="AB56" si="75">IF(AB$6-Z$6 &lt;&gt; 0,(EXP(LN(AB18/Z18)/(AB$6-Z$6))-1)*100,0)</f>
        <v>0.61921886754432443</v>
      </c>
      <c r="AD56" s="26">
        <f t="shared" ref="AD56:AF56" si="76">IF($F$6-$D$6 &lt;&gt; 0,(EXP(LN(1+(AD36/100))/($F$6-$D$6))-1)*100,0)</f>
        <v>0.61921886754432443</v>
      </c>
      <c r="AE56" s="26">
        <f t="shared" si="76"/>
        <v>3.1702920863073247</v>
      </c>
      <c r="AF56" s="26">
        <f t="shared" si="76"/>
        <v>3.5767212224435907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6.4461206278662146</v>
      </c>
      <c r="C64" s="27">
        <f t="shared" si="77"/>
        <v>0.40439529358140192</v>
      </c>
      <c r="D64" s="27">
        <f t="shared" si="77"/>
        <v>1.6717170892427617</v>
      </c>
      <c r="E64" s="27">
        <f t="shared" si="77"/>
        <v>7.4088483249535244</v>
      </c>
      <c r="F64" s="27">
        <f>F8-D8</f>
        <v>9.0805654141962862</v>
      </c>
      <c r="L64" t="str">
        <f>$A$8</f>
        <v>Managers, directors and senior officials</v>
      </c>
      <c r="M64" s="27">
        <f t="shared" ref="M64:M72" si="78">N8-M8</f>
        <v>2.9230592720719102</v>
      </c>
      <c r="N64" s="27">
        <f t="shared" ref="N64:N72" si="79">O8-N8</f>
        <v>7.0793600539317936E-2</v>
      </c>
      <c r="O64" s="27">
        <f t="shared" ref="O64:O72" si="80">P8-O8</f>
        <v>0.30794028402303297</v>
      </c>
      <c r="P64" s="27">
        <f t="shared" ref="P64:P72" si="81">Q8-P8</f>
        <v>3.0784980679096137</v>
      </c>
      <c r="Q64" s="27">
        <f>Q8-O8</f>
        <v>3.3864383519326466</v>
      </c>
      <c r="W64" t="str">
        <f>$A$8</f>
        <v>Managers, directors and senior officials</v>
      </c>
      <c r="X64" s="27">
        <f t="shared" ref="X64:X72" si="82">Y8-X8</f>
        <v>3.5230613557942689</v>
      </c>
      <c r="Y64" s="27">
        <f t="shared" ref="Y64:Y72" si="83">Z8-Y8</f>
        <v>0.33360169304218701</v>
      </c>
      <c r="Z64" s="27">
        <f t="shared" ref="Z64:Z72" si="84">AA8-Z8</f>
        <v>1.3637768052195831</v>
      </c>
      <c r="AA64" s="27">
        <f t="shared" ref="AA64:AA72" si="85">AB8-AA8</f>
        <v>4.3303502570440031</v>
      </c>
      <c r="AB64" s="27">
        <f>AB8-Z8</f>
        <v>5.6941270622635862</v>
      </c>
    </row>
    <row r="65" spans="1:31" x14ac:dyDescent="0.2">
      <c r="A65" t="str">
        <f>$A$9</f>
        <v>Professional occupations</v>
      </c>
      <c r="B65" s="27">
        <f t="shared" si="77"/>
        <v>17.910741601664</v>
      </c>
      <c r="C65" s="27">
        <f t="shared" si="77"/>
        <v>3.5042161572971793</v>
      </c>
      <c r="D65" s="27">
        <f t="shared" si="77"/>
        <v>9.4854635577172246</v>
      </c>
      <c r="E65" s="27">
        <f t="shared" si="77"/>
        <v>15.293949085740394</v>
      </c>
      <c r="F65" s="27">
        <f t="shared" ref="F65:F72" si="86">F9-D9</f>
        <v>24.779412643457619</v>
      </c>
      <c r="L65" t="str">
        <f>$A$9</f>
        <v>Professional occupations</v>
      </c>
      <c r="M65" s="27">
        <f t="shared" si="78"/>
        <v>8.3588247776788904</v>
      </c>
      <c r="N65" s="27">
        <f t="shared" si="79"/>
        <v>0.51095098053180266</v>
      </c>
      <c r="O65" s="27">
        <f t="shared" si="80"/>
        <v>4.5585386651352877</v>
      </c>
      <c r="P65" s="27">
        <f t="shared" si="81"/>
        <v>6.1517419651334819</v>
      </c>
      <c r="Q65" s="27">
        <f t="shared" ref="Q65:Q72" si="87">Q9-O9</f>
        <v>10.71028063026877</v>
      </c>
      <c r="W65" t="str">
        <f>$A$9</f>
        <v>Professional occupations</v>
      </c>
      <c r="X65" s="27">
        <f t="shared" si="82"/>
        <v>9.5519168239850387</v>
      </c>
      <c r="Y65" s="27">
        <f t="shared" si="83"/>
        <v>2.9932651767654335</v>
      </c>
      <c r="Z65" s="27">
        <f t="shared" si="84"/>
        <v>4.9269248925818374</v>
      </c>
      <c r="AA65" s="27">
        <f t="shared" si="85"/>
        <v>9.1422071206068978</v>
      </c>
      <c r="AB65" s="27">
        <f t="shared" ref="AB65:AB72" si="88">AB9-Z9</f>
        <v>14.069132013188735</v>
      </c>
    </row>
    <row r="66" spans="1:31" x14ac:dyDescent="0.2">
      <c r="A66" t="str">
        <f>$A$10</f>
        <v>Associate professional occupations</v>
      </c>
      <c r="B66" s="27">
        <f t="shared" si="77"/>
        <v>4.0872593709573692</v>
      </c>
      <c r="C66" s="27">
        <f t="shared" si="77"/>
        <v>3.8499698611044408</v>
      </c>
      <c r="D66" s="27">
        <f t="shared" si="77"/>
        <v>-1.2842484296200638</v>
      </c>
      <c r="E66" s="27">
        <f t="shared" si="77"/>
        <v>6.1792790247632894</v>
      </c>
      <c r="F66" s="27">
        <f t="shared" si="86"/>
        <v>4.8950305951432256</v>
      </c>
      <c r="L66" t="str">
        <f>$A$10</f>
        <v>Associate professional occupations</v>
      </c>
      <c r="M66" s="27">
        <f t="shared" si="78"/>
        <v>1.7843917625420502</v>
      </c>
      <c r="N66" s="27">
        <f t="shared" si="79"/>
        <v>1.5227523813003643</v>
      </c>
      <c r="O66" s="27">
        <f t="shared" si="80"/>
        <v>-2.083672645640803</v>
      </c>
      <c r="P66" s="27">
        <f t="shared" si="81"/>
        <v>1.3994414793965717</v>
      </c>
      <c r="Q66" s="27">
        <f t="shared" si="87"/>
        <v>-0.6842311662442313</v>
      </c>
      <c r="W66" t="str">
        <f>$A$10</f>
        <v>Associate professional occupations</v>
      </c>
      <c r="X66" s="27">
        <f t="shared" si="82"/>
        <v>2.302867608415383</v>
      </c>
      <c r="Y66" s="27">
        <f t="shared" si="83"/>
        <v>2.3272174798040481</v>
      </c>
      <c r="Z66" s="27">
        <f t="shared" si="84"/>
        <v>0.79942421602066815</v>
      </c>
      <c r="AA66" s="27">
        <f t="shared" si="85"/>
        <v>4.7798375453668172</v>
      </c>
      <c r="AB66" s="27">
        <f t="shared" si="88"/>
        <v>5.5792617613874853</v>
      </c>
    </row>
    <row r="67" spans="1:31" x14ac:dyDescent="0.2">
      <c r="A67" t="str">
        <f>$A$11</f>
        <v>Administrative and secretarial occupations</v>
      </c>
      <c r="B67" s="27">
        <f t="shared" si="77"/>
        <v>-1.8460462125700019</v>
      </c>
      <c r="C67" s="27">
        <f t="shared" si="77"/>
        <v>-0.1103650347473959</v>
      </c>
      <c r="D67" s="27">
        <f t="shared" si="77"/>
        <v>-3.0480056053643665</v>
      </c>
      <c r="E67" s="27">
        <f t="shared" si="77"/>
        <v>-5.6006273519658194</v>
      </c>
      <c r="F67" s="27">
        <f t="shared" si="86"/>
        <v>-8.6486329573301859</v>
      </c>
      <c r="L67" t="str">
        <f>$A$11</f>
        <v>Administrative and secretarial occupations</v>
      </c>
      <c r="M67" s="27">
        <f t="shared" si="78"/>
        <v>-1.0821400923355196</v>
      </c>
      <c r="N67" s="27">
        <f t="shared" si="79"/>
        <v>1.6909561166102467</v>
      </c>
      <c r="O67" s="27">
        <f t="shared" si="80"/>
        <v>-0.45020218953488644</v>
      </c>
      <c r="P67" s="27">
        <f t="shared" si="81"/>
        <v>0.89840070965545316</v>
      </c>
      <c r="Q67" s="27">
        <f t="shared" si="87"/>
        <v>0.44819852012056671</v>
      </c>
      <c r="W67" t="str">
        <f>$A$11</f>
        <v>Administrative and secretarial occupations</v>
      </c>
      <c r="X67" s="27">
        <f t="shared" si="82"/>
        <v>-0.76390612023445925</v>
      </c>
      <c r="Y67" s="27">
        <f t="shared" si="83"/>
        <v>-1.8013211513576053</v>
      </c>
      <c r="Z67" s="27">
        <f t="shared" si="84"/>
        <v>-2.5978034158294676</v>
      </c>
      <c r="AA67" s="27">
        <f t="shared" si="85"/>
        <v>-6.4990280616212956</v>
      </c>
      <c r="AB67" s="27">
        <f t="shared" si="88"/>
        <v>-9.0968314774507633</v>
      </c>
    </row>
    <row r="68" spans="1:31" x14ac:dyDescent="0.2">
      <c r="A68" t="str">
        <f>$A$12</f>
        <v>Skilled trades occupations</v>
      </c>
      <c r="B68" s="27">
        <f t="shared" si="77"/>
        <v>-2.5788592064363911</v>
      </c>
      <c r="C68" s="27">
        <f t="shared" si="77"/>
        <v>-5.826032983237873</v>
      </c>
      <c r="D68" s="27">
        <f t="shared" si="77"/>
        <v>0.81968902650983466</v>
      </c>
      <c r="E68" s="27">
        <f t="shared" si="77"/>
        <v>-1.1085658849677742</v>
      </c>
      <c r="F68" s="27">
        <f t="shared" si="86"/>
        <v>-0.28887685845793953</v>
      </c>
      <c r="L68" t="str">
        <f>$A$12</f>
        <v>Skilled trades occupations</v>
      </c>
      <c r="M68" s="27">
        <f t="shared" si="78"/>
        <v>-2.8884222490419944</v>
      </c>
      <c r="N68" s="27">
        <f t="shared" si="79"/>
        <v>-5.8021064422478688</v>
      </c>
      <c r="O68" s="27">
        <f t="shared" si="80"/>
        <v>7.3499515779047897E-2</v>
      </c>
      <c r="P68" s="27">
        <f t="shared" si="81"/>
        <v>-1.8848836854587958</v>
      </c>
      <c r="Q68" s="27">
        <f t="shared" si="87"/>
        <v>-1.8113841696797479</v>
      </c>
      <c r="W68" t="str">
        <f>$A$12</f>
        <v>Skilled trades occupations</v>
      </c>
      <c r="X68" s="27">
        <f t="shared" si="82"/>
        <v>0.30956304260552869</v>
      </c>
      <c r="Y68" s="27">
        <f t="shared" si="83"/>
        <v>-2.3926540989962497E-2</v>
      </c>
      <c r="Z68" s="27">
        <f t="shared" si="84"/>
        <v>0.74618951073079476</v>
      </c>
      <c r="AA68" s="27">
        <f t="shared" si="85"/>
        <v>0.77631780049103405</v>
      </c>
      <c r="AB68" s="27">
        <f t="shared" si="88"/>
        <v>1.5225073112218288</v>
      </c>
    </row>
    <row r="69" spans="1:31" x14ac:dyDescent="0.2">
      <c r="A69" t="str">
        <f>$A$13</f>
        <v>Caring, leisure and other service occupations</v>
      </c>
      <c r="B69" s="27">
        <f t="shared" si="77"/>
        <v>3.7907036812442811</v>
      </c>
      <c r="C69" s="27">
        <f t="shared" si="77"/>
        <v>-0.84748207925148478</v>
      </c>
      <c r="D69" s="27">
        <f t="shared" si="77"/>
        <v>3.5575985021354768</v>
      </c>
      <c r="E69" s="27">
        <f t="shared" si="77"/>
        <v>5.7248895885416644</v>
      </c>
      <c r="F69" s="27">
        <f t="shared" si="86"/>
        <v>9.2824880906771412</v>
      </c>
      <c r="L69" t="str">
        <f>$A$13</f>
        <v>Caring, leisure and other service occupations</v>
      </c>
      <c r="M69" s="27">
        <f t="shared" si="78"/>
        <v>0.14839164863074927</v>
      </c>
      <c r="N69" s="27">
        <f t="shared" si="79"/>
        <v>-0.31306175364150768</v>
      </c>
      <c r="O69" s="27">
        <f t="shared" si="80"/>
        <v>1.1964026990423182</v>
      </c>
      <c r="P69" s="27">
        <f t="shared" si="81"/>
        <v>1.6938223468790365</v>
      </c>
      <c r="Q69" s="27">
        <f t="shared" si="87"/>
        <v>2.8902250459213548</v>
      </c>
      <c r="W69" t="str">
        <f>$A$13</f>
        <v>Caring, leisure and other service occupations</v>
      </c>
      <c r="X69" s="27">
        <f t="shared" si="82"/>
        <v>3.6423120326136811</v>
      </c>
      <c r="Y69" s="27">
        <f t="shared" si="83"/>
        <v>-0.53442032561009256</v>
      </c>
      <c r="Z69" s="27">
        <f t="shared" si="84"/>
        <v>2.3611958030930325</v>
      </c>
      <c r="AA69" s="27">
        <f t="shared" si="85"/>
        <v>4.0310672416627256</v>
      </c>
      <c r="AB69" s="27">
        <f t="shared" si="88"/>
        <v>6.392263044755758</v>
      </c>
    </row>
    <row r="70" spans="1:31" x14ac:dyDescent="0.2">
      <c r="A70" t="str">
        <f>$A$14</f>
        <v>Sales and customer service occupations</v>
      </c>
      <c r="B70" s="27">
        <f t="shared" si="77"/>
        <v>-3.8984704927311284</v>
      </c>
      <c r="C70" s="27">
        <f t="shared" si="77"/>
        <v>-0.33746386993384192</v>
      </c>
      <c r="D70" s="27">
        <f t="shared" si="77"/>
        <v>0.25148847157193188</v>
      </c>
      <c r="E70" s="27">
        <f t="shared" si="77"/>
        <v>0.32960250791125389</v>
      </c>
      <c r="F70" s="27">
        <f t="shared" si="86"/>
        <v>0.58109097948318578</v>
      </c>
      <c r="L70" t="str">
        <f>$A$14</f>
        <v>Sales and customer service occupations</v>
      </c>
      <c r="M70" s="27">
        <f t="shared" si="78"/>
        <v>-1.6399827004089182</v>
      </c>
      <c r="N70" s="27">
        <f t="shared" si="79"/>
        <v>0.34960402474715124</v>
      </c>
      <c r="O70" s="27">
        <f t="shared" si="80"/>
        <v>0.44680923092801628</v>
      </c>
      <c r="P70" s="27">
        <f t="shared" si="81"/>
        <v>0.49684470815121529</v>
      </c>
      <c r="Q70" s="27">
        <f t="shared" si="87"/>
        <v>0.94365393907923156</v>
      </c>
      <c r="W70" t="str">
        <f>$A$14</f>
        <v>Sales and customer service occupations</v>
      </c>
      <c r="X70" s="27">
        <f t="shared" si="82"/>
        <v>-2.2584877923222031</v>
      </c>
      <c r="Y70" s="27">
        <f t="shared" si="83"/>
        <v>-0.68706789468100382</v>
      </c>
      <c r="Z70" s="27">
        <f t="shared" si="84"/>
        <v>-0.19532075935613236</v>
      </c>
      <c r="AA70" s="27">
        <f t="shared" si="85"/>
        <v>-0.16724220023990455</v>
      </c>
      <c r="AB70" s="27">
        <f t="shared" si="88"/>
        <v>-0.3625629595960369</v>
      </c>
    </row>
    <row r="71" spans="1:31" x14ac:dyDescent="0.2">
      <c r="A71" t="str">
        <f>$A$15</f>
        <v>Process, plant and machine operatives</v>
      </c>
      <c r="B71" s="27">
        <f t="shared" si="77"/>
        <v>2.5425530025959837</v>
      </c>
      <c r="C71" s="27">
        <f t="shared" si="77"/>
        <v>-3.7483750598863992</v>
      </c>
      <c r="D71" s="27">
        <f t="shared" si="77"/>
        <v>4.0987700677476582</v>
      </c>
      <c r="E71" s="27">
        <f t="shared" si="77"/>
        <v>0.24016008694803759</v>
      </c>
      <c r="F71" s="27">
        <f t="shared" si="86"/>
        <v>4.3389301546956958</v>
      </c>
      <c r="L71" t="str">
        <f>$A$15</f>
        <v>Process, plant and machine operatives</v>
      </c>
      <c r="M71" s="27">
        <f t="shared" si="78"/>
        <v>2.3357112615116193</v>
      </c>
      <c r="N71" s="27">
        <f t="shared" si="79"/>
        <v>-3.2101772059828164</v>
      </c>
      <c r="O71" s="27">
        <f t="shared" si="80"/>
        <v>2.7426663750499465</v>
      </c>
      <c r="P71" s="27">
        <f t="shared" si="81"/>
        <v>0.11990195490007594</v>
      </c>
      <c r="Q71" s="27">
        <f t="shared" si="87"/>
        <v>2.8625683299500224</v>
      </c>
      <c r="W71" t="str">
        <f>$A$15</f>
        <v>Process, plant and machine operatives</v>
      </c>
      <c r="X71" s="27">
        <f t="shared" si="82"/>
        <v>0.20684174108437325</v>
      </c>
      <c r="Y71" s="27">
        <f t="shared" si="83"/>
        <v>-0.53819785390361963</v>
      </c>
      <c r="Z71" s="27">
        <f t="shared" si="84"/>
        <v>1.3561036926977361</v>
      </c>
      <c r="AA71" s="27">
        <f t="shared" si="85"/>
        <v>0.12025813204792968</v>
      </c>
      <c r="AB71" s="27">
        <f t="shared" si="88"/>
        <v>1.4763618247456658</v>
      </c>
    </row>
    <row r="72" spans="1:31" x14ac:dyDescent="0.2">
      <c r="A72" t="str">
        <f>$A$16</f>
        <v>Elementary occupations</v>
      </c>
      <c r="B72" s="27">
        <f t="shared" si="77"/>
        <v>-1.5840023725906391</v>
      </c>
      <c r="C72" s="27">
        <f t="shared" si="77"/>
        <v>-4.7558622849257404</v>
      </c>
      <c r="D72" s="27">
        <f t="shared" si="77"/>
        <v>-4.6472679939988382E-2</v>
      </c>
      <c r="E72" s="27">
        <f t="shared" si="77"/>
        <v>-1.3585353819251011</v>
      </c>
      <c r="F72" s="27">
        <f t="shared" si="86"/>
        <v>-1.4050080618650895</v>
      </c>
      <c r="L72" t="str">
        <f>$A$16</f>
        <v>Elementary occupations</v>
      </c>
      <c r="M72" s="27">
        <f t="shared" si="78"/>
        <v>-2.7135062669722636</v>
      </c>
      <c r="N72" s="27">
        <f t="shared" si="79"/>
        <v>-1.3968935864175478</v>
      </c>
      <c r="O72" s="27">
        <f t="shared" si="80"/>
        <v>0.71474151352872894</v>
      </c>
      <c r="P72" s="27">
        <f t="shared" si="81"/>
        <v>-0.68044435667452063</v>
      </c>
      <c r="Q72" s="27">
        <f t="shared" si="87"/>
        <v>3.4297156854208311E-2</v>
      </c>
      <c r="W72" t="str">
        <f>$A$16</f>
        <v>Elementary occupations</v>
      </c>
      <c r="X72" s="27">
        <f t="shared" si="82"/>
        <v>1.1295038943816316</v>
      </c>
      <c r="Y72" s="27">
        <f t="shared" si="83"/>
        <v>-3.3589686985082068</v>
      </c>
      <c r="Z72" s="27">
        <f t="shared" si="84"/>
        <v>-0.76121419346875641</v>
      </c>
      <c r="AA72" s="27">
        <f t="shared" si="85"/>
        <v>-0.67809102525052722</v>
      </c>
      <c r="AB72" s="27">
        <f t="shared" si="88"/>
        <v>-1.4393052187192836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24.869999999999607</v>
      </c>
      <c r="C74" s="29">
        <f t="shared" ref="C74" si="89">D18-C18</f>
        <v>-7.8669999999996776</v>
      </c>
      <c r="D74" s="29">
        <f>E18-D18</f>
        <v>15.506000000000483</v>
      </c>
      <c r="E74" s="29">
        <f>F18-E18</f>
        <v>27.108999999999469</v>
      </c>
      <c r="F74" s="29">
        <f>F18-D18</f>
        <v>42.614999999999952</v>
      </c>
      <c r="L74" s="24" t="str">
        <f>$A$18</f>
        <v>All occupations</v>
      </c>
      <c r="M74" s="29">
        <f>N18-M18</f>
        <v>7.2263274136764721</v>
      </c>
      <c r="N74" s="29">
        <f t="shared" ref="N74" si="90">O18-N18</f>
        <v>-6.5771818845608152</v>
      </c>
      <c r="O74" s="29">
        <f>P18-O18</f>
        <v>7.5067234483106802</v>
      </c>
      <c r="P74" s="29">
        <f>Q18-P18</f>
        <v>11.273323189892153</v>
      </c>
      <c r="Q74" s="29">
        <f>Q18-O18</f>
        <v>18.780046638202833</v>
      </c>
      <c r="W74" s="24" t="str">
        <f>$A$18</f>
        <v>All occupations</v>
      </c>
      <c r="X74" s="29">
        <f>Y18-X18</f>
        <v>17.643672586323248</v>
      </c>
      <c r="Y74" s="29">
        <f t="shared" ref="Y74" si="91">Z18-Y18</f>
        <v>-1.289818115438834</v>
      </c>
      <c r="Z74" s="29">
        <f>AA18-Z18</f>
        <v>7.9992765516892916</v>
      </c>
      <c r="AA74" s="29">
        <f>AB18-AA18</f>
        <v>15.835676810107685</v>
      </c>
      <c r="AB74" s="29">
        <f>AB18-Z18</f>
        <v>23.834953361796977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49.756865170390789</v>
      </c>
      <c r="C80" s="11">
        <f t="shared" si="92"/>
        <v>56.202985798257004</v>
      </c>
      <c r="D80" s="11">
        <f t="shared" si="92"/>
        <v>56.607381091838405</v>
      </c>
      <c r="E80" s="11">
        <f t="shared" si="92"/>
        <v>58.279098181081167</v>
      </c>
      <c r="F80" s="11">
        <f t="shared" si="92"/>
        <v>65.687946506034692</v>
      </c>
      <c r="H80" s="40">
        <f>IF(D$6-B$6 &lt;&gt; 0,(EXP(LN(D8/B8)/(D$6-B$6))-1)*100,0)</f>
        <v>2.6133840884655202</v>
      </c>
      <c r="I80" s="40">
        <f t="shared" ref="I80:I88" si="93">F46</f>
        <v>0.99677544840879317</v>
      </c>
      <c r="L80" t="str">
        <f t="shared" ref="L80:Q88" si="94">L8</f>
        <v>Managers, directors and senior officials</v>
      </c>
      <c r="M80" s="11">
        <f t="shared" si="94"/>
        <v>33.255736890243753</v>
      </c>
      <c r="N80" s="11">
        <f t="shared" si="94"/>
        <v>36.178796162315663</v>
      </c>
      <c r="O80" s="11">
        <f t="shared" si="94"/>
        <v>36.249589762854981</v>
      </c>
      <c r="P80" s="11">
        <f t="shared" si="94"/>
        <v>36.557530046878014</v>
      </c>
      <c r="Q80" s="11">
        <f t="shared" si="94"/>
        <v>39.636028114787628</v>
      </c>
      <c r="S80" s="40">
        <f t="shared" ref="S80:S88" si="95">IF(O$6-M$6 &lt;&gt; 0,(EXP(LN(O8/M8)/(O$6-M$6))-1)*100,0)</f>
        <v>1.7389624006614479</v>
      </c>
      <c r="T80" s="40">
        <f t="shared" ref="T80:T88" si="96">Q46</f>
        <v>0.59717898757991605</v>
      </c>
      <c r="W80" t="str">
        <f t="shared" ref="W80:AB88" si="97">W8</f>
        <v>Managers, directors and senior officials</v>
      </c>
      <c r="X80" s="11">
        <f t="shared" si="97"/>
        <v>16.501128280147036</v>
      </c>
      <c r="Y80" s="11">
        <f t="shared" si="97"/>
        <v>20.024189635941305</v>
      </c>
      <c r="Z80" s="11">
        <f t="shared" si="97"/>
        <v>20.357791328983492</v>
      </c>
      <c r="AA80" s="11">
        <f t="shared" si="97"/>
        <v>21.721568134203075</v>
      </c>
      <c r="AB80" s="11">
        <f t="shared" si="97"/>
        <v>26.051918391247078</v>
      </c>
      <c r="AD80" s="40">
        <f t="shared" ref="AD80:AD88" si="98">IF(Z$6-X$6 &lt;&gt; 0,(EXP(LN(Z8/X8)/(Z$6-X$6))-1)*100,0)</f>
        <v>4.2901767715812111</v>
      </c>
      <c r="AE80" s="40">
        <f t="shared" ref="AE80:AE88" si="99">AB46</f>
        <v>1.6577757901668155</v>
      </c>
    </row>
    <row r="81" spans="1:31" x14ac:dyDescent="0.2">
      <c r="A81" t="str">
        <f t="shared" si="92"/>
        <v>Professional occupations</v>
      </c>
      <c r="B81" s="11">
        <f t="shared" si="92"/>
        <v>99.622576889054812</v>
      </c>
      <c r="C81" s="11">
        <f t="shared" si="92"/>
        <v>117.53331849071881</v>
      </c>
      <c r="D81" s="11">
        <f t="shared" si="92"/>
        <v>121.03753464801599</v>
      </c>
      <c r="E81" s="11">
        <f t="shared" si="92"/>
        <v>130.52299820573322</v>
      </c>
      <c r="F81" s="11">
        <f t="shared" si="92"/>
        <v>145.81694729147361</v>
      </c>
      <c r="H81" s="40">
        <f t="shared" ref="H81:H88" si="100">IF(D$6-B$6 &lt;&gt; 0,(EXP(LN(D9/B9)/(D$6-B$6))-1)*100,0)</f>
        <v>3.9710571035214581</v>
      </c>
      <c r="I81" s="40">
        <f t="shared" si="93"/>
        <v>1.2494164521136941</v>
      </c>
      <c r="L81" t="str">
        <f t="shared" si="94"/>
        <v>Professional occupations</v>
      </c>
      <c r="M81" s="11">
        <f t="shared" si="94"/>
        <v>55.590532829689479</v>
      </c>
      <c r="N81" s="11">
        <f t="shared" si="94"/>
        <v>63.94935760736837</v>
      </c>
      <c r="O81" s="11">
        <f t="shared" si="94"/>
        <v>64.460308587900172</v>
      </c>
      <c r="P81" s="11">
        <f t="shared" si="94"/>
        <v>69.01884725303546</v>
      </c>
      <c r="Q81" s="11">
        <f t="shared" si="94"/>
        <v>75.170589218168942</v>
      </c>
      <c r="S81" s="40">
        <f t="shared" si="95"/>
        <v>3.0050005351886178</v>
      </c>
      <c r="T81" s="40">
        <f t="shared" si="96"/>
        <v>1.0300043322152508</v>
      </c>
      <c r="W81" t="str">
        <f t="shared" si="97"/>
        <v>Professional occupations</v>
      </c>
      <c r="X81" s="11">
        <f t="shared" si="97"/>
        <v>44.03204405936539</v>
      </c>
      <c r="Y81" s="11">
        <f t="shared" si="97"/>
        <v>53.583960883350429</v>
      </c>
      <c r="Z81" s="11">
        <f t="shared" si="97"/>
        <v>56.577226060115862</v>
      </c>
      <c r="AA81" s="11">
        <f t="shared" si="97"/>
        <v>61.504150952697699</v>
      </c>
      <c r="AB81" s="11">
        <f t="shared" si="97"/>
        <v>70.646358073304597</v>
      </c>
      <c r="AD81" s="40">
        <f t="shared" si="98"/>
        <v>5.141594940919969</v>
      </c>
      <c r="AE81" s="40">
        <f t="shared" si="99"/>
        <v>1.4915476601926603</v>
      </c>
    </row>
    <row r="82" spans="1:31" x14ac:dyDescent="0.2">
      <c r="A82" t="str">
        <f t="shared" si="92"/>
        <v>Associate professional occupations</v>
      </c>
      <c r="B82" s="11">
        <f t="shared" si="92"/>
        <v>60.210257585346113</v>
      </c>
      <c r="C82" s="11">
        <f t="shared" si="92"/>
        <v>64.297516956303483</v>
      </c>
      <c r="D82" s="11">
        <f t="shared" si="92"/>
        <v>68.147486817407923</v>
      </c>
      <c r="E82" s="11">
        <f t="shared" si="92"/>
        <v>66.86323838778786</v>
      </c>
      <c r="F82" s="11">
        <f t="shared" si="92"/>
        <v>73.042517412551149</v>
      </c>
      <c r="H82" s="40">
        <f t="shared" si="100"/>
        <v>2.5075542763575154</v>
      </c>
      <c r="I82" s="40">
        <f t="shared" si="93"/>
        <v>0.46352042561714768</v>
      </c>
      <c r="L82" t="str">
        <f t="shared" si="94"/>
        <v>Associate professional occupations</v>
      </c>
      <c r="M82" s="11">
        <f t="shared" si="94"/>
        <v>32.726178770587559</v>
      </c>
      <c r="N82" s="11">
        <f t="shared" si="94"/>
        <v>34.510570533129609</v>
      </c>
      <c r="O82" s="11">
        <f t="shared" si="94"/>
        <v>36.033322914429974</v>
      </c>
      <c r="P82" s="11">
        <f t="shared" si="94"/>
        <v>33.949650268789171</v>
      </c>
      <c r="Q82" s="11">
        <f t="shared" si="94"/>
        <v>35.349091748185742</v>
      </c>
      <c r="S82" s="40">
        <f t="shared" si="95"/>
        <v>1.9440312067449339</v>
      </c>
      <c r="T82" s="40">
        <f t="shared" si="96"/>
        <v>-0.12772801117466592</v>
      </c>
      <c r="W82" t="str">
        <f t="shared" si="97"/>
        <v>Associate professional occupations</v>
      </c>
      <c r="X82" s="11">
        <f t="shared" si="97"/>
        <v>27.484078814758519</v>
      </c>
      <c r="Y82" s="11">
        <f t="shared" si="97"/>
        <v>29.786946423173902</v>
      </c>
      <c r="Z82" s="11">
        <f t="shared" si="97"/>
        <v>32.11416390297795</v>
      </c>
      <c r="AA82" s="11">
        <f t="shared" si="97"/>
        <v>32.913588118998618</v>
      </c>
      <c r="AB82" s="11">
        <f t="shared" si="97"/>
        <v>37.693425664365435</v>
      </c>
      <c r="AD82" s="40">
        <f t="shared" si="98"/>
        <v>3.1627918764719043</v>
      </c>
      <c r="AE82" s="40">
        <f t="shared" si="99"/>
        <v>1.0736461074548842</v>
      </c>
    </row>
    <row r="83" spans="1:31" x14ac:dyDescent="0.2">
      <c r="A83" t="str">
        <f t="shared" si="92"/>
        <v>Administrative and secretarial occupations</v>
      </c>
      <c r="B83" s="11">
        <f t="shared" si="92"/>
        <v>53.642195862786998</v>
      </c>
      <c r="C83" s="11">
        <f t="shared" si="92"/>
        <v>51.796149650216996</v>
      </c>
      <c r="D83" s="11">
        <f t="shared" si="92"/>
        <v>51.685784615469601</v>
      </c>
      <c r="E83" s="11">
        <f t="shared" si="92"/>
        <v>48.637779010105234</v>
      </c>
      <c r="F83" s="11">
        <f t="shared" si="92"/>
        <v>43.037151658139415</v>
      </c>
      <c r="H83" s="40">
        <f t="shared" si="100"/>
        <v>-0.74031030307966095</v>
      </c>
      <c r="I83" s="40">
        <f t="shared" si="93"/>
        <v>-1.213372211089514</v>
      </c>
      <c r="L83" t="str">
        <f t="shared" si="94"/>
        <v>Administrative and secretarial occupations</v>
      </c>
      <c r="M83" s="11">
        <f t="shared" si="94"/>
        <v>11.225716341905446</v>
      </c>
      <c r="N83" s="11">
        <f t="shared" si="94"/>
        <v>10.143576249569927</v>
      </c>
      <c r="O83" s="11">
        <f t="shared" si="94"/>
        <v>11.834532366180174</v>
      </c>
      <c r="P83" s="11">
        <f t="shared" si="94"/>
        <v>11.384330176645287</v>
      </c>
      <c r="Q83" s="11">
        <f t="shared" si="94"/>
        <v>12.28273088630074</v>
      </c>
      <c r="S83" s="40">
        <f t="shared" si="95"/>
        <v>1.0618880564977839</v>
      </c>
      <c r="T83" s="40">
        <f t="shared" si="96"/>
        <v>0.24812434335330646</v>
      </c>
      <c r="W83" t="str">
        <f t="shared" si="97"/>
        <v>Administrative and secretarial occupations</v>
      </c>
      <c r="X83" s="11">
        <f t="shared" si="97"/>
        <v>42.416479520881502</v>
      </c>
      <c r="Y83" s="11">
        <f t="shared" si="97"/>
        <v>41.652573400647043</v>
      </c>
      <c r="Z83" s="11">
        <f t="shared" si="97"/>
        <v>39.851252249289438</v>
      </c>
      <c r="AA83" s="11">
        <f t="shared" si="97"/>
        <v>37.25344883345997</v>
      </c>
      <c r="AB83" s="11">
        <f t="shared" si="97"/>
        <v>30.754420771838674</v>
      </c>
      <c r="AD83" s="40">
        <f t="shared" si="98"/>
        <v>-1.2399114774385378</v>
      </c>
      <c r="AE83" s="40">
        <f t="shared" si="99"/>
        <v>-1.7126320321374289</v>
      </c>
    </row>
    <row r="84" spans="1:31" x14ac:dyDescent="0.2">
      <c r="A84" t="str">
        <f t="shared" si="92"/>
        <v>Skilled trades occupations</v>
      </c>
      <c r="B84" s="11">
        <f t="shared" si="92"/>
        <v>46.981713008252342</v>
      </c>
      <c r="C84" s="11">
        <f t="shared" si="92"/>
        <v>44.402853801815951</v>
      </c>
      <c r="D84" s="11">
        <f t="shared" si="92"/>
        <v>38.576820818578078</v>
      </c>
      <c r="E84" s="11">
        <f t="shared" si="92"/>
        <v>39.396509845087913</v>
      </c>
      <c r="F84" s="11">
        <f t="shared" si="92"/>
        <v>38.287943960120138</v>
      </c>
      <c r="H84" s="40">
        <f t="shared" si="100"/>
        <v>-3.8654456822661221</v>
      </c>
      <c r="I84" s="40">
        <f t="shared" si="93"/>
        <v>-5.009765791825771E-2</v>
      </c>
      <c r="L84" t="str">
        <f t="shared" si="94"/>
        <v>Skilled trades occupations</v>
      </c>
      <c r="M84" s="11">
        <f t="shared" si="94"/>
        <v>41.445692087543392</v>
      </c>
      <c r="N84" s="11">
        <f t="shared" si="94"/>
        <v>38.557269838501398</v>
      </c>
      <c r="O84" s="11">
        <f t="shared" si="94"/>
        <v>32.755163396253529</v>
      </c>
      <c r="P84" s="11">
        <f t="shared" si="94"/>
        <v>32.828662912032577</v>
      </c>
      <c r="Q84" s="11">
        <f t="shared" si="94"/>
        <v>30.943779226573781</v>
      </c>
      <c r="S84" s="40">
        <f t="shared" si="95"/>
        <v>-4.5974298429354521</v>
      </c>
      <c r="T84" s="40">
        <f t="shared" si="96"/>
        <v>-0.37853923353851071</v>
      </c>
      <c r="W84" t="str">
        <f t="shared" si="97"/>
        <v>Skilled trades occupations</v>
      </c>
      <c r="X84" s="11">
        <f t="shared" si="97"/>
        <v>5.5360209207089834</v>
      </c>
      <c r="Y84" s="11">
        <f t="shared" si="97"/>
        <v>5.8455839633145121</v>
      </c>
      <c r="Z84" s="11">
        <f t="shared" si="97"/>
        <v>5.8216574223245496</v>
      </c>
      <c r="AA84" s="11">
        <f t="shared" si="97"/>
        <v>6.5678469330553444</v>
      </c>
      <c r="AB84" s="11">
        <f t="shared" si="97"/>
        <v>7.3441647335463784</v>
      </c>
      <c r="AD84" s="40">
        <f t="shared" si="98"/>
        <v>1.0112590988343939</v>
      </c>
      <c r="AE84" s="40">
        <f t="shared" si="99"/>
        <v>1.5608633971201824</v>
      </c>
    </row>
    <row r="85" spans="1:31" x14ac:dyDescent="0.2">
      <c r="A85" t="str">
        <f t="shared" si="92"/>
        <v>Caring, leisure and other service occupations</v>
      </c>
      <c r="B85" s="11">
        <f t="shared" si="92"/>
        <v>45.472985724408076</v>
      </c>
      <c r="C85" s="11">
        <f t="shared" si="92"/>
        <v>49.263689405652357</v>
      </c>
      <c r="D85" s="11">
        <f t="shared" si="92"/>
        <v>48.416207326400873</v>
      </c>
      <c r="E85" s="11">
        <f t="shared" si="92"/>
        <v>51.973805828536349</v>
      </c>
      <c r="F85" s="11">
        <f t="shared" si="92"/>
        <v>57.698695417078014</v>
      </c>
      <c r="H85" s="40">
        <f t="shared" si="100"/>
        <v>1.262223445389643</v>
      </c>
      <c r="I85" s="40">
        <f t="shared" si="93"/>
        <v>1.1761963819578947</v>
      </c>
      <c r="L85" t="str">
        <f t="shared" si="94"/>
        <v>Caring, leisure and other service occupations</v>
      </c>
      <c r="M85" s="11">
        <f t="shared" si="94"/>
        <v>8.5011281274015751</v>
      </c>
      <c r="N85" s="11">
        <f t="shared" si="94"/>
        <v>8.6495197760323244</v>
      </c>
      <c r="O85" s="11">
        <f t="shared" si="94"/>
        <v>8.3364580223908167</v>
      </c>
      <c r="P85" s="11">
        <f t="shared" si="94"/>
        <v>9.5328607214331349</v>
      </c>
      <c r="Q85" s="11">
        <f t="shared" si="94"/>
        <v>11.226683068312171</v>
      </c>
      <c r="S85" s="40">
        <f t="shared" si="95"/>
        <v>-0.39044471381441959</v>
      </c>
      <c r="T85" s="40">
        <f t="shared" si="96"/>
        <v>2.004185646428791</v>
      </c>
      <c r="W85" t="str">
        <f t="shared" si="97"/>
        <v>Caring, leisure and other service occupations</v>
      </c>
      <c r="X85" s="11">
        <f t="shared" si="97"/>
        <v>36.971857597006498</v>
      </c>
      <c r="Y85" s="11">
        <f t="shared" si="97"/>
        <v>40.614169629620179</v>
      </c>
      <c r="Z85" s="11">
        <f t="shared" si="97"/>
        <v>40.079749304010086</v>
      </c>
      <c r="AA85" s="11">
        <f t="shared" si="97"/>
        <v>42.440945107103119</v>
      </c>
      <c r="AB85" s="11">
        <f t="shared" si="97"/>
        <v>46.472012348765844</v>
      </c>
      <c r="AD85" s="40">
        <f>IF(Z$6-X$6 &lt;&gt; 0,(EXP(LN(Z13/X13)/(Z$6-X$6))-1)*100,0)</f>
        <v>1.6273836365741312</v>
      </c>
      <c r="AE85" s="40">
        <f t="shared" si="99"/>
        <v>0.99140918249762677</v>
      </c>
    </row>
    <row r="86" spans="1:31" x14ac:dyDescent="0.2">
      <c r="A86" t="str">
        <f t="shared" si="92"/>
        <v>Sales and customer service occupations</v>
      </c>
      <c r="B86" s="11">
        <f t="shared" si="92"/>
        <v>39.663867963245288</v>
      </c>
      <c r="C86" s="11">
        <f t="shared" si="92"/>
        <v>35.765397470514159</v>
      </c>
      <c r="D86" s="11">
        <f t="shared" si="92"/>
        <v>35.427933600580317</v>
      </c>
      <c r="E86" s="11">
        <f t="shared" si="92"/>
        <v>35.679422072152249</v>
      </c>
      <c r="F86" s="11">
        <f t="shared" si="92"/>
        <v>36.009024580063503</v>
      </c>
      <c r="H86" s="40">
        <f t="shared" si="100"/>
        <v>-2.2334811428058488</v>
      </c>
      <c r="I86" s="40">
        <f t="shared" si="93"/>
        <v>0.10851881297864185</v>
      </c>
      <c r="L86" t="str">
        <f t="shared" si="94"/>
        <v>Sales and customer service occupations</v>
      </c>
      <c r="M86" s="11">
        <f t="shared" si="94"/>
        <v>15.561612225363376</v>
      </c>
      <c r="N86" s="11">
        <f t="shared" si="94"/>
        <v>13.921629524954458</v>
      </c>
      <c r="O86" s="11">
        <f t="shared" si="94"/>
        <v>14.271233549701609</v>
      </c>
      <c r="P86" s="11">
        <f t="shared" si="94"/>
        <v>14.718042780629625</v>
      </c>
      <c r="Q86" s="11">
        <f t="shared" si="94"/>
        <v>15.214887488780841</v>
      </c>
      <c r="S86" s="40">
        <f t="shared" si="95"/>
        <v>-1.7163255142022327</v>
      </c>
      <c r="T86" s="40">
        <f t="shared" si="96"/>
        <v>0.42776911285018482</v>
      </c>
      <c r="W86" t="str">
        <f t="shared" si="97"/>
        <v>Sales and customer service occupations</v>
      </c>
      <c r="X86" s="11">
        <f t="shared" si="97"/>
        <v>24.102255737881912</v>
      </c>
      <c r="Y86" s="11">
        <f t="shared" si="97"/>
        <v>21.843767945559708</v>
      </c>
      <c r="Z86" s="11">
        <f t="shared" si="97"/>
        <v>21.156700050878705</v>
      </c>
      <c r="AA86" s="11">
        <f t="shared" si="97"/>
        <v>20.961379291522572</v>
      </c>
      <c r="AB86" s="11">
        <f t="shared" si="97"/>
        <v>20.794137091282668</v>
      </c>
      <c r="AD86" s="40">
        <f t="shared" si="98"/>
        <v>-2.5732876193943821</v>
      </c>
      <c r="AE86" s="40">
        <f t="shared" si="99"/>
        <v>-0.11517073579879744</v>
      </c>
    </row>
    <row r="87" spans="1:31" x14ac:dyDescent="0.2">
      <c r="A87" t="str">
        <f t="shared" si="92"/>
        <v>Process, plant and machine operatives</v>
      </c>
      <c r="B87" s="11">
        <f t="shared" si="92"/>
        <v>28.081136390351997</v>
      </c>
      <c r="C87" s="11">
        <f t="shared" si="92"/>
        <v>30.623689392947981</v>
      </c>
      <c r="D87" s="11">
        <f t="shared" si="92"/>
        <v>26.875314333061581</v>
      </c>
      <c r="E87" s="11">
        <f t="shared" si="92"/>
        <v>30.97408440080924</v>
      </c>
      <c r="F87" s="11">
        <f t="shared" si="92"/>
        <v>31.214244487757277</v>
      </c>
      <c r="H87" s="40">
        <f t="shared" si="100"/>
        <v>-0.87395591923995486</v>
      </c>
      <c r="I87" s="40">
        <f t="shared" si="93"/>
        <v>1.0027701274844203</v>
      </c>
      <c r="L87" t="str">
        <f t="shared" si="94"/>
        <v>Process, plant and machine operatives</v>
      </c>
      <c r="M87" s="11">
        <f t="shared" si="94"/>
        <v>23.902744501132425</v>
      </c>
      <c r="N87" s="11">
        <f t="shared" si="94"/>
        <v>26.238455762644044</v>
      </c>
      <c r="O87" s="11">
        <f t="shared" si="94"/>
        <v>23.028278556661228</v>
      </c>
      <c r="P87" s="11">
        <f t="shared" si="94"/>
        <v>25.770944931711174</v>
      </c>
      <c r="Q87" s="11">
        <f t="shared" si="94"/>
        <v>25.89084688661125</v>
      </c>
      <c r="S87" s="40">
        <f t="shared" si="95"/>
        <v>-0.74263517331039086</v>
      </c>
      <c r="T87" s="40">
        <f t="shared" si="96"/>
        <v>0.78416889825005942</v>
      </c>
      <c r="W87" t="str">
        <f t="shared" si="97"/>
        <v>Process, plant and machine operatives</v>
      </c>
      <c r="X87" s="11">
        <f t="shared" si="97"/>
        <v>4.1783918892195793</v>
      </c>
      <c r="Y87" s="11">
        <f t="shared" si="97"/>
        <v>4.3852336303039525</v>
      </c>
      <c r="Z87" s="11">
        <f t="shared" si="97"/>
        <v>3.8470357764003329</v>
      </c>
      <c r="AA87" s="11">
        <f t="shared" si="97"/>
        <v>5.203139469098069</v>
      </c>
      <c r="AB87" s="11">
        <f t="shared" si="97"/>
        <v>5.3233976011459987</v>
      </c>
      <c r="AD87" s="40">
        <f t="shared" si="98"/>
        <v>-1.6388922687818774</v>
      </c>
      <c r="AE87" s="40">
        <f t="shared" si="99"/>
        <v>2.1890069104967491</v>
      </c>
    </row>
    <row r="88" spans="1:31" x14ac:dyDescent="0.2">
      <c r="A88" t="str">
        <f t="shared" si="92"/>
        <v>Elementary occupations</v>
      </c>
      <c r="B88" s="11">
        <f t="shared" si="92"/>
        <v>58.20440140616352</v>
      </c>
      <c r="C88" s="11">
        <f t="shared" si="92"/>
        <v>56.62039903357288</v>
      </c>
      <c r="D88" s="11">
        <f t="shared" si="92"/>
        <v>51.86453674864714</v>
      </c>
      <c r="E88" s="11">
        <f t="shared" si="92"/>
        <v>51.818064068707152</v>
      </c>
      <c r="F88" s="11">
        <f t="shared" si="92"/>
        <v>50.45952868678205</v>
      </c>
      <c r="H88" s="40">
        <f t="shared" si="100"/>
        <v>-2.2801177025959185</v>
      </c>
      <c r="I88" s="40">
        <f t="shared" si="93"/>
        <v>-0.18292351822212227</v>
      </c>
      <c r="L88" t="str">
        <f t="shared" si="94"/>
        <v>Elementary occupations</v>
      </c>
      <c r="M88" s="11">
        <f t="shared" si="94"/>
        <v>30.107289636649018</v>
      </c>
      <c r="N88" s="11">
        <f t="shared" si="94"/>
        <v>27.393783369676754</v>
      </c>
      <c r="O88" s="11">
        <f t="shared" si="94"/>
        <v>25.996889783259206</v>
      </c>
      <c r="P88" s="11">
        <f t="shared" si="94"/>
        <v>26.711631296787935</v>
      </c>
      <c r="Q88" s="11">
        <f t="shared" si="94"/>
        <v>26.031186940113415</v>
      </c>
      <c r="S88" s="40">
        <f t="shared" si="95"/>
        <v>-2.8931321159883172</v>
      </c>
      <c r="T88" s="40">
        <f t="shared" si="96"/>
        <v>8.7897846146267611E-3</v>
      </c>
      <c r="W88" t="str">
        <f t="shared" si="97"/>
        <v>Elementary occupations</v>
      </c>
      <c r="X88" s="11">
        <f t="shared" si="97"/>
        <v>28.097111769514516</v>
      </c>
      <c r="Y88" s="11">
        <f t="shared" si="97"/>
        <v>29.226615663896148</v>
      </c>
      <c r="Z88" s="11">
        <f t="shared" si="97"/>
        <v>25.867646965387941</v>
      </c>
      <c r="AA88" s="11">
        <f t="shared" si="97"/>
        <v>25.106432771919184</v>
      </c>
      <c r="AB88" s="11">
        <f t="shared" si="97"/>
        <v>24.428341746668657</v>
      </c>
      <c r="AD88" s="40">
        <f t="shared" si="98"/>
        <v>-1.6398801562171328</v>
      </c>
      <c r="AE88" s="40">
        <f t="shared" si="99"/>
        <v>-0.38093280799180729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481.63600000000002</v>
      </c>
      <c r="C90" s="34">
        <f t="shared" si="101"/>
        <v>506.50599999999963</v>
      </c>
      <c r="D90" s="34">
        <f t="shared" si="101"/>
        <v>498.63899999999995</v>
      </c>
      <c r="E90" s="34">
        <f t="shared" si="101"/>
        <v>514.14500000000044</v>
      </c>
      <c r="F90" s="34">
        <f t="shared" si="101"/>
        <v>541.25399999999991</v>
      </c>
      <c r="H90" s="43">
        <f>IF(D$6-B$6 &lt;&gt; 0,(EXP(LN(D18/B18)/(D$6-B$6))-1)*100,0)</f>
        <v>0.69628778971444483</v>
      </c>
      <c r="I90" s="43">
        <f>F56</f>
        <v>0.5482057286579245</v>
      </c>
      <c r="L90" s="24" t="str">
        <f t="shared" ref="L90:Q90" si="102">L18</f>
        <v>All occupations</v>
      </c>
      <c r="M90" s="34">
        <f t="shared" si="102"/>
        <v>252.31663141051604</v>
      </c>
      <c r="N90" s="34">
        <f t="shared" si="102"/>
        <v>259.54295882419251</v>
      </c>
      <c r="O90" s="34">
        <f t="shared" si="102"/>
        <v>252.9657769396317</v>
      </c>
      <c r="P90" s="34">
        <f t="shared" si="102"/>
        <v>260.47250038794238</v>
      </c>
      <c r="Q90" s="34">
        <f t="shared" si="102"/>
        <v>271.74582357783453</v>
      </c>
      <c r="S90" s="43">
        <f>IF(O$6-M$6 &lt;&gt; 0,(EXP(LN(O18/M18)/(O$6-M$6))-1)*100,0)</f>
        <v>5.1401964375052955E-2</v>
      </c>
      <c r="T90" s="43">
        <f>Q56</f>
        <v>0.47856110805188923</v>
      </c>
      <c r="W90" s="24" t="str">
        <f t="shared" ref="W90:AB90" si="103">W18</f>
        <v>All occupations</v>
      </c>
      <c r="X90" s="34">
        <f t="shared" si="103"/>
        <v>229.31936858948393</v>
      </c>
      <c r="Y90" s="34">
        <f t="shared" si="103"/>
        <v>246.96304117580718</v>
      </c>
      <c r="Z90" s="34">
        <f t="shared" si="103"/>
        <v>245.67322306036834</v>
      </c>
      <c r="AA90" s="34">
        <f t="shared" si="103"/>
        <v>253.67249961205763</v>
      </c>
      <c r="AB90" s="34">
        <f t="shared" si="103"/>
        <v>269.50817642216532</v>
      </c>
      <c r="AD90" s="43">
        <f>IF(Z$6-X$6 &lt;&gt; 0,(EXP(LN(Z18/X18)/(Z$6-X$6))-1)*100,0)</f>
        <v>1.3872672076772341</v>
      </c>
      <c r="AE90" s="43">
        <f>AB56</f>
        <v>0.61921886754432443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Cambridge and Greater Peterborough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Cambridge and Greater Peterborough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Cambridge and Greater Peterborough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33.977977302456388</v>
      </c>
      <c r="C8" s="11">
        <v>39.842489474297437</v>
      </c>
      <c r="D8" s="11">
        <v>40.098377178882785</v>
      </c>
      <c r="E8" s="11">
        <v>37.739332740140178</v>
      </c>
      <c r="F8" s="11">
        <v>41.671309983627047</v>
      </c>
      <c r="G8" s="10"/>
      <c r="H8" s="11">
        <f>F8-D8</f>
        <v>1.5729328047442621</v>
      </c>
      <c r="I8" s="11">
        <f>'RD T1'!E7</f>
        <v>20.232372257645839</v>
      </c>
      <c r="J8" s="11">
        <f>SUM(H8:I8)</f>
        <v>21.805305062390101</v>
      </c>
      <c r="L8" s="10" t="str">
        <f>name!D4</f>
        <v>11 Corporate managers and directors</v>
      </c>
      <c r="M8" s="11">
        <v>23.847599261321122</v>
      </c>
      <c r="N8" s="11">
        <v>26.864257741431686</v>
      </c>
      <c r="O8" s="11">
        <v>26.870446642959195</v>
      </c>
      <c r="P8" s="11">
        <v>24.531688767982018</v>
      </c>
      <c r="Q8" s="11">
        <v>25.791593281143413</v>
      </c>
      <c r="R8" s="10"/>
      <c r="S8" s="11">
        <f>Q8-O8</f>
        <v>-1.0788533618157814</v>
      </c>
      <c r="T8" s="11">
        <f>'RD T1'!T7</f>
        <v>11.866019374155451</v>
      </c>
      <c r="U8" s="11">
        <f>SUM(S8:T8)</f>
        <v>10.78716601233967</v>
      </c>
      <c r="W8" s="10" t="str">
        <f>name!D4</f>
        <v>11 Corporate managers and directors</v>
      </c>
      <c r="X8" s="11">
        <v>10.130378041135268</v>
      </c>
      <c r="Y8" s="11">
        <v>12.978231732865707</v>
      </c>
      <c r="Z8" s="11">
        <v>13.227930535923653</v>
      </c>
      <c r="AA8" s="11">
        <v>13.207643972158101</v>
      </c>
      <c r="AB8" s="11">
        <v>15.879716702483643</v>
      </c>
      <c r="AC8" s="10"/>
      <c r="AD8" s="11">
        <f>AB8-Z8</f>
        <v>2.6517861665599902</v>
      </c>
      <c r="AE8" s="11">
        <f>'RD T1'!T36</f>
        <v>8.3663528834903858</v>
      </c>
      <c r="AF8" s="11">
        <f>SUM(AD8:AE8)</f>
        <v>11.018139050050376</v>
      </c>
    </row>
    <row r="9" spans="1:32" x14ac:dyDescent="0.2">
      <c r="A9" s="10" t="str">
        <f>name!D5</f>
        <v>12 Other managers and proprietors</v>
      </c>
      <c r="B9" s="11">
        <v>15.778887867934399</v>
      </c>
      <c r="C9" s="11">
        <v>16.36049632395957</v>
      </c>
      <c r="D9" s="11">
        <v>16.509003912955624</v>
      </c>
      <c r="E9" s="11">
        <v>20.539765440940986</v>
      </c>
      <c r="F9" s="11">
        <v>24.016636522407644</v>
      </c>
      <c r="H9" s="11">
        <f t="shared" ref="H9:H32" si="2">F9-D9</f>
        <v>7.5076326094520205</v>
      </c>
      <c r="I9" s="11">
        <f>'RD T1'!E8</f>
        <v>12.106700014230155</v>
      </c>
      <c r="J9" s="11">
        <f>SUM(H9:I9)</f>
        <v>19.614332623682174</v>
      </c>
      <c r="L9" s="10" t="str">
        <f>name!D5</f>
        <v>12 Other managers and proprietors</v>
      </c>
      <c r="M9" s="11">
        <v>9.4081376289226295</v>
      </c>
      <c r="N9" s="11">
        <v>9.314538420883979</v>
      </c>
      <c r="O9" s="11">
        <v>9.3791431198957831</v>
      </c>
      <c r="P9" s="11">
        <v>12.025841278895996</v>
      </c>
      <c r="Q9" s="11">
        <v>13.844434833644215</v>
      </c>
      <c r="S9" s="11">
        <f t="shared" ref="S9:S32" si="3">Q9-O9</f>
        <v>4.4652917137484316</v>
      </c>
      <c r="T9" s="11">
        <f>'RD T1'!T8</f>
        <v>6.3060426846169468</v>
      </c>
      <c r="U9" s="11">
        <f>SUM(S9:T9)</f>
        <v>10.771334398365379</v>
      </c>
      <c r="W9" s="10" t="str">
        <f>name!D5</f>
        <v>12 Other managers and proprietors</v>
      </c>
      <c r="X9" s="11">
        <v>6.3707502390117696</v>
      </c>
      <c r="Y9" s="11">
        <v>7.0459579030755997</v>
      </c>
      <c r="Z9" s="11">
        <v>7.129860793059839</v>
      </c>
      <c r="AA9" s="11">
        <v>8.5139241620449742</v>
      </c>
      <c r="AB9" s="11">
        <v>10.172201688763435</v>
      </c>
      <c r="AD9" s="11">
        <f t="shared" ref="AD9:AD32" si="4">AB9-Z9</f>
        <v>3.042340895703596</v>
      </c>
      <c r="AE9" s="11">
        <f>'RD T1'!T37</f>
        <v>5.8006573296132116</v>
      </c>
      <c r="AF9" s="11">
        <f>SUM(AD9:AE9)</f>
        <v>8.8429982253168085</v>
      </c>
    </row>
    <row r="10" spans="1:32" x14ac:dyDescent="0.2">
      <c r="A10" s="10" t="str">
        <f>name!D6</f>
        <v>21 Science, research, engineering and technology professionals</v>
      </c>
      <c r="B10" s="11">
        <v>32.161558099846793</v>
      </c>
      <c r="C10" s="11">
        <v>37.920044872778462</v>
      </c>
      <c r="D10" s="11">
        <v>38.727833814256542</v>
      </c>
      <c r="E10" s="11">
        <v>40.992890958486477</v>
      </c>
      <c r="F10" s="11">
        <v>45.55526240106505</v>
      </c>
      <c r="G10" s="11"/>
      <c r="H10" s="11">
        <f t="shared" si="2"/>
        <v>6.8274285868085087</v>
      </c>
      <c r="I10" s="11">
        <f>'RD T1'!E9</f>
        <v>15.800593223120687</v>
      </c>
      <c r="J10" s="11">
        <f t="shared" ref="J10:J32" si="5">SUM(H10:I10)</f>
        <v>22.628021809929194</v>
      </c>
      <c r="L10" s="10" t="str">
        <f>name!D6</f>
        <v>21 Science, research, engineering and technology professionals</v>
      </c>
      <c r="M10" s="11">
        <v>25.868716635522976</v>
      </c>
      <c r="N10" s="11">
        <v>30.953503953956773</v>
      </c>
      <c r="O10" s="11">
        <v>30.20242480738149</v>
      </c>
      <c r="P10" s="11">
        <v>30.977204717617141</v>
      </c>
      <c r="Q10" s="11">
        <v>33.462607388972195</v>
      </c>
      <c r="R10" s="11"/>
      <c r="S10" s="11">
        <f t="shared" si="3"/>
        <v>3.2601825815907048</v>
      </c>
      <c r="T10" s="11">
        <f>'RD T1'!T9</f>
        <v>10.433291519191885</v>
      </c>
      <c r="U10" s="11">
        <f t="shared" ref="U10:U32" si="6">SUM(S10:T10)</f>
        <v>13.69347410078259</v>
      </c>
      <c r="W10" s="10" t="str">
        <f>name!D6</f>
        <v>21 Science, research, engineering and technology professionals</v>
      </c>
      <c r="X10" s="11">
        <v>6.2928414643238586</v>
      </c>
      <c r="Y10" s="11">
        <v>6.9665409188216652</v>
      </c>
      <c r="Z10" s="11">
        <v>8.5254090068750159</v>
      </c>
      <c r="AA10" s="11">
        <v>10.015686240869323</v>
      </c>
      <c r="AB10" s="11">
        <v>12.09265501209283</v>
      </c>
      <c r="AC10" s="11"/>
      <c r="AD10" s="11">
        <f t="shared" si="4"/>
        <v>3.5672460052178145</v>
      </c>
      <c r="AE10" s="11">
        <f>'RD T1'!T38</f>
        <v>5.3673017039288018</v>
      </c>
      <c r="AF10" s="11">
        <f t="shared" ref="AF10:AF32" si="7">SUM(AD10:AE10)</f>
        <v>8.9345477091466172</v>
      </c>
    </row>
    <row r="11" spans="1:32" x14ac:dyDescent="0.2">
      <c r="A11" s="10" t="str">
        <f>name!D7</f>
        <v>22 Health professionals</v>
      </c>
      <c r="B11" s="11">
        <v>15.98486515918478</v>
      </c>
      <c r="C11" s="11">
        <v>19.078598945273079</v>
      </c>
      <c r="D11" s="11">
        <v>18.619221708416841</v>
      </c>
      <c r="E11" s="11">
        <v>20.325650416884933</v>
      </c>
      <c r="F11" s="11">
        <v>23.040167634932377</v>
      </c>
      <c r="G11" s="11"/>
      <c r="H11" s="11">
        <f t="shared" si="2"/>
        <v>4.420945926515536</v>
      </c>
      <c r="I11" s="11">
        <f>'RD T1'!E10</f>
        <v>11.262592898420662</v>
      </c>
      <c r="J11" s="11">
        <f t="shared" si="5"/>
        <v>15.683538824936198</v>
      </c>
      <c r="L11" s="10" t="str">
        <f>name!D7</f>
        <v>22 Health professionals</v>
      </c>
      <c r="M11" s="11">
        <v>4.5465163291701831</v>
      </c>
      <c r="N11" s="11">
        <v>5.080378935242253</v>
      </c>
      <c r="O11" s="11">
        <v>4.9975561238178834</v>
      </c>
      <c r="P11" s="11">
        <v>5.4637484316645484</v>
      </c>
      <c r="Q11" s="11">
        <v>6.1996105509081181</v>
      </c>
      <c r="R11" s="11"/>
      <c r="S11" s="11">
        <f t="shared" si="3"/>
        <v>1.2020544270902347</v>
      </c>
      <c r="T11" s="11">
        <f>'RD T1'!T10</f>
        <v>2.1563235931428926</v>
      </c>
      <c r="U11" s="11">
        <f t="shared" si="6"/>
        <v>3.3583780202331273</v>
      </c>
      <c r="W11" s="10" t="str">
        <f>name!D7</f>
        <v>22 Health professionals</v>
      </c>
      <c r="X11" s="11">
        <v>11.438348830014597</v>
      </c>
      <c r="Y11" s="11">
        <v>13.998220010030828</v>
      </c>
      <c r="Z11" s="11">
        <v>13.621665584598967</v>
      </c>
      <c r="AA11" s="11">
        <v>14.861901985220383</v>
      </c>
      <c r="AB11" s="11">
        <v>16.84055708402428</v>
      </c>
      <c r="AC11" s="11"/>
      <c r="AD11" s="11">
        <f t="shared" si="4"/>
        <v>3.2188914994253128</v>
      </c>
      <c r="AE11" s="11">
        <f>'RD T1'!T39</f>
        <v>9.1062693052777739</v>
      </c>
      <c r="AF11" s="11">
        <f t="shared" si="7"/>
        <v>12.325160804703087</v>
      </c>
    </row>
    <row r="12" spans="1:32" x14ac:dyDescent="0.2">
      <c r="A12" s="10" t="str">
        <f>name!D8</f>
        <v>23 Teaching and other educational professionals</v>
      </c>
      <c r="B12" s="11">
        <v>23.390817236214602</v>
      </c>
      <c r="C12" s="11">
        <v>27.040079951266065</v>
      </c>
      <c r="D12" s="11">
        <v>28.054352664745906</v>
      </c>
      <c r="E12" s="11">
        <v>29.070446236891534</v>
      </c>
      <c r="F12" s="11">
        <v>31.540629235585271</v>
      </c>
      <c r="G12" s="11"/>
      <c r="H12" s="11">
        <f t="shared" si="2"/>
        <v>3.4862765708393653</v>
      </c>
      <c r="I12" s="11">
        <f>'RD T1'!E11</f>
        <v>15.147507524245405</v>
      </c>
      <c r="J12" s="11">
        <f t="shared" si="5"/>
        <v>18.633784095084771</v>
      </c>
      <c r="L12" s="10" t="str">
        <f>name!D8</f>
        <v>23 Teaching and other educational professionals</v>
      </c>
      <c r="M12" s="11">
        <v>8.3364193449219481</v>
      </c>
      <c r="N12" s="11">
        <v>8.4705176801352948</v>
      </c>
      <c r="O12" s="11">
        <v>9.0333544401265069</v>
      </c>
      <c r="P12" s="11">
        <v>9.6422502461902173</v>
      </c>
      <c r="Q12" s="11">
        <v>10.356086570415888</v>
      </c>
      <c r="R12" s="11"/>
      <c r="S12" s="11">
        <f t="shared" si="3"/>
        <v>1.3227321302893813</v>
      </c>
      <c r="T12" s="11">
        <f>'RD T1'!T11</f>
        <v>4.1394796672831351</v>
      </c>
      <c r="U12" s="11">
        <f t="shared" si="6"/>
        <v>5.4622117975725164</v>
      </c>
      <c r="W12" s="10" t="str">
        <f>name!D8</f>
        <v>23 Teaching and other educational professionals</v>
      </c>
      <c r="X12" s="11">
        <v>15.054397891292663</v>
      </c>
      <c r="Y12" s="11">
        <v>18.569562271130767</v>
      </c>
      <c r="Z12" s="11">
        <v>19.020998224619422</v>
      </c>
      <c r="AA12" s="11">
        <v>19.428195990701283</v>
      </c>
      <c r="AB12" s="11">
        <v>21.184542665169367</v>
      </c>
      <c r="AC12" s="11"/>
      <c r="AD12" s="11">
        <f t="shared" si="4"/>
        <v>2.1635444405499449</v>
      </c>
      <c r="AE12" s="11">
        <f>'RD T1'!T40</f>
        <v>11.008027856962272</v>
      </c>
      <c r="AF12" s="11">
        <f t="shared" si="7"/>
        <v>13.171572297512217</v>
      </c>
    </row>
    <row r="13" spans="1:32" x14ac:dyDescent="0.2">
      <c r="A13" s="10" t="str">
        <f>name!D9</f>
        <v>24 Business, media and public service professionals</v>
      </c>
      <c r="B13" s="11">
        <v>28.085336393808625</v>
      </c>
      <c r="C13" s="11">
        <v>33.494594721401192</v>
      </c>
      <c r="D13" s="11">
        <v>35.636126460596692</v>
      </c>
      <c r="E13" s="11">
        <v>40.134010593470265</v>
      </c>
      <c r="F13" s="11">
        <v>45.680888019890922</v>
      </c>
      <c r="G13" s="11"/>
      <c r="H13" s="11">
        <f t="shared" si="2"/>
        <v>10.04476155929423</v>
      </c>
      <c r="I13" s="11">
        <f>'RD T1'!E12</f>
        <v>19.8866618960385</v>
      </c>
      <c r="J13" s="11">
        <f t="shared" si="5"/>
        <v>29.93142345533273</v>
      </c>
      <c r="L13" s="10" t="str">
        <f>name!D9</f>
        <v>24 Business, media and public service professionals</v>
      </c>
      <c r="M13" s="11">
        <v>16.838880520074369</v>
      </c>
      <c r="N13" s="11">
        <v>19.444957038034051</v>
      </c>
      <c r="O13" s="11">
        <v>20.22697321657429</v>
      </c>
      <c r="P13" s="11">
        <v>22.935643857563552</v>
      </c>
      <c r="Q13" s="11">
        <v>25.152284707872731</v>
      </c>
      <c r="R13" s="11"/>
      <c r="S13" s="11">
        <f t="shared" si="3"/>
        <v>4.9253114912984408</v>
      </c>
      <c r="T13" s="11">
        <f>'RD T1'!T12</f>
        <v>9.925845134832354</v>
      </c>
      <c r="U13" s="11">
        <f t="shared" si="6"/>
        <v>14.851156626130795</v>
      </c>
      <c r="W13" s="10" t="str">
        <f>name!D9</f>
        <v>24 Business, media and public service professionals</v>
      </c>
      <c r="X13" s="11">
        <v>11.246455873734275</v>
      </c>
      <c r="Y13" s="11">
        <v>14.049637683367166</v>
      </c>
      <c r="Z13" s="11">
        <v>15.409153244022466</v>
      </c>
      <c r="AA13" s="11">
        <v>17.198366735906713</v>
      </c>
      <c r="AB13" s="11">
        <v>20.528603312018124</v>
      </c>
      <c r="AC13" s="11"/>
      <c r="AD13" s="11">
        <f t="shared" si="4"/>
        <v>5.1194500679956576</v>
      </c>
      <c r="AE13" s="11">
        <f>'RD T1'!T41</f>
        <v>9.9608167612061429</v>
      </c>
      <c r="AF13" s="11">
        <f t="shared" si="7"/>
        <v>15.080266829201801</v>
      </c>
    </row>
    <row r="14" spans="1:32" x14ac:dyDescent="0.2">
      <c r="A14" s="10" t="str">
        <f>name!D10</f>
        <v>31 Science, engineering and technology associate professionals</v>
      </c>
      <c r="B14" s="11">
        <v>8.812334138530856</v>
      </c>
      <c r="C14" s="11">
        <v>10.622488242201344</v>
      </c>
      <c r="D14" s="11">
        <v>11.49490832044286</v>
      </c>
      <c r="E14" s="11">
        <v>10.219331298056606</v>
      </c>
      <c r="F14" s="11">
        <v>11.054994288381414</v>
      </c>
      <c r="G14" s="11"/>
      <c r="H14" s="11">
        <f t="shared" si="2"/>
        <v>-0.43991403206144675</v>
      </c>
      <c r="I14" s="11">
        <f>'RD T1'!E13</f>
        <v>4.434600401507665</v>
      </c>
      <c r="J14" s="11">
        <f t="shared" si="5"/>
        <v>3.9946863694462182</v>
      </c>
      <c r="L14" s="10" t="str">
        <f>name!D10</f>
        <v>31 Science, engineering and technology associate professionals</v>
      </c>
      <c r="M14" s="11">
        <v>6.251565430911862</v>
      </c>
      <c r="N14" s="11">
        <v>7.8432606946349832</v>
      </c>
      <c r="O14" s="11">
        <v>8.1169199741743085</v>
      </c>
      <c r="P14" s="11">
        <v>6.7220969507040911</v>
      </c>
      <c r="Q14" s="11">
        <v>6.890774677660394</v>
      </c>
      <c r="R14" s="11"/>
      <c r="S14" s="11">
        <f t="shared" si="3"/>
        <v>-1.2261452965139146</v>
      </c>
      <c r="T14" s="11">
        <f>'RD T1'!T13</f>
        <v>2.568478078577102</v>
      </c>
      <c r="U14" s="11">
        <f t="shared" si="6"/>
        <v>1.3423327820631874</v>
      </c>
      <c r="W14" s="10" t="str">
        <f>name!D10</f>
        <v>31 Science, engineering and technology associate professionals</v>
      </c>
      <c r="X14" s="11">
        <v>2.5607687076189922</v>
      </c>
      <c r="Y14" s="11">
        <v>2.7792275475663732</v>
      </c>
      <c r="Z14" s="11">
        <v>3.3779883462685536</v>
      </c>
      <c r="AA14" s="11">
        <v>3.4972343473524989</v>
      </c>
      <c r="AB14" s="11">
        <v>4.1642196107210179</v>
      </c>
      <c r="AC14" s="11"/>
      <c r="AD14" s="11">
        <f t="shared" si="4"/>
        <v>0.78623126445246427</v>
      </c>
      <c r="AE14" s="11">
        <f>'RD T1'!T42</f>
        <v>1.8661223229305637</v>
      </c>
      <c r="AF14" s="11">
        <f t="shared" si="7"/>
        <v>2.6523535873830282</v>
      </c>
    </row>
    <row r="15" spans="1:32" x14ac:dyDescent="0.2">
      <c r="A15" s="10" t="str">
        <f>name!D11</f>
        <v>32 Health and social care associate professionals</v>
      </c>
      <c r="B15" s="11">
        <v>6.987261443394881</v>
      </c>
      <c r="C15" s="11">
        <v>8.1943651411463048</v>
      </c>
      <c r="D15" s="11">
        <v>8.3027701152469771</v>
      </c>
      <c r="E15" s="11">
        <v>8.5079526531955825</v>
      </c>
      <c r="F15" s="11">
        <v>9.6885010086590349</v>
      </c>
      <c r="G15" s="11"/>
      <c r="H15" s="11">
        <f t="shared" si="2"/>
        <v>1.3857308934120578</v>
      </c>
      <c r="I15" s="11">
        <f>'RD T1'!E14</f>
        <v>5.2269646739540612</v>
      </c>
      <c r="J15" s="11">
        <f t="shared" si="5"/>
        <v>6.612695567366119</v>
      </c>
      <c r="L15" s="10" t="str">
        <f>name!D11</f>
        <v>32 Health and social care associate professionals</v>
      </c>
      <c r="M15" s="11">
        <v>1.4279205267257469</v>
      </c>
      <c r="N15" s="11">
        <v>1.3941317329349716</v>
      </c>
      <c r="O15" s="11">
        <v>1.4512362465249873</v>
      </c>
      <c r="P15" s="11">
        <v>1.3136630074216331</v>
      </c>
      <c r="Q15" s="11">
        <v>1.4294169779932355</v>
      </c>
      <c r="R15" s="11"/>
      <c r="S15" s="11">
        <f t="shared" si="3"/>
        <v>-2.1819268531751757E-2</v>
      </c>
      <c r="T15" s="11">
        <f>'RD T1'!T14</f>
        <v>0.64188373829259326</v>
      </c>
      <c r="U15" s="11">
        <f t="shared" si="6"/>
        <v>0.62006446976084151</v>
      </c>
      <c r="W15" s="10" t="str">
        <f>name!D11</f>
        <v>32 Health and social care associate professionals</v>
      </c>
      <c r="X15" s="11">
        <v>5.5593409166691323</v>
      </c>
      <c r="Y15" s="11">
        <v>6.8002334082113256</v>
      </c>
      <c r="Z15" s="11">
        <v>6.8515338687219831</v>
      </c>
      <c r="AA15" s="11">
        <v>7.1942896457739485</v>
      </c>
      <c r="AB15" s="11">
        <v>8.2590840306658091</v>
      </c>
      <c r="AC15" s="11"/>
      <c r="AD15" s="11">
        <f t="shared" si="4"/>
        <v>1.407550161943826</v>
      </c>
      <c r="AE15" s="11">
        <f>'RD T1'!T43</f>
        <v>4.5850809356614661</v>
      </c>
      <c r="AF15" s="11">
        <f t="shared" si="7"/>
        <v>5.9926310976052921</v>
      </c>
    </row>
    <row r="16" spans="1:32" x14ac:dyDescent="0.2">
      <c r="A16" s="10" t="str">
        <f>name!D12</f>
        <v>33 Protective service occupations</v>
      </c>
      <c r="B16" s="11">
        <v>5.2253691092217718</v>
      </c>
      <c r="C16" s="11">
        <v>4.812224037009754</v>
      </c>
      <c r="D16" s="11">
        <v>5.1895726950160386</v>
      </c>
      <c r="E16" s="11">
        <v>6.4290345481765918</v>
      </c>
      <c r="F16" s="11">
        <v>7.6396157739732331</v>
      </c>
      <c r="G16" s="11"/>
      <c r="H16" s="11">
        <f t="shared" si="2"/>
        <v>2.4500430789571945</v>
      </c>
      <c r="I16" s="11">
        <f>'RD T1'!E15</f>
        <v>2.4137143801390049</v>
      </c>
      <c r="J16" s="11">
        <f t="shared" si="5"/>
        <v>4.8637574590961989</v>
      </c>
      <c r="L16" s="10" t="str">
        <f>name!D12</f>
        <v>33 Protective service occupations</v>
      </c>
      <c r="M16" s="11">
        <v>3.8623109411668968</v>
      </c>
      <c r="N16" s="11">
        <v>3.4466737327975538</v>
      </c>
      <c r="O16" s="11">
        <v>3.631227347195138</v>
      </c>
      <c r="P16" s="11">
        <v>4.2749044740779594</v>
      </c>
      <c r="Q16" s="11">
        <v>4.689298176803419</v>
      </c>
      <c r="R16" s="11"/>
      <c r="S16" s="11">
        <f t="shared" si="3"/>
        <v>1.058070829608281</v>
      </c>
      <c r="T16" s="11">
        <f>'RD T1'!T15</f>
        <v>1.2274484664428345</v>
      </c>
      <c r="U16" s="11">
        <f t="shared" si="6"/>
        <v>2.2855192960511155</v>
      </c>
      <c r="W16" s="10" t="str">
        <f>name!D12</f>
        <v>33 Protective service occupations</v>
      </c>
      <c r="X16" s="11">
        <v>1.3630581680548719</v>
      </c>
      <c r="Y16" s="11">
        <v>1.3655503042122099</v>
      </c>
      <c r="Z16" s="11">
        <v>1.5583453478208995</v>
      </c>
      <c r="AA16" s="11">
        <v>2.1541300740986316</v>
      </c>
      <c r="AB16" s="11">
        <v>2.9503175971698212</v>
      </c>
      <c r="AC16" s="11"/>
      <c r="AD16" s="11">
        <f t="shared" si="4"/>
        <v>1.3919722493489217</v>
      </c>
      <c r="AE16" s="11">
        <f>'RD T1'!T44</f>
        <v>1.18626591369617</v>
      </c>
      <c r="AF16" s="11">
        <f t="shared" si="7"/>
        <v>2.5782381630450919</v>
      </c>
    </row>
    <row r="17" spans="1:32" x14ac:dyDescent="0.2">
      <c r="A17" s="10" t="str">
        <f>name!D13</f>
        <v>34 Culture, media and sports occupations</v>
      </c>
      <c r="B17" s="11">
        <v>10.032458752940459</v>
      </c>
      <c r="C17" s="11">
        <v>9.6284209191517132</v>
      </c>
      <c r="D17" s="11">
        <v>11.511049007189913</v>
      </c>
      <c r="E17" s="11">
        <v>10.95012664038766</v>
      </c>
      <c r="F17" s="11">
        <v>12.070426406503927</v>
      </c>
      <c r="G17" s="11"/>
      <c r="H17" s="11">
        <f t="shared" si="2"/>
        <v>0.55937739931401431</v>
      </c>
      <c r="I17" s="11">
        <f>'RD T1'!E16</f>
        <v>5.2329365383420301</v>
      </c>
      <c r="J17" s="11">
        <f t="shared" si="5"/>
        <v>5.7923139376560444</v>
      </c>
      <c r="L17" s="10" t="str">
        <f>name!D13</f>
        <v>34 Culture, media and sports occupations</v>
      </c>
      <c r="M17" s="11">
        <v>5.4563110453403594</v>
      </c>
      <c r="N17" s="11">
        <v>5.5516941645442817</v>
      </c>
      <c r="O17" s="11">
        <v>6.1649438722266714</v>
      </c>
      <c r="P17" s="11">
        <v>5.9878166547500911</v>
      </c>
      <c r="Q17" s="11">
        <v>6.6385207019658967</v>
      </c>
      <c r="R17" s="11"/>
      <c r="S17" s="11">
        <f t="shared" si="3"/>
        <v>0.47357682973922532</v>
      </c>
      <c r="T17" s="11">
        <f>'RD T1'!T16</f>
        <v>2.5166696484581377</v>
      </c>
      <c r="U17" s="11">
        <f t="shared" si="6"/>
        <v>2.990246478197363</v>
      </c>
      <c r="W17" s="10" t="str">
        <f>name!D13</f>
        <v>34 Culture, media and sports occupations</v>
      </c>
      <c r="X17" s="11">
        <v>4.5761477076001036</v>
      </c>
      <c r="Y17" s="11">
        <v>4.0767267546074262</v>
      </c>
      <c r="Z17" s="11">
        <v>5.3461051349632349</v>
      </c>
      <c r="AA17" s="11">
        <v>4.9623099856375692</v>
      </c>
      <c r="AB17" s="11">
        <v>5.4319057045380257</v>
      </c>
      <c r="AC17" s="11"/>
      <c r="AD17" s="11">
        <f t="shared" si="4"/>
        <v>8.5800569574790764E-2</v>
      </c>
      <c r="AE17" s="11">
        <f>'RD T1'!T45</f>
        <v>2.7162668898838929</v>
      </c>
      <c r="AF17" s="11">
        <f t="shared" si="7"/>
        <v>2.8020674594586836</v>
      </c>
    </row>
    <row r="18" spans="1:32" x14ac:dyDescent="0.2">
      <c r="A18" s="10" t="str">
        <f>name!D14</f>
        <v>35 Business and public service associate professionals</v>
      </c>
      <c r="B18" s="11">
        <v>29.152834141258143</v>
      </c>
      <c r="C18" s="11">
        <v>31.040018616794359</v>
      </c>
      <c r="D18" s="11">
        <v>31.64918667951213</v>
      </c>
      <c r="E18" s="11">
        <v>30.756793247971416</v>
      </c>
      <c r="F18" s="11">
        <v>32.588979935033549</v>
      </c>
      <c r="G18" s="11"/>
      <c r="H18" s="11">
        <f t="shared" si="2"/>
        <v>0.93979325552141901</v>
      </c>
      <c r="I18" s="11">
        <f>'RD T1'!E17</f>
        <v>14.616658078880551</v>
      </c>
      <c r="J18" s="11">
        <f t="shared" si="5"/>
        <v>15.55645133440197</v>
      </c>
      <c r="L18" s="10" t="str">
        <f>name!D14</f>
        <v>35 Business and public service associate professionals</v>
      </c>
      <c r="M18" s="11">
        <v>15.728070826442694</v>
      </c>
      <c r="N18" s="11">
        <v>16.274810208217822</v>
      </c>
      <c r="O18" s="11">
        <v>16.668995474308865</v>
      </c>
      <c r="P18" s="11">
        <v>15.6511691818354</v>
      </c>
      <c r="Q18" s="11">
        <v>15.701081213762798</v>
      </c>
      <c r="R18" s="11"/>
      <c r="S18" s="11">
        <f t="shared" si="3"/>
        <v>-0.96791426054606688</v>
      </c>
      <c r="T18" s="11">
        <f>'RD T1'!T17</f>
        <v>6.116739104940339</v>
      </c>
      <c r="U18" s="11">
        <f t="shared" si="6"/>
        <v>5.1488248443942721</v>
      </c>
      <c r="W18" s="10" t="str">
        <f>name!D14</f>
        <v>35 Business and public service associate professionals</v>
      </c>
      <c r="X18" s="11">
        <v>13.424763314815417</v>
      </c>
      <c r="Y18" s="11">
        <v>14.765208408576568</v>
      </c>
      <c r="Z18" s="11">
        <v>14.980191205203274</v>
      </c>
      <c r="AA18" s="11">
        <v>15.10562406613597</v>
      </c>
      <c r="AB18" s="11">
        <v>16.887898721270762</v>
      </c>
      <c r="AC18" s="11"/>
      <c r="AD18" s="11">
        <f t="shared" si="4"/>
        <v>1.9077075160674877</v>
      </c>
      <c r="AE18" s="11">
        <f>'RD T1'!T46</f>
        <v>8.4999189739402112</v>
      </c>
      <c r="AF18" s="11">
        <f t="shared" si="7"/>
        <v>10.407626490007699</v>
      </c>
    </row>
    <row r="19" spans="1:32" x14ac:dyDescent="0.2">
      <c r="A19" s="10" t="str">
        <f>name!D15</f>
        <v>41 Administrative occupations</v>
      </c>
      <c r="B19" s="11">
        <v>41.355447069592032</v>
      </c>
      <c r="C19" s="11">
        <v>40.15299612885137</v>
      </c>
      <c r="D19" s="11">
        <v>40.607222729495341</v>
      </c>
      <c r="E19" s="11">
        <v>37.259834622990702</v>
      </c>
      <c r="F19" s="11">
        <v>34.760120160385199</v>
      </c>
      <c r="G19" s="11"/>
      <c r="H19" s="11">
        <f t="shared" si="2"/>
        <v>-5.8471025691101417</v>
      </c>
      <c r="I19" s="11">
        <f>'RD T1'!E18</f>
        <v>18.622334071601436</v>
      </c>
      <c r="J19" s="11">
        <f t="shared" si="5"/>
        <v>12.775231502491295</v>
      </c>
      <c r="L19" s="10" t="str">
        <f>name!D15</f>
        <v>41 Administrative occupations</v>
      </c>
      <c r="M19" s="11">
        <v>10.542770208055485</v>
      </c>
      <c r="N19" s="11">
        <v>9.6323017964624373</v>
      </c>
      <c r="O19" s="11">
        <v>11.334373771122326</v>
      </c>
      <c r="P19" s="11">
        <v>10.742740606386525</v>
      </c>
      <c r="Q19" s="11">
        <v>11.505300017043002</v>
      </c>
      <c r="R19" s="11"/>
      <c r="S19" s="11">
        <f t="shared" si="3"/>
        <v>0.17092624592067551</v>
      </c>
      <c r="T19" s="11">
        <f>'RD T1'!T18</f>
        <v>4.104892243404457</v>
      </c>
      <c r="U19" s="11">
        <f t="shared" si="6"/>
        <v>4.2758184893251325</v>
      </c>
      <c r="W19" s="10" t="str">
        <f>name!D15</f>
        <v>41 Administrative occupations</v>
      </c>
      <c r="X19" s="11">
        <v>30.812676861536499</v>
      </c>
      <c r="Y19" s="11">
        <v>30.520694332388903</v>
      </c>
      <c r="Z19" s="11">
        <v>29.272848958373025</v>
      </c>
      <c r="AA19" s="11">
        <v>26.517094016604197</v>
      </c>
      <c r="AB19" s="11">
        <v>23.254820143342197</v>
      </c>
      <c r="AC19" s="11"/>
      <c r="AD19" s="11">
        <f t="shared" si="4"/>
        <v>-6.0180288150308279</v>
      </c>
      <c r="AE19" s="11">
        <f>'RD T1'!T47</f>
        <v>14.517441828196983</v>
      </c>
      <c r="AF19" s="11">
        <f t="shared" si="7"/>
        <v>8.4994130131661549</v>
      </c>
    </row>
    <row r="20" spans="1:32" x14ac:dyDescent="0.2">
      <c r="A20" s="10" t="str">
        <f>name!D16</f>
        <v>42 Secretarial and related occupations</v>
      </c>
      <c r="B20" s="11">
        <v>12.286748793194965</v>
      </c>
      <c r="C20" s="11">
        <v>11.643153521365626</v>
      </c>
      <c r="D20" s="11">
        <v>11.07856188597426</v>
      </c>
      <c r="E20" s="11">
        <v>11.377944387114535</v>
      </c>
      <c r="F20" s="11">
        <v>8.2770314977542174</v>
      </c>
      <c r="G20" s="11"/>
      <c r="H20" s="11">
        <f t="shared" si="2"/>
        <v>-2.8015303882200424</v>
      </c>
      <c r="I20" s="11">
        <f>'RD T1'!E19</f>
        <v>5.4836962506285865</v>
      </c>
      <c r="J20" s="11">
        <f t="shared" si="5"/>
        <v>2.682165862408544</v>
      </c>
      <c r="L20" s="10" t="str">
        <f>name!D16</f>
        <v>42 Secretarial and related occupations</v>
      </c>
      <c r="M20" s="11">
        <v>0.68294613384996128</v>
      </c>
      <c r="N20" s="11">
        <v>0.51127445310748876</v>
      </c>
      <c r="O20" s="11">
        <v>0.50015859505784765</v>
      </c>
      <c r="P20" s="11">
        <v>0.64158957025876251</v>
      </c>
      <c r="Q20" s="11">
        <v>0.77743086925773797</v>
      </c>
      <c r="R20" s="11"/>
      <c r="S20" s="11">
        <f t="shared" si="3"/>
        <v>0.27727227419989031</v>
      </c>
      <c r="T20" s="11">
        <f>'RD T1'!T19</f>
        <v>0.22037643960873041</v>
      </c>
      <c r="U20" s="11">
        <f t="shared" si="6"/>
        <v>0.49764871380862075</v>
      </c>
      <c r="W20" s="10" t="str">
        <f>name!D16</f>
        <v>42 Secretarial and related occupations</v>
      </c>
      <c r="X20" s="11">
        <v>11.603802659345002</v>
      </c>
      <c r="Y20" s="11">
        <v>11.131879068258137</v>
      </c>
      <c r="Z20" s="11">
        <v>10.578403290916413</v>
      </c>
      <c r="AA20" s="11">
        <v>10.736354816855769</v>
      </c>
      <c r="AB20" s="11">
        <v>7.4996006284964789</v>
      </c>
      <c r="AC20" s="11"/>
      <c r="AD20" s="11">
        <f t="shared" si="4"/>
        <v>-3.0788026624199336</v>
      </c>
      <c r="AE20" s="11">
        <f>'RD T1'!T48</f>
        <v>5.2633198110198558</v>
      </c>
      <c r="AF20" s="11">
        <f t="shared" si="7"/>
        <v>2.1845171485999222</v>
      </c>
    </row>
    <row r="21" spans="1:32" x14ac:dyDescent="0.2">
      <c r="A21" s="10" t="str">
        <f>name!D17</f>
        <v>51 Skilled agricultural and related trades</v>
      </c>
      <c r="B21" s="11">
        <v>6.2027654673988026</v>
      </c>
      <c r="C21" s="11">
        <v>6.6390866607637271</v>
      </c>
      <c r="D21" s="11">
        <v>4.2932745777918271</v>
      </c>
      <c r="E21" s="11">
        <v>4.5095151388223593</v>
      </c>
      <c r="F21" s="11">
        <v>5.163909077540521</v>
      </c>
      <c r="G21" s="11"/>
      <c r="H21" s="11">
        <f t="shared" si="2"/>
        <v>0.87063449974869389</v>
      </c>
      <c r="I21" s="11">
        <f>'RD T1'!E20</f>
        <v>2.6369654070243151</v>
      </c>
      <c r="J21" s="11">
        <f t="shared" si="5"/>
        <v>3.507599906773009</v>
      </c>
      <c r="L21" s="10" t="str">
        <f>name!D17</f>
        <v>51 Skilled agricultural and related trades</v>
      </c>
      <c r="M21" s="11">
        <v>5.2651331125461356</v>
      </c>
      <c r="N21" s="11">
        <v>5.4963805722157666</v>
      </c>
      <c r="O21" s="11">
        <v>3.2604578960529706</v>
      </c>
      <c r="P21" s="11">
        <v>3.3187441693434816</v>
      </c>
      <c r="Q21" s="11">
        <v>3.692207320475025</v>
      </c>
      <c r="R21" s="11"/>
      <c r="S21" s="11">
        <f t="shared" si="3"/>
        <v>0.43174942442205433</v>
      </c>
      <c r="T21" s="11">
        <f>'RD T1'!T20</f>
        <v>1.7736821063945543</v>
      </c>
      <c r="U21" s="11">
        <f t="shared" si="6"/>
        <v>2.2054315308166084</v>
      </c>
      <c r="W21" s="10" t="str">
        <f>name!D17</f>
        <v>51 Skilled agricultural and related trades</v>
      </c>
      <c r="X21" s="11">
        <v>0.93763235485267371</v>
      </c>
      <c r="Y21" s="11">
        <v>1.1427060885479614</v>
      </c>
      <c r="Z21" s="11">
        <v>1.03281668173885</v>
      </c>
      <c r="AA21" s="11">
        <v>1.1907709694788782</v>
      </c>
      <c r="AB21" s="11">
        <v>1.4717017570655022</v>
      </c>
      <c r="AC21" s="11"/>
      <c r="AD21" s="11">
        <f t="shared" si="4"/>
        <v>0.43888507532665222</v>
      </c>
      <c r="AE21" s="11">
        <f>'RD T1'!T49</f>
        <v>0.863283300629761</v>
      </c>
      <c r="AF21" s="11">
        <f t="shared" si="7"/>
        <v>1.3021683759564131</v>
      </c>
    </row>
    <row r="22" spans="1:32" x14ac:dyDescent="0.2">
      <c r="A22" s="10" t="str">
        <f>name!D18</f>
        <v>52 Skilled metal, electrical and electronic trades</v>
      </c>
      <c r="B22" s="11">
        <v>18.068621378152312</v>
      </c>
      <c r="C22" s="11">
        <v>17.609622777065535</v>
      </c>
      <c r="D22" s="11">
        <v>15.136569879745572</v>
      </c>
      <c r="E22" s="11">
        <v>15.346232836133193</v>
      </c>
      <c r="F22" s="11">
        <v>14.432751816263394</v>
      </c>
      <c r="G22" s="11"/>
      <c r="H22" s="11">
        <f t="shared" si="2"/>
        <v>-0.70381806348217779</v>
      </c>
      <c r="I22" s="11">
        <f>'RD T1'!E21</f>
        <v>5.796547634167327</v>
      </c>
      <c r="J22" s="11">
        <f t="shared" si="5"/>
        <v>5.0927295706851492</v>
      </c>
      <c r="L22" s="10" t="str">
        <f>name!D18</f>
        <v>52 Skilled metal, electrical and electronic trades</v>
      </c>
      <c r="M22" s="11">
        <v>17.701740824142671</v>
      </c>
      <c r="N22" s="11">
        <v>17.031305993129607</v>
      </c>
      <c r="O22" s="11">
        <v>14.677707436758032</v>
      </c>
      <c r="P22" s="11">
        <v>14.307592544515382</v>
      </c>
      <c r="Q22" s="11">
        <v>13.200500163142074</v>
      </c>
      <c r="R22" s="11"/>
      <c r="S22" s="11">
        <f t="shared" si="3"/>
        <v>-1.4772072736159583</v>
      </c>
      <c r="T22" s="11">
        <f>'RD T1'!T21</f>
        <v>5.2011585645644702</v>
      </c>
      <c r="U22" s="11">
        <f t="shared" si="6"/>
        <v>3.723951290948512</v>
      </c>
      <c r="W22" s="10" t="str">
        <f>name!D18</f>
        <v>52 Skilled metal, electrical and electronic trades</v>
      </c>
      <c r="X22" s="11">
        <v>0.36688055400963676</v>
      </c>
      <c r="Y22" s="11">
        <v>0.57831678393591535</v>
      </c>
      <c r="Z22" s="11">
        <v>0.45886244298755646</v>
      </c>
      <c r="AA22" s="11">
        <v>1.0386402916178157</v>
      </c>
      <c r="AB22" s="11">
        <v>1.2322516531213308</v>
      </c>
      <c r="AC22" s="11"/>
      <c r="AD22" s="11">
        <f t="shared" si="4"/>
        <v>0.77338921013377426</v>
      </c>
      <c r="AE22" s="11">
        <f>'RD T1'!T50</f>
        <v>0.59538906960285753</v>
      </c>
      <c r="AF22" s="11">
        <f t="shared" si="7"/>
        <v>1.3687782797366319</v>
      </c>
    </row>
    <row r="23" spans="1:32" x14ac:dyDescent="0.2">
      <c r="A23" s="10" t="str">
        <f>name!D19</f>
        <v>53 Skilled construction and building trades</v>
      </c>
      <c r="B23" s="11">
        <v>12.011193668857645</v>
      </c>
      <c r="C23" s="11">
        <v>10.535885273208246</v>
      </c>
      <c r="D23" s="11">
        <v>9.8081563034202741</v>
      </c>
      <c r="E23" s="11">
        <v>10.231998345236642</v>
      </c>
      <c r="F23" s="11">
        <v>9.0875189636760769</v>
      </c>
      <c r="G23" s="11"/>
      <c r="H23" s="11">
        <f t="shared" si="2"/>
        <v>-0.72063733974419719</v>
      </c>
      <c r="I23" s="11">
        <f>'RD T1'!E22</f>
        <v>4.1810852553698732</v>
      </c>
      <c r="J23" s="11">
        <f t="shared" si="5"/>
        <v>3.460447915625676</v>
      </c>
      <c r="L23" s="10" t="str">
        <f>name!D19</f>
        <v>53 Skilled construction and building trades</v>
      </c>
      <c r="M23" s="11">
        <v>11.838482645562546</v>
      </c>
      <c r="N23" s="11">
        <v>10.300358180291303</v>
      </c>
      <c r="O23" s="11">
        <v>9.5338566315873994</v>
      </c>
      <c r="P23" s="11">
        <v>9.9380030153513754</v>
      </c>
      <c r="Q23" s="11">
        <v>8.7310096352223532</v>
      </c>
      <c r="R23" s="11"/>
      <c r="S23" s="11">
        <f t="shared" si="3"/>
        <v>-0.80284699636504619</v>
      </c>
      <c r="T23" s="11">
        <f>'RD T1'!T22</f>
        <v>4.0136080177745743</v>
      </c>
      <c r="U23" s="11">
        <f t="shared" si="6"/>
        <v>3.2107610214095281</v>
      </c>
      <c r="W23" s="10" t="str">
        <f>name!D19</f>
        <v>53 Skilled construction and building trades</v>
      </c>
      <c r="X23" s="11">
        <v>0.17271102329510893</v>
      </c>
      <c r="Y23" s="11">
        <v>0.23552709291691803</v>
      </c>
      <c r="Z23" s="11">
        <v>0.27429967183285903</v>
      </c>
      <c r="AA23" s="11">
        <v>0.29399532988526722</v>
      </c>
      <c r="AB23" s="11">
        <v>0.35650932845372091</v>
      </c>
      <c r="AC23" s="11"/>
      <c r="AD23" s="11">
        <f t="shared" si="4"/>
        <v>8.2209656620861882E-2</v>
      </c>
      <c r="AE23" s="11">
        <f>'RD T1'!T51</f>
        <v>0.16747723759529914</v>
      </c>
      <c r="AF23" s="11">
        <f t="shared" si="7"/>
        <v>0.24968689421616103</v>
      </c>
    </row>
    <row r="24" spans="1:32" x14ac:dyDescent="0.2">
      <c r="A24" s="10" t="str">
        <f>name!D20</f>
        <v>54 Textiles, printing and other skilled trades</v>
      </c>
      <c r="B24" s="11">
        <v>10.699132493843587</v>
      </c>
      <c r="C24" s="11">
        <v>9.6182590907784409</v>
      </c>
      <c r="D24" s="11">
        <v>9.3388200576204028</v>
      </c>
      <c r="E24" s="11">
        <v>9.308763524895717</v>
      </c>
      <c r="F24" s="11">
        <v>9.6037641026401488</v>
      </c>
      <c r="G24" s="11"/>
      <c r="H24" s="11">
        <f t="shared" si="2"/>
        <v>0.264944045019746</v>
      </c>
      <c r="I24" s="11">
        <f>'RD T1'!E23</f>
        <v>4.1011487500141754</v>
      </c>
      <c r="J24" s="11">
        <f t="shared" si="5"/>
        <v>4.3660927950339214</v>
      </c>
      <c r="L24" s="10" t="str">
        <f>name!D20</f>
        <v>54 Textiles, printing and other skilled trades</v>
      </c>
      <c r="M24" s="11">
        <v>6.6403355052920423</v>
      </c>
      <c r="N24" s="11">
        <v>5.7292250928647235</v>
      </c>
      <c r="O24" s="11">
        <v>5.2831414318551282</v>
      </c>
      <c r="P24" s="11">
        <v>5.2643231828223351</v>
      </c>
      <c r="Q24" s="11">
        <v>5.3200621077343282</v>
      </c>
      <c r="R24" s="11"/>
      <c r="S24" s="11">
        <f t="shared" si="3"/>
        <v>3.6920675879200004E-2</v>
      </c>
      <c r="T24" s="11">
        <f>'RD T1'!T23</f>
        <v>1.7041718492980849</v>
      </c>
      <c r="U24" s="11">
        <f t="shared" si="6"/>
        <v>1.7410925251772849</v>
      </c>
      <c r="W24" s="10" t="str">
        <f>name!D20</f>
        <v>54 Textiles, printing and other skilled trades</v>
      </c>
      <c r="X24" s="11">
        <v>4.0587969885515642</v>
      </c>
      <c r="Y24" s="11">
        <v>3.8890339979137178</v>
      </c>
      <c r="Z24" s="11">
        <v>4.0556786257652844</v>
      </c>
      <c r="AA24" s="11">
        <v>4.0444403420733828</v>
      </c>
      <c r="AB24" s="11">
        <v>4.2837019949058242</v>
      </c>
      <c r="AC24" s="11"/>
      <c r="AD24" s="11">
        <f t="shared" si="4"/>
        <v>0.22802336914053978</v>
      </c>
      <c r="AE24" s="11">
        <f>'RD T1'!T52</f>
        <v>2.3969769007160915</v>
      </c>
      <c r="AF24" s="11">
        <f t="shared" si="7"/>
        <v>2.6250002698566313</v>
      </c>
    </row>
    <row r="25" spans="1:32" x14ac:dyDescent="0.2">
      <c r="A25" s="10" t="str">
        <f>name!D21</f>
        <v>61 Caring personal service occupations</v>
      </c>
      <c r="B25" s="11">
        <v>34.826370446983972</v>
      </c>
      <c r="C25" s="11">
        <v>37.830674881164171</v>
      </c>
      <c r="D25" s="11">
        <v>36.675166313580789</v>
      </c>
      <c r="E25" s="11">
        <v>40.070646087146258</v>
      </c>
      <c r="F25" s="11">
        <v>45.468317121455456</v>
      </c>
      <c r="G25" s="11"/>
      <c r="H25" s="11">
        <f t="shared" si="2"/>
        <v>8.7931508078746674</v>
      </c>
      <c r="I25" s="11">
        <f>'RD T1'!E24</f>
        <v>23.823373218877499</v>
      </c>
      <c r="J25" s="11">
        <f t="shared" si="5"/>
        <v>32.616524026752167</v>
      </c>
      <c r="L25" s="10" t="str">
        <f>name!D21</f>
        <v>61 Caring personal service occupations</v>
      </c>
      <c r="M25" s="11">
        <v>5.3188622410898656</v>
      </c>
      <c r="N25" s="11">
        <v>5.2670867524668719</v>
      </c>
      <c r="O25" s="11">
        <v>5.0288767057970141</v>
      </c>
      <c r="P25" s="11">
        <v>6.2924879016031685</v>
      </c>
      <c r="Q25" s="11">
        <v>7.6784130979245173</v>
      </c>
      <c r="R25" s="11"/>
      <c r="S25" s="11">
        <f t="shared" si="3"/>
        <v>2.6495363921275032</v>
      </c>
      <c r="T25" s="11">
        <f>'RD T1'!T24</f>
        <v>2.9718927787517861</v>
      </c>
      <c r="U25" s="11">
        <f t="shared" si="6"/>
        <v>5.6214291708792894</v>
      </c>
      <c r="W25" s="10" t="str">
        <f>name!D21</f>
        <v>61 Caring personal service occupations</v>
      </c>
      <c r="X25" s="11">
        <v>29.507508205894094</v>
      </c>
      <c r="Y25" s="11">
        <v>32.56358812869744</v>
      </c>
      <c r="Z25" s="11">
        <v>31.646289607783796</v>
      </c>
      <c r="AA25" s="11">
        <v>33.778158185542999</v>
      </c>
      <c r="AB25" s="11">
        <v>37.78990402353093</v>
      </c>
      <c r="AC25" s="11"/>
      <c r="AD25" s="11">
        <f t="shared" si="4"/>
        <v>6.143614415747134</v>
      </c>
      <c r="AE25" s="11">
        <f>'RD T1'!T53</f>
        <v>20.851480440125709</v>
      </c>
      <c r="AF25" s="11">
        <f t="shared" si="7"/>
        <v>26.995094855872843</v>
      </c>
    </row>
    <row r="26" spans="1:32" x14ac:dyDescent="0.2">
      <c r="A26" s="10" t="str">
        <f>name!D22</f>
        <v>62 Leisure, travel and related personal service occupations</v>
      </c>
      <c r="B26" s="11">
        <v>10.133560867796966</v>
      </c>
      <c r="C26" s="11">
        <v>11.022358976383286</v>
      </c>
      <c r="D26" s="11">
        <v>11.216361143470117</v>
      </c>
      <c r="E26" s="11">
        <v>11.467684287428034</v>
      </c>
      <c r="F26" s="11">
        <v>11.758408922273315</v>
      </c>
      <c r="G26" s="11"/>
      <c r="H26" s="11">
        <f t="shared" si="2"/>
        <v>0.5420477788031981</v>
      </c>
      <c r="I26" s="11">
        <f>'RD T1'!E25</f>
        <v>5.8849487676903385</v>
      </c>
      <c r="J26" s="11">
        <f t="shared" si="5"/>
        <v>6.4269965464935366</v>
      </c>
      <c r="L26" s="10" t="str">
        <f>name!D22</f>
        <v>62 Leisure, travel and related personal service occupations</v>
      </c>
      <c r="M26" s="11">
        <v>2.8044242179263836</v>
      </c>
      <c r="N26" s="11">
        <v>3.1223035819340206</v>
      </c>
      <c r="O26" s="11">
        <v>2.9174661778892768</v>
      </c>
      <c r="P26" s="11">
        <v>2.9875711398668412</v>
      </c>
      <c r="Q26" s="11">
        <v>3.262290734408305</v>
      </c>
      <c r="R26" s="11"/>
      <c r="S26" s="11">
        <f t="shared" si="3"/>
        <v>0.34482455651902821</v>
      </c>
      <c r="T26" s="11">
        <f>'RD T1'!T25</f>
        <v>1.3265544254038939</v>
      </c>
      <c r="U26" s="11">
        <f t="shared" si="6"/>
        <v>1.6713789819229221</v>
      </c>
      <c r="W26" s="10" t="str">
        <f>name!D22</f>
        <v>62 Leisure, travel and related personal service occupations</v>
      </c>
      <c r="X26" s="11">
        <v>7.3291366498705894</v>
      </c>
      <c r="Y26" s="11">
        <v>7.9000553944492689</v>
      </c>
      <c r="Z26" s="11">
        <v>8.2988949655808426</v>
      </c>
      <c r="AA26" s="11">
        <v>8.4801131475611911</v>
      </c>
      <c r="AB26" s="11">
        <v>8.4961181878650205</v>
      </c>
      <c r="AC26" s="11"/>
      <c r="AD26" s="11">
        <f t="shared" si="4"/>
        <v>0.19722322228417788</v>
      </c>
      <c r="AE26" s="11">
        <f>'RD T1'!T54</f>
        <v>4.5583943422864444</v>
      </c>
      <c r="AF26" s="11">
        <f t="shared" si="7"/>
        <v>4.7556175645706222</v>
      </c>
    </row>
    <row r="27" spans="1:32" x14ac:dyDescent="0.2">
      <c r="A27" s="10" t="str">
        <f>name!D23</f>
        <v>63 Community and civil enforcement occupations</v>
      </c>
      <c r="B27" s="11">
        <v>0.51305440962713866</v>
      </c>
      <c r="C27" s="11">
        <v>0.41065554810489913</v>
      </c>
      <c r="D27" s="11">
        <v>0.52467986934996869</v>
      </c>
      <c r="E27" s="11">
        <v>0.43547545396205473</v>
      </c>
      <c r="F27" s="11">
        <v>0.47196937334923944</v>
      </c>
      <c r="G27" s="11"/>
      <c r="H27" s="11">
        <f t="shared" si="2"/>
        <v>-5.2710496000729246E-2</v>
      </c>
      <c r="I27" s="11">
        <f>'RD T1'!E26</f>
        <v>0.22491997761705912</v>
      </c>
      <c r="J27" s="11">
        <f t="shared" si="5"/>
        <v>0.17220948161632987</v>
      </c>
      <c r="L27" s="10" t="str">
        <f>name!D23</f>
        <v>63 Community and civil enforcement occupations</v>
      </c>
      <c r="M27" s="11">
        <v>0.37784166838532657</v>
      </c>
      <c r="N27" s="11">
        <v>0.26012944163143048</v>
      </c>
      <c r="O27" s="11">
        <v>0.39011513870452658</v>
      </c>
      <c r="P27" s="11">
        <v>0.25280167996312519</v>
      </c>
      <c r="Q27" s="11">
        <v>0.28597923597934899</v>
      </c>
      <c r="R27" s="11"/>
      <c r="S27" s="11">
        <f t="shared" si="3"/>
        <v>-0.10413590272517759</v>
      </c>
      <c r="T27" s="11">
        <f>'RD T1'!T26</f>
        <v>0.11121645188933864</v>
      </c>
      <c r="U27" s="11">
        <f t="shared" si="6"/>
        <v>7.0805491641610513E-3</v>
      </c>
      <c r="W27" s="10" t="str">
        <f>name!D23</f>
        <v>63 Community and civil enforcement occupations</v>
      </c>
      <c r="X27" s="11">
        <v>0.13521274124181232</v>
      </c>
      <c r="Y27" s="11">
        <v>0.1505261064734689</v>
      </c>
      <c r="Z27" s="11">
        <v>0.13456473064544189</v>
      </c>
      <c r="AA27" s="11">
        <v>0.1826737739989289</v>
      </c>
      <c r="AB27" s="11">
        <v>0.18599013736989062</v>
      </c>
      <c r="AC27" s="11"/>
      <c r="AD27" s="11">
        <f t="shared" si="4"/>
        <v>5.142540672444873E-2</v>
      </c>
      <c r="AE27" s="11">
        <f>'RD T1'!T55</f>
        <v>0.11370352572772052</v>
      </c>
      <c r="AF27" s="11">
        <f t="shared" si="7"/>
        <v>0.16512893245216925</v>
      </c>
    </row>
    <row r="28" spans="1:32" x14ac:dyDescent="0.2">
      <c r="A28" s="10" t="str">
        <f>name!D24</f>
        <v>71 Sales occupations</v>
      </c>
      <c r="B28" s="11">
        <v>32.655691486787745</v>
      </c>
      <c r="C28" s="11">
        <v>28.318392298640759</v>
      </c>
      <c r="D28" s="11">
        <v>27.914842265939633</v>
      </c>
      <c r="E28" s="11">
        <v>26.071066038114299</v>
      </c>
      <c r="F28" s="11">
        <v>24.919864796215002</v>
      </c>
      <c r="G28" s="11"/>
      <c r="H28" s="11">
        <f t="shared" si="2"/>
        <v>-2.9949774697246312</v>
      </c>
      <c r="I28" s="11">
        <f>'RD T1'!E27</f>
        <v>11.845875066301303</v>
      </c>
      <c r="J28" s="11">
        <f t="shared" si="5"/>
        <v>8.8508975965766723</v>
      </c>
      <c r="L28" s="10" t="str">
        <f>name!D24</f>
        <v>71 Sales occupations</v>
      </c>
      <c r="M28" s="11">
        <v>13.164757450173378</v>
      </c>
      <c r="N28" s="11">
        <v>11.758355742103852</v>
      </c>
      <c r="O28" s="11">
        <v>11.712510054432078</v>
      </c>
      <c r="P28" s="11">
        <v>11.204921083508308</v>
      </c>
      <c r="Q28" s="11">
        <v>11.077684822181979</v>
      </c>
      <c r="R28" s="11"/>
      <c r="S28" s="11">
        <f t="shared" si="3"/>
        <v>-0.63482523225009935</v>
      </c>
      <c r="T28" s="11">
        <f>'RD T1'!T27</f>
        <v>3.7813677083035571</v>
      </c>
      <c r="U28" s="11">
        <f t="shared" si="6"/>
        <v>3.1465424760534577</v>
      </c>
      <c r="W28" s="10" t="str">
        <f>name!D24</f>
        <v>71 Sales occupations</v>
      </c>
      <c r="X28" s="11">
        <v>19.490934036614373</v>
      </c>
      <c r="Y28" s="11">
        <v>16.560036556536915</v>
      </c>
      <c r="Z28" s="11">
        <v>16.202332211507553</v>
      </c>
      <c r="AA28" s="11">
        <v>14.866144954605943</v>
      </c>
      <c r="AB28" s="11">
        <v>13.842179974033028</v>
      </c>
      <c r="AC28" s="11"/>
      <c r="AD28" s="11">
        <f t="shared" si="4"/>
        <v>-2.3601522374745247</v>
      </c>
      <c r="AE28" s="11">
        <f>'RD T1'!T56</f>
        <v>8.0645073579977478</v>
      </c>
      <c r="AF28" s="11">
        <f t="shared" si="7"/>
        <v>5.704355120523223</v>
      </c>
    </row>
    <row r="29" spans="1:32" x14ac:dyDescent="0.2">
      <c r="A29" s="10" t="str">
        <f>name!D25</f>
        <v>72 Customer service occupations</v>
      </c>
      <c r="B29" s="11">
        <v>7.0081764764575452</v>
      </c>
      <c r="C29" s="11">
        <v>7.4470051718734007</v>
      </c>
      <c r="D29" s="11">
        <v>7.5130913346406869</v>
      </c>
      <c r="E29" s="11">
        <v>9.6083560340379499</v>
      </c>
      <c r="F29" s="11">
        <v>11.089159783848503</v>
      </c>
      <c r="G29" s="11"/>
      <c r="H29" s="11">
        <f t="shared" si="2"/>
        <v>3.5760684492078161</v>
      </c>
      <c r="I29" s="11">
        <f>'RD T1'!E28</f>
        <v>4.6104120448345087</v>
      </c>
      <c r="J29" s="11">
        <f t="shared" si="5"/>
        <v>8.1864804940423248</v>
      </c>
      <c r="L29" s="10" t="str">
        <f>name!D25</f>
        <v>72 Customer service occupations</v>
      </c>
      <c r="M29" s="11">
        <v>2.3968547751899978</v>
      </c>
      <c r="N29" s="11">
        <v>2.1632737828506055</v>
      </c>
      <c r="O29" s="11">
        <v>2.5587234952695317</v>
      </c>
      <c r="P29" s="11">
        <v>3.5131216971213175</v>
      </c>
      <c r="Q29" s="11">
        <v>4.1372026665988617</v>
      </c>
      <c r="R29" s="11"/>
      <c r="S29" s="11">
        <f t="shared" si="3"/>
        <v>1.57847917132933</v>
      </c>
      <c r="T29" s="11">
        <f>'RD T1'!T28</f>
        <v>1.2373100082201267</v>
      </c>
      <c r="U29" s="11">
        <f t="shared" si="6"/>
        <v>2.8157891795494567</v>
      </c>
      <c r="W29" s="10" t="str">
        <f>name!D25</f>
        <v>72 Customer service occupations</v>
      </c>
      <c r="X29" s="11">
        <v>4.6113217012675394</v>
      </c>
      <c r="Y29" s="11">
        <v>5.2837313890227948</v>
      </c>
      <c r="Z29" s="11">
        <v>4.9543678393711534</v>
      </c>
      <c r="AA29" s="11">
        <v>6.0952343369166293</v>
      </c>
      <c r="AB29" s="11">
        <v>6.9519571172496386</v>
      </c>
      <c r="AC29" s="11"/>
      <c r="AD29" s="11">
        <f t="shared" si="4"/>
        <v>1.9975892778784852</v>
      </c>
      <c r="AE29" s="11">
        <f>'RD T1'!T57</f>
        <v>3.373102036614382</v>
      </c>
      <c r="AF29" s="11">
        <f t="shared" si="7"/>
        <v>5.3706913144928672</v>
      </c>
    </row>
    <row r="30" spans="1:32" x14ac:dyDescent="0.2">
      <c r="A30" s="10" t="str">
        <f>name!D26</f>
        <v>81 Process, plant and machine operatives</v>
      </c>
      <c r="B30" s="11">
        <v>11.842277087192297</v>
      </c>
      <c r="C30" s="11">
        <v>11.656117258642579</v>
      </c>
      <c r="D30" s="11">
        <v>10.137466107284412</v>
      </c>
      <c r="E30" s="11">
        <v>12.422582675908501</v>
      </c>
      <c r="F30" s="11">
        <v>12.115411346358053</v>
      </c>
      <c r="G30" s="11"/>
      <c r="H30" s="11">
        <f t="shared" si="2"/>
        <v>1.9779452390736409</v>
      </c>
      <c r="I30" s="11">
        <f>'RD T1'!E29</f>
        <v>4.7854914332863201</v>
      </c>
      <c r="J30" s="11">
        <f t="shared" si="5"/>
        <v>6.763436672359961</v>
      </c>
      <c r="L30" s="10" t="str">
        <f>name!D26</f>
        <v>81 Process, plant and machine operatives</v>
      </c>
      <c r="M30" s="11">
        <v>9.101621548554176</v>
      </c>
      <c r="N30" s="11">
        <v>8.7866880647109493</v>
      </c>
      <c r="O30" s="11">
        <v>7.7457863563765423</v>
      </c>
      <c r="P30" s="11">
        <v>9.379703702035858</v>
      </c>
      <c r="Q30" s="11">
        <v>9.2854774111101701</v>
      </c>
      <c r="R30" s="11"/>
      <c r="S30" s="11">
        <f t="shared" si="3"/>
        <v>1.5396910547336278</v>
      </c>
      <c r="T30" s="11">
        <f>'RD T1'!T29</f>
        <v>3.3442892174292203</v>
      </c>
      <c r="U30" s="11">
        <f t="shared" si="6"/>
        <v>4.883980272162848</v>
      </c>
      <c r="W30" s="10" t="str">
        <f>name!D26</f>
        <v>81 Process, plant and machine operatives</v>
      </c>
      <c r="X30" s="11">
        <v>2.7406555386381211</v>
      </c>
      <c r="Y30" s="11">
        <v>2.8694291939316292</v>
      </c>
      <c r="Z30" s="11">
        <v>2.3916797509078611</v>
      </c>
      <c r="AA30" s="11">
        <v>3.0428789738726372</v>
      </c>
      <c r="AB30" s="11">
        <v>2.829933935247869</v>
      </c>
      <c r="AC30" s="11"/>
      <c r="AD30" s="11">
        <f t="shared" si="4"/>
        <v>0.43825418434000785</v>
      </c>
      <c r="AE30" s="11">
        <f>'RD T1'!T58</f>
        <v>1.441202215857101</v>
      </c>
      <c r="AF30" s="11">
        <f t="shared" si="7"/>
        <v>1.8794564001971088</v>
      </c>
    </row>
    <row r="31" spans="1:32" x14ac:dyDescent="0.2">
      <c r="A31" s="10" t="str">
        <f>name!D27</f>
        <v>82 Transport and mobile machine drivers and operatives</v>
      </c>
      <c r="B31" s="11">
        <v>16.2388593031597</v>
      </c>
      <c r="C31" s="11">
        <v>18.967572134305403</v>
      </c>
      <c r="D31" s="11">
        <v>16.737848225777171</v>
      </c>
      <c r="E31" s="11">
        <v>18.551501724900739</v>
      </c>
      <c r="F31" s="11">
        <v>19.098833141399226</v>
      </c>
      <c r="G31" s="11"/>
      <c r="H31" s="11">
        <f t="shared" si="2"/>
        <v>2.3609849156220548</v>
      </c>
      <c r="I31" s="11">
        <f>'RD T1'!E30</f>
        <v>9.807409876391219</v>
      </c>
      <c r="J31" s="11">
        <f t="shared" si="5"/>
        <v>12.168394792013274</v>
      </c>
      <c r="L31" s="10" t="str">
        <f>name!D27</f>
        <v>82 Transport and mobile machine drivers and operatives</v>
      </c>
      <c r="M31" s="11">
        <v>14.80112295257825</v>
      </c>
      <c r="N31" s="11">
        <v>17.451767697933096</v>
      </c>
      <c r="O31" s="11">
        <v>15.282492200284684</v>
      </c>
      <c r="P31" s="11">
        <v>16.391241229675316</v>
      </c>
      <c r="Q31" s="11">
        <v>16.605369475501078</v>
      </c>
      <c r="R31" s="11"/>
      <c r="S31" s="11">
        <f t="shared" si="3"/>
        <v>1.3228772752163938</v>
      </c>
      <c r="T31" s="11">
        <f>'RD T1'!T30</f>
        <v>8.4409985049455312</v>
      </c>
      <c r="U31" s="11">
        <f t="shared" si="6"/>
        <v>9.7638757801619249</v>
      </c>
      <c r="W31" s="10" t="str">
        <f>name!D27</f>
        <v>82 Transport and mobile machine drivers and operatives</v>
      </c>
      <c r="X31" s="11">
        <v>1.4377363505814582</v>
      </c>
      <c r="Y31" s="11">
        <v>1.5158044363723233</v>
      </c>
      <c r="Z31" s="11">
        <v>1.4553560254924718</v>
      </c>
      <c r="AA31" s="11">
        <v>2.1602604952254318</v>
      </c>
      <c r="AB31" s="11">
        <v>2.4934636658981293</v>
      </c>
      <c r="AC31" s="11"/>
      <c r="AD31" s="11">
        <f t="shared" si="4"/>
        <v>1.0381076404056575</v>
      </c>
      <c r="AE31" s="11">
        <f>'RD T1'!T59</f>
        <v>1.3664113714456876</v>
      </c>
      <c r="AF31" s="11">
        <f t="shared" si="7"/>
        <v>2.4045190118513453</v>
      </c>
    </row>
    <row r="32" spans="1:32" x14ac:dyDescent="0.2">
      <c r="A32" s="10" t="str">
        <f>name!D28</f>
        <v>91 Elementary trades and related occupations</v>
      </c>
      <c r="B32" s="11">
        <v>7.9701325673100021</v>
      </c>
      <c r="C32" s="11">
        <v>7.0139765994807064</v>
      </c>
      <c r="D32" s="11">
        <v>6.2006477224098457</v>
      </c>
      <c r="E32" s="11">
        <v>5.2491253697676958</v>
      </c>
      <c r="F32" s="11">
        <v>5.0716286868370144</v>
      </c>
      <c r="G32" s="11"/>
      <c r="H32" s="11">
        <f t="shared" si="2"/>
        <v>-1.1290190355728313</v>
      </c>
      <c r="I32" s="11">
        <f>'RD T1'!E31</f>
        <v>2.0739441885782472</v>
      </c>
      <c r="J32" s="11">
        <f t="shared" si="5"/>
        <v>0.94492515300541591</v>
      </c>
      <c r="L32" s="10" t="str">
        <f>name!D28</f>
        <v>91 Elementary trades and related occupations</v>
      </c>
      <c r="M32" s="11">
        <v>6.1437874351974751</v>
      </c>
      <c r="N32" s="11">
        <v>5.362625375271759</v>
      </c>
      <c r="O32" s="11">
        <v>4.9173780654746562</v>
      </c>
      <c r="P32" s="11">
        <v>4.1388803203232047</v>
      </c>
      <c r="Q32" s="11">
        <v>3.9918488351900572</v>
      </c>
      <c r="R32" s="11"/>
      <c r="S32" s="11">
        <f t="shared" si="3"/>
        <v>-0.92552923028459899</v>
      </c>
      <c r="T32" s="11">
        <f>'RD T1'!T31</f>
        <v>1.3757919245825903</v>
      </c>
      <c r="U32" s="11">
        <f t="shared" si="6"/>
        <v>0.45026269429799126</v>
      </c>
      <c r="W32" s="10" t="str">
        <f>name!D28</f>
        <v>91 Elementary trades and related occupations</v>
      </c>
      <c r="X32" s="11">
        <v>1.8263451321125206</v>
      </c>
      <c r="Y32" s="11">
        <v>1.6513512242089476</v>
      </c>
      <c r="Z32" s="11">
        <v>1.2832696569351847</v>
      </c>
      <c r="AA32" s="11">
        <v>1.1102450494444902</v>
      </c>
      <c r="AB32" s="11">
        <v>1.0797798516469479</v>
      </c>
      <c r="AC32" s="11"/>
      <c r="AD32" s="11">
        <f t="shared" si="4"/>
        <v>-0.20348980528823679</v>
      </c>
      <c r="AE32" s="11">
        <f>'RD T1'!T60</f>
        <v>0.69815226399565711</v>
      </c>
      <c r="AF32" s="11">
        <f t="shared" si="7"/>
        <v>0.49466245870742032</v>
      </c>
    </row>
    <row r="33" spans="1:32" x14ac:dyDescent="0.2">
      <c r="A33" s="10" t="str">
        <f>name!D29</f>
        <v>92 Elementary administration and service occupations</v>
      </c>
      <c r="B33" s="11">
        <v>50.234268838853517</v>
      </c>
      <c r="C33" s="11">
        <v>49.606422434092174</v>
      </c>
      <c r="D33" s="11">
        <v>45.663889026237293</v>
      </c>
      <c r="E33" s="11">
        <v>46.568938698939455</v>
      </c>
      <c r="F33" s="11">
        <v>45.387899999945034</v>
      </c>
      <c r="G33" s="11"/>
      <c r="H33" s="11">
        <f t="shared" ref="H33" si="8">F33-D33</f>
        <v>-0.27598902629225819</v>
      </c>
      <c r="I33" s="11">
        <f>'RD T1'!E32</f>
        <v>22.831015683053931</v>
      </c>
      <c r="J33" s="11">
        <f>SUM(H33:I33)</f>
        <v>22.555026656761672</v>
      </c>
      <c r="L33" s="10" t="str">
        <f>name!D29</f>
        <v>92 Elementary administration and service occupations</v>
      </c>
      <c r="M33" s="11">
        <v>23.963502201451544</v>
      </c>
      <c r="N33" s="11">
        <v>22.031157994404996</v>
      </c>
      <c r="O33" s="11">
        <v>21.079511717784552</v>
      </c>
      <c r="P33" s="11">
        <v>22.572750976464729</v>
      </c>
      <c r="Q33" s="11">
        <v>22.039338104923356</v>
      </c>
      <c r="R33" s="11"/>
      <c r="S33" s="11">
        <f t="shared" ref="S33" si="9">Q33-O33</f>
        <v>0.95982638713880419</v>
      </c>
      <c r="T33" s="11">
        <f>'RD T1'!T32</f>
        <v>8.8844864312083018</v>
      </c>
      <c r="U33" s="11">
        <f t="shared" ref="U33" si="10">SUM(S33:T33)</f>
        <v>9.844312818347106</v>
      </c>
      <c r="W33" s="10" t="str">
        <f>name!D29</f>
        <v>92 Elementary administration and service occupations</v>
      </c>
      <c r="X33" s="11">
        <v>26.270766637401994</v>
      </c>
      <c r="Y33" s="11">
        <v>27.575264439687199</v>
      </c>
      <c r="Z33" s="11">
        <v>24.584377308452755</v>
      </c>
      <c r="AA33" s="11">
        <v>23.996187722474694</v>
      </c>
      <c r="AB33" s="11">
        <v>23.34856189502171</v>
      </c>
      <c r="AC33" s="11"/>
      <c r="AD33" s="11">
        <f t="shared" ref="AD33" si="11">AB33-Z33</f>
        <v>-1.2358154134310446</v>
      </c>
      <c r="AE33" s="11">
        <f>'RD T1'!T61</f>
        <v>13.946529251845629</v>
      </c>
      <c r="AF33" s="11">
        <f t="shared" ref="AF33" si="12">SUM(AD33:AE33)</f>
        <v>12.710713838414584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481.63599999999997</v>
      </c>
      <c r="C35" s="34">
        <f>SUM(C8:C33)</f>
        <v>506.50599999999952</v>
      </c>
      <c r="D35" s="34">
        <f>SUM(D8:D33)</f>
        <v>498.63899999999995</v>
      </c>
      <c r="E35" s="34">
        <f>SUM(E8:E33)</f>
        <v>514.14500000000032</v>
      </c>
      <c r="F35" s="34">
        <f>SUM(F8:F33)</f>
        <v>541.25399999999979</v>
      </c>
      <c r="G35" s="11"/>
      <c r="H35" s="34">
        <f>F35-D35</f>
        <v>42.614999999999839</v>
      </c>
      <c r="I35" s="34">
        <f>SUM(I8:I33)</f>
        <v>253.07046951196065</v>
      </c>
      <c r="J35" s="34">
        <f>SUM(J8:J33)</f>
        <v>295.68546951196066</v>
      </c>
      <c r="L35" s="231" t="str">
        <f>name!D3</f>
        <v>All occupations</v>
      </c>
      <c r="M35" s="34">
        <f>SUM(M8:M33)</f>
        <v>252.31663141051598</v>
      </c>
      <c r="N35" s="34">
        <f>SUM(N8:N33)</f>
        <v>259.54295882419257</v>
      </c>
      <c r="O35" s="34">
        <f>SUM(O8:O33)</f>
        <v>252.96577693963172</v>
      </c>
      <c r="P35" s="34">
        <f>SUM(P8:P33)</f>
        <v>260.47250038794232</v>
      </c>
      <c r="Q35" s="34">
        <f>SUM(Q8:Q33)</f>
        <v>271.74582357783447</v>
      </c>
      <c r="R35" s="11"/>
      <c r="S35" s="34">
        <f>Q35-O35</f>
        <v>18.780046638202748</v>
      </c>
      <c r="T35" s="34">
        <f>SUM(T8:T33)</f>
        <v>106.39001768171288</v>
      </c>
      <c r="U35" s="34">
        <f>SUM(U8:U33)</f>
        <v>125.17006431991567</v>
      </c>
      <c r="W35" s="231" t="str">
        <f>name!D3</f>
        <v>All occupations</v>
      </c>
      <c r="X35" s="34">
        <f>SUM(X8:X33)</f>
        <v>229.3193685894839</v>
      </c>
      <c r="Y35" s="34">
        <f>SUM(Y8:Y33)</f>
        <v>246.96304117580721</v>
      </c>
      <c r="Z35" s="34">
        <f>SUM(Z8:Z33)</f>
        <v>245.67322306036834</v>
      </c>
      <c r="AA35" s="34">
        <f>SUM(AA8:AA33)</f>
        <v>253.67249961205766</v>
      </c>
      <c r="AB35" s="34">
        <f>SUM(AB8:AB33)</f>
        <v>269.50817642216532</v>
      </c>
      <c r="AC35" s="11"/>
      <c r="AD35" s="34">
        <f t="shared" ref="AD35" si="13">AB35-Z35</f>
        <v>23.834953361796977</v>
      </c>
      <c r="AE35" s="34">
        <f>SUM(AE8:AE33)</f>
        <v>146.68045183024779</v>
      </c>
      <c r="AF35" s="34">
        <f>SUM(AF8:AF33)</f>
        <v>170.51540519204477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Cambridge and Greater Peterborough (Continued)</v>
      </c>
      <c r="L38" s="19" t="str">
        <f>CONCATENATE(L$1," (Continued)")</f>
        <v>Occupation Table 2.1  Males: Employment Change by Occupation (SOC 2020) and Replacement Demand, 2015-2035, Greater Cambridge and Greater Peterborough (Continued)</v>
      </c>
      <c r="W38" s="19" t="str">
        <f>CONCATENATE(W$1," (Continued)")</f>
        <v>Occupation Table 2.2  Females: Employment Change by Occupation (SOC 2020) and Replacement Demand, 2015-2035, Greater Cambridge and Greater Peterborough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7.0547005004726371</v>
      </c>
      <c r="C45" s="173">
        <f t="shared" si="20"/>
        <v>7.8661436338952502</v>
      </c>
      <c r="D45" s="173">
        <f t="shared" si="20"/>
        <v>8.0415645745484792</v>
      </c>
      <c r="E45" s="173">
        <f t="shared" si="20"/>
        <v>7.3402119519085387</v>
      </c>
      <c r="F45" s="173">
        <f t="shared" si="20"/>
        <v>7.6990303967503362</v>
      </c>
      <c r="H45" s="68">
        <f t="shared" ref="H45:H70" si="21">IF(D8&gt;0,(H8/D8)*100,0)</f>
        <v>3.9226844461242285</v>
      </c>
      <c r="I45" s="69">
        <f t="shared" ref="I45:I70" si="22">IF(D8&gt;0,I8/D8*100,0)</f>
        <v>50.456835615534381</v>
      </c>
      <c r="J45" s="69">
        <f t="shared" ref="J45:J70" si="23">IF(D8&gt;0,(J8/D8)*100,0)</f>
        <v>54.379520061658603</v>
      </c>
      <c r="L45" t="str">
        <f t="shared" ref="L45:L70" si="24">L8</f>
        <v>11 Corporate managers and directors</v>
      </c>
      <c r="M45" s="173">
        <f t="shared" ref="M45:Q45" si="25">M8/M$35*100</f>
        <v>9.4514575309629034</v>
      </c>
      <c r="N45" s="173">
        <f t="shared" si="25"/>
        <v>10.350601635711802</v>
      </c>
      <c r="O45" s="173">
        <f t="shared" si="25"/>
        <v>10.622166748418152</v>
      </c>
      <c r="P45" s="173">
        <f t="shared" si="25"/>
        <v>9.4181492216817642</v>
      </c>
      <c r="Q45" s="173">
        <f t="shared" si="25"/>
        <v>9.4910725550694934</v>
      </c>
      <c r="S45" s="68">
        <f t="shared" ref="S45:S70" si="26">IF(O8&gt;0,(S8/O8)*100,0)</f>
        <v>-4.0150183439487819</v>
      </c>
      <c r="T45" s="69">
        <f t="shared" ref="T45:T70" si="27">IF(O8&gt;0,T8/O8*100,0)</f>
        <v>44.160112155280004</v>
      </c>
      <c r="U45" s="69">
        <f t="shared" ref="U45:U70" si="28">IF(O8&gt;0,(U8/O8)*100,0)</f>
        <v>40.145093811331222</v>
      </c>
      <c r="W45" t="str">
        <f t="shared" ref="W45:W70" si="29">W8</f>
        <v>11 Corporate managers and directors</v>
      </c>
      <c r="X45" s="173">
        <f t="shared" ref="X45:AB45" si="30">X8/X$35*100</f>
        <v>4.4175850053338346</v>
      </c>
      <c r="Y45" s="173">
        <f t="shared" si="30"/>
        <v>5.2551311609524625</v>
      </c>
      <c r="Z45" s="173">
        <f t="shared" si="30"/>
        <v>5.384359911569689</v>
      </c>
      <c r="AA45" s="173">
        <f t="shared" si="30"/>
        <v>5.2065730389997347</v>
      </c>
      <c r="AB45" s="173">
        <f t="shared" si="30"/>
        <v>5.892109439236159</v>
      </c>
      <c r="AD45" s="68">
        <f t="shared" ref="AD45:AD70" si="31">IF(Z8&gt;0,(AD8/Z8)*100,0)</f>
        <v>20.046870970167419</v>
      </c>
      <c r="AE45" s="69">
        <f t="shared" ref="AE45:AE70" si="32">IF(Z8&gt;0,AE8/Z8*100,0)</f>
        <v>63.247632430254498</v>
      </c>
      <c r="AF45" s="69">
        <f t="shared" ref="AF45:AF70" si="33">IF(Z8&gt;0,(AF8/Z8)*100,0)</f>
        <v>83.294503400421917</v>
      </c>
    </row>
    <row r="46" spans="1:32" x14ac:dyDescent="0.2">
      <c r="A46" t="str">
        <f t="shared" si="19"/>
        <v>12 Other managers and proprietors</v>
      </c>
      <c r="B46" s="173">
        <f t="shared" si="20"/>
        <v>3.2761022572927274</v>
      </c>
      <c r="C46" s="173">
        <f t="shared" si="20"/>
        <v>3.2300695991675488</v>
      </c>
      <c r="D46" s="173">
        <f t="shared" si="20"/>
        <v>3.3108128150737564</v>
      </c>
      <c r="E46" s="173">
        <f t="shared" si="20"/>
        <v>3.9949363391535408</v>
      </c>
      <c r="F46" s="173">
        <f t="shared" si="20"/>
        <v>4.4372210685570277</v>
      </c>
      <c r="H46" s="68">
        <f t="shared" si="21"/>
        <v>45.475987824803425</v>
      </c>
      <c r="I46" s="69">
        <f t="shared" si="22"/>
        <v>73.333921768164885</v>
      </c>
      <c r="J46" s="69">
        <f t="shared" si="23"/>
        <v>118.80990959296828</v>
      </c>
      <c r="L46" t="str">
        <f t="shared" si="24"/>
        <v>12 Other managers and proprietors</v>
      </c>
      <c r="M46" s="173">
        <f t="shared" ref="M46:Q46" si="34">M9/M$35*100</f>
        <v>3.7287029302542121</v>
      </c>
      <c r="N46" s="173">
        <f t="shared" si="34"/>
        <v>3.5888233928909616</v>
      </c>
      <c r="O46" s="173">
        <f t="shared" si="34"/>
        <v>3.7076727268661487</v>
      </c>
      <c r="P46" s="173">
        <f t="shared" si="34"/>
        <v>4.6169331737457728</v>
      </c>
      <c r="Q46" s="173">
        <f t="shared" si="34"/>
        <v>5.0946265342248536</v>
      </c>
      <c r="S46" s="68">
        <f t="shared" si="26"/>
        <v>47.60873841743922</v>
      </c>
      <c r="T46" s="69">
        <f t="shared" si="27"/>
        <v>67.234742065509892</v>
      </c>
      <c r="U46" s="69">
        <f t="shared" si="28"/>
        <v>114.84348048294912</v>
      </c>
      <c r="W46" t="str">
        <f t="shared" si="29"/>
        <v>12 Other managers and proprietors</v>
      </c>
      <c r="X46" s="173">
        <f t="shared" ref="X46:AB46" si="35">X9/X$35*100</f>
        <v>2.7781125851677921</v>
      </c>
      <c r="Y46" s="173">
        <f t="shared" si="35"/>
        <v>2.8530414387227063</v>
      </c>
      <c r="Z46" s="173">
        <f t="shared" si="35"/>
        <v>2.9021725299333276</v>
      </c>
      <c r="AA46" s="173">
        <f t="shared" si="35"/>
        <v>3.3562661207128683</v>
      </c>
      <c r="AB46" s="173">
        <f t="shared" si="35"/>
        <v>3.7743573585795063</v>
      </c>
      <c r="AD46" s="68">
        <f t="shared" si="31"/>
        <v>42.670410881864498</v>
      </c>
      <c r="AE46" s="69">
        <f t="shared" si="32"/>
        <v>81.357231199514217</v>
      </c>
      <c r="AF46" s="69">
        <f t="shared" si="33"/>
        <v>124.02764208137873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6.6775652359555338</v>
      </c>
      <c r="C47" s="173">
        <f t="shared" si="20"/>
        <v>7.4865934209621399</v>
      </c>
      <c r="D47" s="173">
        <f t="shared" si="20"/>
        <v>7.7667077413231906</v>
      </c>
      <c r="E47" s="173">
        <f t="shared" si="20"/>
        <v>7.973021415843089</v>
      </c>
      <c r="F47" s="173">
        <f t="shared" si="20"/>
        <v>8.4166144547781769</v>
      </c>
      <c r="H47" s="68">
        <f t="shared" si="21"/>
        <v>17.62925501992623</v>
      </c>
      <c r="I47" s="69">
        <f t="shared" si="22"/>
        <v>40.799062759105702</v>
      </c>
      <c r="J47" s="69">
        <f t="shared" si="23"/>
        <v>58.428317779031921</v>
      </c>
      <c r="L47" t="str">
        <f t="shared" si="24"/>
        <v>21 Science, research, engineering and technology professionals</v>
      </c>
      <c r="M47" s="173">
        <f t="shared" ref="M47:Q47" si="36">M10/M$35*100</f>
        <v>10.252481769001941</v>
      </c>
      <c r="N47" s="173">
        <f t="shared" si="36"/>
        <v>11.926158233760386</v>
      </c>
      <c r="O47" s="173">
        <f t="shared" si="36"/>
        <v>11.939332336875379</v>
      </c>
      <c r="P47" s="173">
        <f t="shared" si="36"/>
        <v>11.892696799654603</v>
      </c>
      <c r="Q47" s="173">
        <f t="shared" si="36"/>
        <v>12.313936217454952</v>
      </c>
      <c r="S47" s="68">
        <f t="shared" si="26"/>
        <v>10.794439858331886</v>
      </c>
      <c r="T47" s="69">
        <f t="shared" si="27"/>
        <v>34.544549272884808</v>
      </c>
      <c r="U47" s="69">
        <f t="shared" si="28"/>
        <v>45.338989131216699</v>
      </c>
      <c r="W47" t="str">
        <f t="shared" si="29"/>
        <v>21 Science, research, engineering and technology professionals</v>
      </c>
      <c r="X47" s="173">
        <f t="shared" ref="X47:AB47" si="37">X10/X$35*100</f>
        <v>2.7441386669736518</v>
      </c>
      <c r="Y47" s="173">
        <f t="shared" si="37"/>
        <v>2.8208840017735071</v>
      </c>
      <c r="Z47" s="173">
        <f t="shared" si="37"/>
        <v>3.470223128378993</v>
      </c>
      <c r="AA47" s="173">
        <f t="shared" si="37"/>
        <v>3.9482743522401331</v>
      </c>
      <c r="AB47" s="173">
        <f t="shared" si="37"/>
        <v>4.4869343752860953</v>
      </c>
      <c r="AD47" s="68">
        <f t="shared" si="31"/>
        <v>41.842520427361727</v>
      </c>
      <c r="AE47" s="69">
        <f t="shared" si="32"/>
        <v>62.956530291984002</v>
      </c>
      <c r="AF47" s="69">
        <f t="shared" si="33"/>
        <v>104.79905071934574</v>
      </c>
    </row>
    <row r="48" spans="1:32" x14ac:dyDescent="0.2">
      <c r="A48" t="str">
        <f t="shared" si="19"/>
        <v>22 Health professionals</v>
      </c>
      <c r="B48" s="173">
        <f t="shared" si="20"/>
        <v>3.318868431592485</v>
      </c>
      <c r="C48" s="173">
        <f t="shared" si="20"/>
        <v>3.766707392463879</v>
      </c>
      <c r="D48" s="173">
        <f t="shared" si="20"/>
        <v>3.7340083123094754</v>
      </c>
      <c r="E48" s="173">
        <f t="shared" si="20"/>
        <v>3.9532914677542172</v>
      </c>
      <c r="F48" s="173">
        <f t="shared" si="20"/>
        <v>4.2568124457153917</v>
      </c>
      <c r="H48" s="68">
        <f t="shared" si="21"/>
        <v>23.743988850602936</v>
      </c>
      <c r="I48" s="69">
        <f t="shared" si="22"/>
        <v>60.489063800821455</v>
      </c>
      <c r="J48" s="69">
        <f t="shared" si="23"/>
        <v>84.233052651424387</v>
      </c>
      <c r="L48" t="str">
        <f t="shared" si="24"/>
        <v>22 Health professionals</v>
      </c>
      <c r="M48" s="173">
        <f t="shared" ref="M48:Q48" si="38">M11/M$35*100</f>
        <v>1.8019090948361061</v>
      </c>
      <c r="N48" s="173">
        <f t="shared" si="38"/>
        <v>1.9574327726931577</v>
      </c>
      <c r="O48" s="173">
        <f t="shared" si="38"/>
        <v>1.9755858615651833</v>
      </c>
      <c r="P48" s="173">
        <f t="shared" si="38"/>
        <v>2.0976296628346391</v>
      </c>
      <c r="Q48" s="173">
        <f t="shared" si="38"/>
        <v>2.2814004900915807</v>
      </c>
      <c r="S48" s="68">
        <f t="shared" si="26"/>
        <v>24.05284497679488</v>
      </c>
      <c r="T48" s="69">
        <f t="shared" si="27"/>
        <v>43.147561322344266</v>
      </c>
      <c r="U48" s="69">
        <f t="shared" si="28"/>
        <v>67.200406299139146</v>
      </c>
      <c r="W48" t="str">
        <f t="shared" si="29"/>
        <v>22 Health professionals</v>
      </c>
      <c r="X48" s="173">
        <f t="shared" ref="X48:AB48" si="39">X11/X$35*100</f>
        <v>4.9879558366005092</v>
      </c>
      <c r="Y48" s="173">
        <f t="shared" si="39"/>
        <v>5.6681436798738734</v>
      </c>
      <c r="Z48" s="173">
        <f t="shared" si="39"/>
        <v>5.5446277029759026</v>
      </c>
      <c r="AA48" s="173">
        <f t="shared" si="39"/>
        <v>5.8586965508475481</v>
      </c>
      <c r="AB48" s="173">
        <f t="shared" si="39"/>
        <v>6.2486256660520567</v>
      </c>
      <c r="AD48" s="68">
        <f t="shared" si="31"/>
        <v>23.630674820446927</v>
      </c>
      <c r="AE48" s="69">
        <f t="shared" si="32"/>
        <v>66.851364458495993</v>
      </c>
      <c r="AF48" s="69">
        <f t="shared" si="33"/>
        <v>90.482039278942921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4.8565342366879971</v>
      </c>
      <c r="C49" s="173">
        <f t="shared" si="20"/>
        <v>5.33855076766437</v>
      </c>
      <c r="D49" s="173">
        <f t="shared" si="20"/>
        <v>5.6261850085424348</v>
      </c>
      <c r="E49" s="173">
        <f t="shared" si="20"/>
        <v>5.65413380211643</v>
      </c>
      <c r="F49" s="173">
        <f t="shared" si="20"/>
        <v>5.8273249224181773</v>
      </c>
      <c r="H49" s="68">
        <f t="shared" si="21"/>
        <v>12.426865137474172</v>
      </c>
      <c r="I49" s="69">
        <f t="shared" si="22"/>
        <v>53.993430913415082</v>
      </c>
      <c r="J49" s="69">
        <f t="shared" si="23"/>
        <v>66.420296050889263</v>
      </c>
      <c r="L49" t="str">
        <f t="shared" si="24"/>
        <v>23 Teaching and other educational professionals</v>
      </c>
      <c r="M49" s="173">
        <f t="shared" ref="M49:Q49" si="40">M12/M$35*100</f>
        <v>3.3039515858781026</v>
      </c>
      <c r="N49" s="173">
        <f t="shared" si="40"/>
        <v>3.2636283868032026</v>
      </c>
      <c r="O49" s="173">
        <f t="shared" si="40"/>
        <v>3.5709788689251218</v>
      </c>
      <c r="P49" s="173">
        <f t="shared" si="40"/>
        <v>3.7018304165811173</v>
      </c>
      <c r="Q49" s="173">
        <f t="shared" si="40"/>
        <v>3.8109459913924524</v>
      </c>
      <c r="S49" s="68">
        <f t="shared" si="26"/>
        <v>14.642756896748727</v>
      </c>
      <c r="T49" s="69">
        <f t="shared" si="27"/>
        <v>45.8243910910371</v>
      </c>
      <c r="U49" s="69">
        <f t="shared" si="28"/>
        <v>60.467147987785822</v>
      </c>
      <c r="W49" t="str">
        <f t="shared" si="29"/>
        <v>23 Teaching and other educational professionals</v>
      </c>
      <c r="X49" s="173">
        <f t="shared" ref="X49:AB49" si="41">X12/X$35*100</f>
        <v>6.5648174351300854</v>
      </c>
      <c r="Y49" s="173">
        <f t="shared" si="41"/>
        <v>7.5191665047206522</v>
      </c>
      <c r="Z49" s="173">
        <f t="shared" si="41"/>
        <v>7.7423978029325022</v>
      </c>
      <c r="AA49" s="173">
        <f t="shared" si="41"/>
        <v>7.6587710612750302</v>
      </c>
      <c r="AB49" s="173">
        <f t="shared" si="41"/>
        <v>7.8604452549095551</v>
      </c>
      <c r="AD49" s="68">
        <f t="shared" si="31"/>
        <v>11.374505244154891</v>
      </c>
      <c r="AE49" s="69">
        <f t="shared" si="32"/>
        <v>57.873029201560342</v>
      </c>
      <c r="AF49" s="69">
        <f t="shared" si="33"/>
        <v>69.247534445715232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5.8312369494407861</v>
      </c>
      <c r="C50" s="173">
        <f t="shared" si="20"/>
        <v>6.6128722505560091</v>
      </c>
      <c r="D50" s="173">
        <f t="shared" si="20"/>
        <v>7.1466785511355297</v>
      </c>
      <c r="E50" s="173">
        <f t="shared" si="20"/>
        <v>7.8059711936263581</v>
      </c>
      <c r="F50" s="173">
        <f t="shared" si="20"/>
        <v>8.4398245592440766</v>
      </c>
      <c r="H50" s="68">
        <f t="shared" si="21"/>
        <v>28.187018503261985</v>
      </c>
      <c r="I50" s="69">
        <f t="shared" si="22"/>
        <v>55.804779787240435</v>
      </c>
      <c r="J50" s="69">
        <f t="shared" si="23"/>
        <v>83.991798290502416</v>
      </c>
      <c r="L50" t="str">
        <f t="shared" si="24"/>
        <v>24 Business, media and public service professionals</v>
      </c>
      <c r="M50" s="173">
        <f t="shared" ref="M50:Q50" si="42">M13/M$35*100</f>
        <v>6.6737101022396423</v>
      </c>
      <c r="N50" s="173">
        <f t="shared" si="42"/>
        <v>7.4919994463057433</v>
      </c>
      <c r="O50" s="173">
        <f t="shared" si="42"/>
        <v>7.9959326756683362</v>
      </c>
      <c r="P50" s="173">
        <f t="shared" si="42"/>
        <v>8.8053993505662529</v>
      </c>
      <c r="Q50" s="173">
        <f t="shared" si="42"/>
        <v>9.2558127947340907</v>
      </c>
      <c r="S50" s="68">
        <f t="shared" si="26"/>
        <v>24.350215123944324</v>
      </c>
      <c r="T50" s="69">
        <f t="shared" si="27"/>
        <v>49.072320552137604</v>
      </c>
      <c r="U50" s="69">
        <f t="shared" si="28"/>
        <v>73.422535676081935</v>
      </c>
      <c r="W50" t="str">
        <f t="shared" si="29"/>
        <v>24 Business, media and public service professionals</v>
      </c>
      <c r="X50" s="173">
        <f t="shared" ref="X50:AB50" si="43">X13/X$35*100</f>
        <v>4.9042764869404118</v>
      </c>
      <c r="Y50" s="173">
        <f t="shared" si="43"/>
        <v>5.6889636669826871</v>
      </c>
      <c r="Z50" s="173">
        <f t="shared" si="43"/>
        <v>6.2722152019945758</v>
      </c>
      <c r="AA50" s="173">
        <f t="shared" si="43"/>
        <v>6.7797521458606038</v>
      </c>
      <c r="AB50" s="173">
        <f t="shared" si="43"/>
        <v>7.6170614133285266</v>
      </c>
      <c r="AD50" s="68">
        <f t="shared" si="31"/>
        <v>33.223435362884715</v>
      </c>
      <c r="AE50" s="69">
        <f t="shared" si="32"/>
        <v>64.642207157425418</v>
      </c>
      <c r="AF50" s="69">
        <f t="shared" si="33"/>
        <v>97.865642520310146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1.8296668310780042</v>
      </c>
      <c r="C51" s="173">
        <f t="shared" si="20"/>
        <v>2.0972087679516838</v>
      </c>
      <c r="D51" s="173">
        <f t="shared" si="20"/>
        <v>2.3052565724788598</v>
      </c>
      <c r="E51" s="173">
        <f t="shared" si="20"/>
        <v>1.987636036148674</v>
      </c>
      <c r="F51" s="173">
        <f t="shared" si="20"/>
        <v>2.0424780765373409</v>
      </c>
      <c r="H51" s="68">
        <f t="shared" si="21"/>
        <v>-3.8270338466213909</v>
      </c>
      <c r="I51" s="69">
        <f t="shared" si="22"/>
        <v>38.578823578967132</v>
      </c>
      <c r="J51" s="69">
        <f t="shared" si="23"/>
        <v>34.751789732345742</v>
      </c>
      <c r="L51" t="str">
        <f t="shared" si="24"/>
        <v>31 Science, engineering and technology associate professionals</v>
      </c>
      <c r="M51" s="173">
        <f t="shared" ref="M51:Q51" si="44">M14/M$35*100</f>
        <v>2.4776668093434728</v>
      </c>
      <c r="N51" s="173">
        <f t="shared" si="44"/>
        <v>3.021950867080851</v>
      </c>
      <c r="O51" s="173">
        <f t="shared" si="44"/>
        <v>3.2087028025578919</v>
      </c>
      <c r="P51" s="173">
        <f t="shared" si="44"/>
        <v>2.5807319163030034</v>
      </c>
      <c r="Q51" s="173">
        <f t="shared" si="44"/>
        <v>2.5357426240947225</v>
      </c>
      <c r="S51" s="68">
        <f t="shared" si="26"/>
        <v>-15.106041459262309</v>
      </c>
      <c r="T51" s="69">
        <f t="shared" si="27"/>
        <v>31.643506240658482</v>
      </c>
      <c r="U51" s="69">
        <f t="shared" si="28"/>
        <v>16.537464781396171</v>
      </c>
      <c r="W51" t="str">
        <f t="shared" si="29"/>
        <v>31 Science, engineering and technology associate professionals</v>
      </c>
      <c r="X51" s="173">
        <f t="shared" ref="X51:AB51" si="45">X14/X$35*100</f>
        <v>1.1166822599285771</v>
      </c>
      <c r="Y51" s="173">
        <f t="shared" si="45"/>
        <v>1.1253617279469386</v>
      </c>
      <c r="Z51" s="173">
        <f t="shared" si="45"/>
        <v>1.3749924815528201</v>
      </c>
      <c r="AA51" s="173">
        <f t="shared" si="45"/>
        <v>1.378641497482318</v>
      </c>
      <c r="AB51" s="173">
        <f t="shared" si="45"/>
        <v>1.5451180984572672</v>
      </c>
      <c r="AD51" s="68">
        <f t="shared" si="31"/>
        <v>23.275132530310927</v>
      </c>
      <c r="AE51" s="69">
        <f t="shared" si="32"/>
        <v>55.243598604830858</v>
      </c>
      <c r="AF51" s="69">
        <f t="shared" si="33"/>
        <v>78.518731135141792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1.4507348793268946</v>
      </c>
      <c r="C52" s="173">
        <f t="shared" si="20"/>
        <v>1.6178219292854008</v>
      </c>
      <c r="D52" s="173">
        <f t="shared" si="20"/>
        <v>1.6650863881980706</v>
      </c>
      <c r="E52" s="173">
        <f t="shared" si="20"/>
        <v>1.6547768923544093</v>
      </c>
      <c r="F52" s="173">
        <f t="shared" si="20"/>
        <v>1.7900100523338469</v>
      </c>
      <c r="H52" s="68">
        <f t="shared" si="21"/>
        <v>16.689982670570874</v>
      </c>
      <c r="I52" s="69">
        <f t="shared" si="22"/>
        <v>62.954467020054039</v>
      </c>
      <c r="J52" s="69">
        <f t="shared" si="23"/>
        <v>79.644449690624924</v>
      </c>
      <c r="L52" t="str">
        <f t="shared" si="24"/>
        <v>32 Health and social care associate professionals</v>
      </c>
      <c r="M52" s="173">
        <f t="shared" ref="M52:Q52" si="46">M15/M$35*100</f>
        <v>0.5659240608687971</v>
      </c>
      <c r="N52" s="173">
        <f t="shared" si="46"/>
        <v>0.53714873994301615</v>
      </c>
      <c r="O52" s="173">
        <f t="shared" si="46"/>
        <v>0.57368876694783633</v>
      </c>
      <c r="P52" s="173">
        <f t="shared" si="46"/>
        <v>0.50433846393192783</v>
      </c>
      <c r="Q52" s="173">
        <f t="shared" si="46"/>
        <v>0.5260124918106851</v>
      </c>
      <c r="S52" s="68">
        <f t="shared" si="26"/>
        <v>-1.5034952843824299</v>
      </c>
      <c r="T52" s="69">
        <f t="shared" si="27"/>
        <v>44.230134123895823</v>
      </c>
      <c r="U52" s="69">
        <f t="shared" si="28"/>
        <v>42.726638839513392</v>
      </c>
      <c r="W52" t="str">
        <f t="shared" si="29"/>
        <v>32 Health and social care associate professionals</v>
      </c>
      <c r="X52" s="173">
        <f t="shared" ref="X52:AB52" si="47">X15/X$35*100</f>
        <v>2.4242788347377613</v>
      </c>
      <c r="Y52" s="173">
        <f t="shared" si="47"/>
        <v>2.7535429495178585</v>
      </c>
      <c r="Z52" s="173">
        <f t="shared" si="47"/>
        <v>2.7888810116837122</v>
      </c>
      <c r="AA52" s="173">
        <f t="shared" si="47"/>
        <v>2.8360542261286517</v>
      </c>
      <c r="AB52" s="173">
        <f t="shared" si="47"/>
        <v>3.0645022129972577</v>
      </c>
      <c r="AD52" s="68">
        <f t="shared" si="31"/>
        <v>20.543577378628303</v>
      </c>
      <c r="AE52" s="69">
        <f t="shared" si="32"/>
        <v>66.920503109425937</v>
      </c>
      <c r="AF52" s="69">
        <f t="shared" si="33"/>
        <v>87.464080488054236</v>
      </c>
    </row>
    <row r="53" spans="1:32" x14ac:dyDescent="0.2">
      <c r="A53" t="str">
        <f t="shared" si="19"/>
        <v>33 Protective service occupations</v>
      </c>
      <c r="B53" s="173">
        <f t="shared" si="20"/>
        <v>1.0849207927193507</v>
      </c>
      <c r="C53" s="173">
        <f t="shared" si="20"/>
        <v>0.95008233604532999</v>
      </c>
      <c r="D53" s="173">
        <f t="shared" si="20"/>
        <v>1.0407474535718304</v>
      </c>
      <c r="E53" s="173">
        <f t="shared" si="20"/>
        <v>1.2504321831733436</v>
      </c>
      <c r="F53" s="173">
        <f t="shared" si="20"/>
        <v>1.4114659243115497</v>
      </c>
      <c r="H53" s="68">
        <f t="shared" si="21"/>
        <v>47.210882724702302</v>
      </c>
      <c r="I53" s="69">
        <f t="shared" si="22"/>
        <v>46.510850160304869</v>
      </c>
      <c r="J53" s="69">
        <f t="shared" si="23"/>
        <v>93.721732885007157</v>
      </c>
      <c r="L53" t="str">
        <f t="shared" si="24"/>
        <v>33 Protective service occupations</v>
      </c>
      <c r="M53" s="173">
        <f t="shared" ref="M53:Q53" si="48">M16/M$35*100</f>
        <v>1.530739737438459</v>
      </c>
      <c r="N53" s="173">
        <f t="shared" si="48"/>
        <v>1.327978130638573</v>
      </c>
      <c r="O53" s="173">
        <f t="shared" si="48"/>
        <v>1.4354618996789046</v>
      </c>
      <c r="P53" s="173">
        <f t="shared" si="48"/>
        <v>1.6412114398683186</v>
      </c>
      <c r="Q53" s="173">
        <f t="shared" si="48"/>
        <v>1.7256192257395604</v>
      </c>
      <c r="S53" s="68">
        <f t="shared" si="26"/>
        <v>29.138104790534928</v>
      </c>
      <c r="T53" s="69">
        <f t="shared" si="27"/>
        <v>33.802578276762269</v>
      </c>
      <c r="U53" s="69">
        <f t="shared" si="28"/>
        <v>62.940683067297201</v>
      </c>
      <c r="W53" t="str">
        <f t="shared" si="29"/>
        <v>33 Protective service occupations</v>
      </c>
      <c r="X53" s="173">
        <f t="shared" ref="X53:AB53" si="49">X16/X$35*100</f>
        <v>0.59439295356466404</v>
      </c>
      <c r="Y53" s="173">
        <f t="shared" si="49"/>
        <v>0.55293711063434259</v>
      </c>
      <c r="Z53" s="173">
        <f t="shared" si="49"/>
        <v>0.63431632003214822</v>
      </c>
      <c r="AA53" s="173">
        <f t="shared" si="49"/>
        <v>0.84917761183926166</v>
      </c>
      <c r="AB53" s="173">
        <f t="shared" si="49"/>
        <v>1.094704300380245</v>
      </c>
      <c r="AD53" s="68">
        <f t="shared" si="31"/>
        <v>89.323733747168149</v>
      </c>
      <c r="AE53" s="69">
        <f t="shared" si="32"/>
        <v>76.123428953343108</v>
      </c>
      <c r="AF53" s="69">
        <f t="shared" si="33"/>
        <v>165.44716270051129</v>
      </c>
    </row>
    <row r="54" spans="1:32" x14ac:dyDescent="0.2">
      <c r="A54" t="str">
        <f t="shared" si="19"/>
        <v>34 Culture, media and sports occupations</v>
      </c>
      <c r="B54" s="173">
        <f t="shared" si="20"/>
        <v>2.082996028731336</v>
      </c>
      <c r="C54" s="173">
        <f t="shared" si="20"/>
        <v>1.9009490349870923</v>
      </c>
      <c r="D54" s="173">
        <f t="shared" si="20"/>
        <v>2.3084935208016044</v>
      </c>
      <c r="E54" s="173">
        <f t="shared" si="20"/>
        <v>2.1297740210227958</v>
      </c>
      <c r="F54" s="173">
        <f t="shared" si="20"/>
        <v>2.2300853954897204</v>
      </c>
      <c r="H54" s="68">
        <f t="shared" si="21"/>
        <v>4.8594823891777521</v>
      </c>
      <c r="I54" s="69">
        <f t="shared" si="22"/>
        <v>45.460118665757463</v>
      </c>
      <c r="J54" s="69">
        <f t="shared" si="23"/>
        <v>50.319601054935212</v>
      </c>
      <c r="L54" t="str">
        <f t="shared" si="24"/>
        <v>34 Culture, media and sports occupations</v>
      </c>
      <c r="M54" s="173">
        <f t="shared" ref="M54:Q54" si="50">M17/M$35*100</f>
        <v>2.1624856890479842</v>
      </c>
      <c r="N54" s="173">
        <f t="shared" si="50"/>
        <v>2.1390270765560819</v>
      </c>
      <c r="O54" s="173">
        <f t="shared" si="50"/>
        <v>2.4370663679529607</v>
      </c>
      <c r="P54" s="173">
        <f t="shared" si="50"/>
        <v>2.2988287231212361</v>
      </c>
      <c r="Q54" s="173">
        <f t="shared" si="50"/>
        <v>2.4429154474436539</v>
      </c>
      <c r="S54" s="68">
        <f t="shared" si="26"/>
        <v>7.6817703381324955</v>
      </c>
      <c r="T54" s="69">
        <f t="shared" si="27"/>
        <v>40.82226376457114</v>
      </c>
      <c r="U54" s="69">
        <f t="shared" si="28"/>
        <v>48.504034102703642</v>
      </c>
      <c r="W54" t="str">
        <f t="shared" si="29"/>
        <v>34 Culture, media and sports occupations</v>
      </c>
      <c r="X54" s="173">
        <f t="shared" ref="X54:AB54" si="51">X17/X$35*100</f>
        <v>1.9955347582489185</v>
      </c>
      <c r="Y54" s="173">
        <f t="shared" si="51"/>
        <v>1.6507436639903135</v>
      </c>
      <c r="Z54" s="173">
        <f t="shared" si="51"/>
        <v>2.1761041225276543</v>
      </c>
      <c r="AA54" s="173">
        <f t="shared" si="51"/>
        <v>1.956187601425637</v>
      </c>
      <c r="AB54" s="173">
        <f t="shared" si="51"/>
        <v>2.0154882781846784</v>
      </c>
      <c r="AD54" s="68">
        <f t="shared" si="31"/>
        <v>1.6049173633653355</v>
      </c>
      <c r="AE54" s="69">
        <f t="shared" si="32"/>
        <v>50.808332820087209</v>
      </c>
      <c r="AF54" s="69">
        <f t="shared" si="33"/>
        <v>52.41325018345254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6.0528768906930015</v>
      </c>
      <c r="C55" s="173">
        <f t="shared" si="52"/>
        <v>6.1282627682188142</v>
      </c>
      <c r="D55" s="173">
        <f t="shared" si="52"/>
        <v>6.3471141807022988</v>
      </c>
      <c r="E55" s="173">
        <f t="shared" si="52"/>
        <v>5.9821243516851075</v>
      </c>
      <c r="F55" s="173">
        <f t="shared" si="52"/>
        <v>6.0210141514027722</v>
      </c>
      <c r="H55" s="68">
        <f t="shared" si="21"/>
        <v>2.9694072869486638</v>
      </c>
      <c r="I55" s="69">
        <f t="shared" si="22"/>
        <v>46.183360813952731</v>
      </c>
      <c r="J55" s="69">
        <f t="shared" si="23"/>
        <v>49.15276810090139</v>
      </c>
      <c r="L55" t="str">
        <f t="shared" si="24"/>
        <v>35 Business and public service associate professionals</v>
      </c>
      <c r="M55" s="173">
        <f t="shared" ref="M55:Q55" si="53">M18/M$35*100</f>
        <v>6.2334657602706027</v>
      </c>
      <c r="N55" s="173">
        <f t="shared" si="53"/>
        <v>6.2705651048857547</v>
      </c>
      <c r="O55" s="173">
        <f t="shared" si="53"/>
        <v>6.589427105899305</v>
      </c>
      <c r="P55" s="173">
        <f t="shared" si="53"/>
        <v>6.0087606785840633</v>
      </c>
      <c r="Q55" s="173">
        <f t="shared" si="53"/>
        <v>5.7778555736536035</v>
      </c>
      <c r="S55" s="68">
        <f t="shared" si="26"/>
        <v>-5.8066742056404506</v>
      </c>
      <c r="T55" s="69">
        <f t="shared" si="27"/>
        <v>36.695307250924508</v>
      </c>
      <c r="U55" s="69">
        <f t="shared" si="28"/>
        <v>30.88863304528406</v>
      </c>
      <c r="W55" t="str">
        <f t="shared" si="29"/>
        <v>35 Business and public service associate professionals</v>
      </c>
      <c r="X55" s="173">
        <f t="shared" ref="X55:AB55" si="54">X18/X$35*100</f>
        <v>5.8541776900004283</v>
      </c>
      <c r="Y55" s="173">
        <f t="shared" si="54"/>
        <v>5.9787117692908396</v>
      </c>
      <c r="Z55" s="173">
        <f t="shared" si="54"/>
        <v>6.0976084485700133</v>
      </c>
      <c r="AA55" s="173">
        <f t="shared" si="54"/>
        <v>5.9547740055532472</v>
      </c>
      <c r="AB55" s="173">
        <f t="shared" si="54"/>
        <v>6.2661916033363951</v>
      </c>
      <c r="AD55" s="68">
        <f t="shared" si="31"/>
        <v>12.734867599052125</v>
      </c>
      <c r="AE55" s="69">
        <f t="shared" si="32"/>
        <v>56.741057957843807</v>
      </c>
      <c r="AF55" s="69">
        <f t="shared" si="33"/>
        <v>69.47592555689593</v>
      </c>
    </row>
    <row r="56" spans="1:32" x14ac:dyDescent="0.2">
      <c r="A56" t="str">
        <f t="shared" si="19"/>
        <v>41 Administrative occupations</v>
      </c>
      <c r="B56" s="173">
        <f t="shared" si="52"/>
        <v>8.5864526467274125</v>
      </c>
      <c r="C56" s="173">
        <f t="shared" si="52"/>
        <v>7.9274472817402772</v>
      </c>
      <c r="D56" s="173">
        <f t="shared" si="52"/>
        <v>8.1436114562830717</v>
      </c>
      <c r="E56" s="173">
        <f t="shared" si="52"/>
        <v>7.2469506895896441</v>
      </c>
      <c r="F56" s="173">
        <f t="shared" si="52"/>
        <v>6.4221456396415011</v>
      </c>
      <c r="H56" s="68">
        <f t="shared" si="21"/>
        <v>-14.399168857374375</v>
      </c>
      <c r="I56" s="69">
        <f t="shared" si="22"/>
        <v>45.859659488790825</v>
      </c>
      <c r="J56" s="69">
        <f t="shared" si="23"/>
        <v>31.460490631416455</v>
      </c>
      <c r="L56" t="str">
        <f t="shared" si="24"/>
        <v>41 Administrative occupations</v>
      </c>
      <c r="M56" s="173">
        <f t="shared" ref="M56:Q56" si="55">M19/M$35*100</f>
        <v>4.178388935013376</v>
      </c>
      <c r="N56" s="173">
        <f t="shared" si="55"/>
        <v>3.7112552928038016</v>
      </c>
      <c r="O56" s="173">
        <f t="shared" si="55"/>
        <v>4.4805957186165877</v>
      </c>
      <c r="P56" s="173">
        <f t="shared" si="55"/>
        <v>4.1243281307571857</v>
      </c>
      <c r="Q56" s="173">
        <f t="shared" si="55"/>
        <v>4.2338461233968552</v>
      </c>
      <c r="S56" s="68">
        <f t="shared" si="26"/>
        <v>1.508034315545167</v>
      </c>
      <c r="T56" s="69">
        <f t="shared" si="27"/>
        <v>36.216312663544635</v>
      </c>
      <c r="U56" s="69">
        <f t="shared" si="28"/>
        <v>37.724346979089809</v>
      </c>
      <c r="W56" t="str">
        <f t="shared" si="29"/>
        <v>41 Administrative occupations</v>
      </c>
      <c r="X56" s="173">
        <f t="shared" ref="X56:AB56" si="56">X19/X$35*100</f>
        <v>13.436578449985101</v>
      </c>
      <c r="Y56" s="173">
        <f t="shared" si="56"/>
        <v>12.358405608822226</v>
      </c>
      <c r="Z56" s="173">
        <f t="shared" si="56"/>
        <v>11.915360002901057</v>
      </c>
      <c r="AA56" s="173">
        <f t="shared" si="56"/>
        <v>10.453278955013607</v>
      </c>
      <c r="AB56" s="173">
        <f t="shared" si="56"/>
        <v>8.6286139634276555</v>
      </c>
      <c r="AD56" s="68">
        <f t="shared" si="31"/>
        <v>-20.558398069107202</v>
      </c>
      <c r="AE56" s="69">
        <f t="shared" si="32"/>
        <v>49.593539217317975</v>
      </c>
      <c r="AF56" s="69">
        <f t="shared" si="33"/>
        <v>29.035141148210776</v>
      </c>
    </row>
    <row r="57" spans="1:32" x14ac:dyDescent="0.2">
      <c r="A57" t="str">
        <f t="shared" si="19"/>
        <v>42 Secretarial and related occupations</v>
      </c>
      <c r="B57" s="173">
        <f t="shared" si="52"/>
        <v>2.5510445218370235</v>
      </c>
      <c r="C57" s="173">
        <f t="shared" si="52"/>
        <v>2.2987197627206069</v>
      </c>
      <c r="D57" s="173">
        <f t="shared" si="52"/>
        <v>2.2217600079364552</v>
      </c>
      <c r="E57" s="173">
        <f t="shared" si="52"/>
        <v>2.2129835721663205</v>
      </c>
      <c r="F57" s="173">
        <f t="shared" si="52"/>
        <v>1.5292323932486818</v>
      </c>
      <c r="H57" s="68">
        <f t="shared" si="21"/>
        <v>-25.287852494346318</v>
      </c>
      <c r="I57" s="69">
        <f t="shared" si="22"/>
        <v>49.49826797980959</v>
      </c>
      <c r="J57" s="69">
        <f t="shared" si="23"/>
        <v>24.210415485463272</v>
      </c>
      <c r="L57" t="str">
        <f t="shared" si="24"/>
        <v>42 Secretarial and related occupations</v>
      </c>
      <c r="M57" s="173">
        <f t="shared" ref="M57:Q57" si="57">M20/M$35*100</f>
        <v>0.27067028044568986</v>
      </c>
      <c r="N57" s="173">
        <f t="shared" si="57"/>
        <v>0.19699029995793965</v>
      </c>
      <c r="O57" s="173">
        <f t="shared" si="57"/>
        <v>0.19771788939545232</v>
      </c>
      <c r="P57" s="173">
        <f t="shared" si="57"/>
        <v>0.24631758412239002</v>
      </c>
      <c r="Q57" s="173">
        <f t="shared" si="57"/>
        <v>0.2860875133321279</v>
      </c>
      <c r="S57" s="68">
        <f t="shared" si="26"/>
        <v>55.436870812511252</v>
      </c>
      <c r="T57" s="69">
        <f t="shared" si="27"/>
        <v>44.061312109060516</v>
      </c>
      <c r="U57" s="69">
        <f t="shared" si="28"/>
        <v>99.498182921571782</v>
      </c>
      <c r="W57" t="str">
        <f t="shared" si="29"/>
        <v>42 Secretarial and related occupations</v>
      </c>
      <c r="X57" s="173">
        <f t="shared" ref="X57:AB57" si="58">X20/X$35*100</f>
        <v>5.0601057951269484</v>
      </c>
      <c r="Y57" s="173">
        <f t="shared" si="58"/>
        <v>4.5075080932185365</v>
      </c>
      <c r="Z57" s="173">
        <f t="shared" si="58"/>
        <v>4.3058837097264862</v>
      </c>
      <c r="AA57" s="173">
        <f t="shared" si="58"/>
        <v>4.2323684409129561</v>
      </c>
      <c r="AB57" s="173">
        <f t="shared" si="58"/>
        <v>2.7826987396289193</v>
      </c>
      <c r="AD57" s="68">
        <f t="shared" si="31"/>
        <v>-29.104606600352213</v>
      </c>
      <c r="AE57" s="69">
        <f t="shared" si="32"/>
        <v>49.755333260355322</v>
      </c>
      <c r="AF57" s="69">
        <f t="shared" si="33"/>
        <v>20.650726660003112</v>
      </c>
    </row>
    <row r="58" spans="1:32" x14ac:dyDescent="0.2">
      <c r="A58" t="str">
        <f t="shared" si="19"/>
        <v>51 Skilled agricultural and related trades</v>
      </c>
      <c r="B58" s="173">
        <f t="shared" si="52"/>
        <v>1.2878533721314027</v>
      </c>
      <c r="C58" s="173">
        <f t="shared" si="52"/>
        <v>1.3107617009006276</v>
      </c>
      <c r="D58" s="173">
        <f t="shared" si="52"/>
        <v>0.86099855362132272</v>
      </c>
      <c r="E58" s="173">
        <f t="shared" si="52"/>
        <v>0.87709014749192471</v>
      </c>
      <c r="F58" s="173">
        <f t="shared" si="52"/>
        <v>0.95406391038967353</v>
      </c>
      <c r="H58" s="68">
        <f t="shared" si="21"/>
        <v>20.27903140070044</v>
      </c>
      <c r="I58" s="69">
        <f t="shared" si="22"/>
        <v>61.420842278869422</v>
      </c>
      <c r="J58" s="69">
        <f t="shared" si="23"/>
        <v>81.699873679569862</v>
      </c>
      <c r="L58" t="str">
        <f t="shared" si="24"/>
        <v>51 Skilled agricultural and related trades</v>
      </c>
      <c r="M58" s="173">
        <f t="shared" ref="M58:Q58" si="59">M21/M$35*100</f>
        <v>2.0867166318417714</v>
      </c>
      <c r="N58" s="173">
        <f t="shared" si="59"/>
        <v>2.117715154792108</v>
      </c>
      <c r="O58" s="173">
        <f t="shared" si="59"/>
        <v>1.2888928832579014</v>
      </c>
      <c r="P58" s="173">
        <f t="shared" si="59"/>
        <v>1.2741245868184214</v>
      </c>
      <c r="Q58" s="173">
        <f t="shared" si="59"/>
        <v>1.3586988281413235</v>
      </c>
      <c r="S58" s="68">
        <f t="shared" si="26"/>
        <v>13.24198741976455</v>
      </c>
      <c r="T58" s="69">
        <f t="shared" si="27"/>
        <v>54.399785641818276</v>
      </c>
      <c r="U58" s="69">
        <f t="shared" si="28"/>
        <v>67.641773061582825</v>
      </c>
      <c r="W58" t="str">
        <f t="shared" si="29"/>
        <v>51 Skilled agricultural and related trades</v>
      </c>
      <c r="X58" s="173">
        <f t="shared" ref="X58:AB58" si="60">X21/X$35*100</f>
        <v>0.40887621513173467</v>
      </c>
      <c r="Y58" s="173">
        <f t="shared" si="60"/>
        <v>0.46270327863937161</v>
      </c>
      <c r="Z58" s="173">
        <f t="shared" si="60"/>
        <v>0.42040262625001662</v>
      </c>
      <c r="AA58" s="173">
        <f t="shared" si="60"/>
        <v>0.46941271572595716</v>
      </c>
      <c r="AB58" s="173">
        <f t="shared" si="60"/>
        <v>0.54606942787523682</v>
      </c>
      <c r="AD58" s="68">
        <f t="shared" si="31"/>
        <v>42.493995603144732</v>
      </c>
      <c r="AE58" s="69">
        <f t="shared" si="32"/>
        <v>83.585336671396263</v>
      </c>
      <c r="AF58" s="69">
        <f t="shared" si="33"/>
        <v>126.07933227454097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3.7515097248030282</v>
      </c>
      <c r="C59" s="173">
        <f t="shared" si="52"/>
        <v>3.4766859182449075</v>
      </c>
      <c r="D59" s="173">
        <f t="shared" si="52"/>
        <v>3.0355768160423824</v>
      </c>
      <c r="E59" s="173">
        <f t="shared" si="52"/>
        <v>2.9848063943310126</v>
      </c>
      <c r="F59" s="173">
        <f t="shared" si="52"/>
        <v>2.6665395204956268</v>
      </c>
      <c r="H59" s="68">
        <f t="shared" si="21"/>
        <v>-4.6497857115168832</v>
      </c>
      <c r="I59" s="69">
        <f t="shared" si="22"/>
        <v>38.294988099805607</v>
      </c>
      <c r="J59" s="69">
        <f t="shared" si="23"/>
        <v>33.645202388288723</v>
      </c>
      <c r="L59" t="str">
        <f t="shared" si="24"/>
        <v>52 Skilled metal, electrical and electronic trades</v>
      </c>
      <c r="M59" s="173">
        <f t="shared" ref="M59:Q59" si="61">M22/M$35*100</f>
        <v>7.0156853019102652</v>
      </c>
      <c r="N59" s="173">
        <f t="shared" si="61"/>
        <v>6.5620373869075586</v>
      </c>
      <c r="O59" s="173">
        <f t="shared" si="61"/>
        <v>5.802250254689886</v>
      </c>
      <c r="P59" s="173">
        <f t="shared" si="61"/>
        <v>5.492937843037538</v>
      </c>
      <c r="Q59" s="173">
        <f t="shared" si="61"/>
        <v>4.8576644120387504</v>
      </c>
      <c r="S59" s="68">
        <f t="shared" si="26"/>
        <v>-10.064291579463717</v>
      </c>
      <c r="T59" s="69">
        <f t="shared" si="27"/>
        <v>35.435769427717155</v>
      </c>
      <c r="U59" s="69">
        <f t="shared" si="28"/>
        <v>25.371477848253438</v>
      </c>
      <c r="W59" t="str">
        <f t="shared" si="29"/>
        <v>52 Skilled metal, electrical and electronic trades</v>
      </c>
      <c r="X59" s="173">
        <f t="shared" ref="X59:AB59" si="62">X22/X$35*100</f>
        <v>0.15998672779638079</v>
      </c>
      <c r="Y59" s="173">
        <f t="shared" si="62"/>
        <v>0.23417138903963577</v>
      </c>
      <c r="Z59" s="173">
        <f t="shared" si="62"/>
        <v>0.18677755649210576</v>
      </c>
      <c r="AA59" s="173">
        <f t="shared" si="62"/>
        <v>0.40944142278182005</v>
      </c>
      <c r="AB59" s="173">
        <f t="shared" si="62"/>
        <v>0.45722236315053255</v>
      </c>
      <c r="AD59" s="68">
        <f t="shared" si="31"/>
        <v>168.54489225537841</v>
      </c>
      <c r="AE59" s="69">
        <f t="shared" si="32"/>
        <v>129.75327981222543</v>
      </c>
      <c r="AF59" s="69">
        <f t="shared" si="33"/>
        <v>298.2981720676039</v>
      </c>
    </row>
    <row r="60" spans="1:32" x14ac:dyDescent="0.2">
      <c r="A60" t="str">
        <f t="shared" si="19"/>
        <v>53 Skilled construction and building trades</v>
      </c>
      <c r="B60" s="173">
        <f t="shared" si="52"/>
        <v>2.4938322029203892</v>
      </c>
      <c r="C60" s="173">
        <f t="shared" si="52"/>
        <v>2.0801106548013757</v>
      </c>
      <c r="D60" s="173">
        <f t="shared" si="52"/>
        <v>1.9669853949290519</v>
      </c>
      <c r="E60" s="173">
        <f t="shared" si="52"/>
        <v>1.9900997471990656</v>
      </c>
      <c r="F60" s="173">
        <f t="shared" si="52"/>
        <v>1.6789749292709302</v>
      </c>
      <c r="H60" s="68">
        <f t="shared" si="21"/>
        <v>-7.3473272391968143</v>
      </c>
      <c r="I60" s="69">
        <f t="shared" si="22"/>
        <v>42.628656457196307</v>
      </c>
      <c r="J60" s="69">
        <f t="shared" si="23"/>
        <v>35.281329217999492</v>
      </c>
      <c r="L60" t="str">
        <f t="shared" si="24"/>
        <v>53 Skilled construction and building trades</v>
      </c>
      <c r="M60" s="173">
        <f t="shared" ref="M60:Q60" si="63">M23/M$35*100</f>
        <v>4.6919153047432234</v>
      </c>
      <c r="N60" s="173">
        <f t="shared" si="63"/>
        <v>3.9686525217077802</v>
      </c>
      <c r="O60" s="173">
        <f t="shared" si="63"/>
        <v>3.7688325855487474</v>
      </c>
      <c r="P60" s="173">
        <f t="shared" si="63"/>
        <v>3.815375135782058</v>
      </c>
      <c r="Q60" s="173">
        <f t="shared" si="63"/>
        <v>3.2129324087741074</v>
      </c>
      <c r="S60" s="68">
        <f t="shared" si="26"/>
        <v>-8.4210097486159814</v>
      </c>
      <c r="T60" s="69">
        <f t="shared" si="27"/>
        <v>42.098472558070171</v>
      </c>
      <c r="U60" s="69">
        <f t="shared" si="28"/>
        <v>33.677462809454191</v>
      </c>
      <c r="W60" t="str">
        <f t="shared" si="29"/>
        <v>53 Skilled construction and building trades</v>
      </c>
      <c r="X60" s="173">
        <f t="shared" ref="X60:AB60" si="64">X23/X$35*100</f>
        <v>7.5314625344310798E-2</v>
      </c>
      <c r="Y60" s="173">
        <f t="shared" si="64"/>
        <v>9.5369368548248401E-2</v>
      </c>
      <c r="Z60" s="173">
        <f t="shared" si="64"/>
        <v>0.11165224618942554</v>
      </c>
      <c r="AA60" s="173">
        <f t="shared" si="64"/>
        <v>0.11589562539687014</v>
      </c>
      <c r="AB60" s="173">
        <f t="shared" si="64"/>
        <v>0.13228145178618794</v>
      </c>
      <c r="AD60" s="68">
        <f t="shared" si="31"/>
        <v>29.970745524972877</v>
      </c>
      <c r="AE60" s="69">
        <f t="shared" si="32"/>
        <v>61.056302574561315</v>
      </c>
      <c r="AF60" s="69">
        <f t="shared" si="33"/>
        <v>91.027048099534198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2.2214146147388458</v>
      </c>
      <c r="C61" s="173">
        <f t="shared" si="52"/>
        <v>1.8989427747703778</v>
      </c>
      <c r="D61" s="173">
        <f t="shared" si="52"/>
        <v>1.8728619417294683</v>
      </c>
      <c r="E61" s="173">
        <f t="shared" si="52"/>
        <v>1.8105327339360902</v>
      </c>
      <c r="F61" s="173">
        <f t="shared" si="52"/>
        <v>1.7743543886308741</v>
      </c>
      <c r="H61" s="68">
        <f t="shared" si="21"/>
        <v>2.8370184175842832</v>
      </c>
      <c r="I61" s="69">
        <f t="shared" si="22"/>
        <v>43.915063409618547</v>
      </c>
      <c r="J61" s="69">
        <f t="shared" si="23"/>
        <v>46.752081827202836</v>
      </c>
      <c r="L61" t="str">
        <f t="shared" si="24"/>
        <v>54 Textiles, printing and other skilled trades</v>
      </c>
      <c r="M61" s="173">
        <f t="shared" ref="M61:Q61" si="65">M24/M$35*100</f>
        <v>2.631747050589107</v>
      </c>
      <c r="N61" s="173">
        <f t="shared" si="65"/>
        <v>2.207428442220059</v>
      </c>
      <c r="O61" s="173">
        <f t="shared" si="65"/>
        <v>2.0884807011329078</v>
      </c>
      <c r="P61" s="173">
        <f t="shared" si="65"/>
        <v>2.0210667824748341</v>
      </c>
      <c r="Q61" s="173">
        <f t="shared" si="65"/>
        <v>1.9577346351417009</v>
      </c>
      <c r="S61" s="68">
        <f t="shared" si="26"/>
        <v>0.69883943777434776</v>
      </c>
      <c r="T61" s="69">
        <f t="shared" si="27"/>
        <v>32.256790231331742</v>
      </c>
      <c r="U61" s="69">
        <f t="shared" si="28"/>
        <v>32.955629669106088</v>
      </c>
      <c r="W61" t="str">
        <f t="shared" si="29"/>
        <v>54 Textiles, printing and other skilled trades</v>
      </c>
      <c r="X61" s="173">
        <f t="shared" ref="X61:AB61" si="66">X24/X$35*100</f>
        <v>1.7699320443435462</v>
      </c>
      <c r="Y61" s="173">
        <f t="shared" si="66"/>
        <v>1.5747433216718472</v>
      </c>
      <c r="Z61" s="173">
        <f t="shared" si="66"/>
        <v>1.6508427639135494</v>
      </c>
      <c r="AA61" s="173">
        <f t="shared" si="66"/>
        <v>1.5943550634217589</v>
      </c>
      <c r="AB61" s="173">
        <f t="shared" si="66"/>
        <v>1.5894515898455381</v>
      </c>
      <c r="AD61" s="68">
        <f t="shared" si="31"/>
        <v>5.6223234181311152</v>
      </c>
      <c r="AE61" s="69">
        <f t="shared" si="32"/>
        <v>59.101746511381805</v>
      </c>
      <c r="AF61" s="69">
        <f t="shared" si="33"/>
        <v>64.724069929512922</v>
      </c>
    </row>
    <row r="62" spans="1:32" x14ac:dyDescent="0.2">
      <c r="A62" t="str">
        <f t="shared" si="19"/>
        <v>61 Caring personal service occupations</v>
      </c>
      <c r="B62" s="173">
        <f t="shared" si="52"/>
        <v>7.2308487004675683</v>
      </c>
      <c r="C62" s="173">
        <f t="shared" si="52"/>
        <v>7.4689490116926969</v>
      </c>
      <c r="D62" s="173">
        <f t="shared" si="52"/>
        <v>7.3550537189391116</v>
      </c>
      <c r="E62" s="173">
        <f t="shared" si="52"/>
        <v>7.793646945345424</v>
      </c>
      <c r="F62" s="173">
        <f t="shared" si="52"/>
        <v>8.400550780494088</v>
      </c>
      <c r="H62" s="68">
        <f t="shared" si="21"/>
        <v>23.97576259829685</v>
      </c>
      <c r="I62" s="69">
        <f t="shared" si="22"/>
        <v>64.957778282945981</v>
      </c>
      <c r="J62" s="69">
        <f t="shared" si="23"/>
        <v>88.93354088124282</v>
      </c>
      <c r="L62" t="str">
        <f t="shared" si="24"/>
        <v>61 Caring personal service occupations</v>
      </c>
      <c r="M62" s="173">
        <f t="shared" ref="M62:Q62" si="67">M25/M$35*100</f>
        <v>2.108010958832176</v>
      </c>
      <c r="N62" s="173">
        <f t="shared" si="67"/>
        <v>2.0293699263999896</v>
      </c>
      <c r="O62" s="173">
        <f t="shared" si="67"/>
        <v>1.9879672130499755</v>
      </c>
      <c r="P62" s="173">
        <f t="shared" si="67"/>
        <v>2.4157974036534635</v>
      </c>
      <c r="Q62" s="173">
        <f t="shared" si="67"/>
        <v>2.8255864236769903</v>
      </c>
      <c r="S62" s="68">
        <f t="shared" si="26"/>
        <v>52.686445644476876</v>
      </c>
      <c r="T62" s="69">
        <f t="shared" si="27"/>
        <v>59.096552821148919</v>
      </c>
      <c r="U62" s="69">
        <f t="shared" si="28"/>
        <v>111.78299846562581</v>
      </c>
      <c r="W62" t="str">
        <f t="shared" si="29"/>
        <v>61 Caring personal service occupations</v>
      </c>
      <c r="X62" s="173">
        <f t="shared" ref="X62:AB62" si="68">X25/X$35*100</f>
        <v>12.867429553548511</v>
      </c>
      <c r="Y62" s="173">
        <f t="shared" si="68"/>
        <v>13.185611893042806</v>
      </c>
      <c r="Z62" s="173">
        <f t="shared" si="68"/>
        <v>12.881456600586654</v>
      </c>
      <c r="AA62" s="173">
        <f t="shared" si="68"/>
        <v>13.315656303777534</v>
      </c>
      <c r="AB62" s="173">
        <f t="shared" si="68"/>
        <v>14.021802427372645</v>
      </c>
      <c r="AD62" s="68">
        <f t="shared" si="31"/>
        <v>19.413379868191676</v>
      </c>
      <c r="AE62" s="69">
        <f t="shared" si="32"/>
        <v>65.889179106156661</v>
      </c>
      <c r="AF62" s="69">
        <f t="shared" si="33"/>
        <v>85.302558974348344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2.103987423655409</v>
      </c>
      <c r="C63" s="173">
        <f t="shared" si="52"/>
        <v>2.1761556578566288</v>
      </c>
      <c r="D63" s="173">
        <f t="shared" si="52"/>
        <v>2.2493950821075201</v>
      </c>
      <c r="E63" s="173">
        <f t="shared" si="52"/>
        <v>2.2304377728905322</v>
      </c>
      <c r="F63" s="173">
        <f t="shared" si="52"/>
        <v>2.1724382493752135</v>
      </c>
      <c r="H63" s="68">
        <f t="shared" si="21"/>
        <v>4.8326526925246576</v>
      </c>
      <c r="I63" s="69">
        <f t="shared" si="22"/>
        <v>52.46753998391366</v>
      </c>
      <c r="J63" s="69">
        <f t="shared" si="23"/>
        <v>57.300192676438314</v>
      </c>
      <c r="L63" t="str">
        <f t="shared" si="24"/>
        <v>62 Leisure, travel and related personal service occupations</v>
      </c>
      <c r="M63" s="173">
        <f t="shared" ref="M63:Q63" si="69">M26/M$35*100</f>
        <v>1.1114702198776665</v>
      </c>
      <c r="N63" s="173">
        <f t="shared" si="69"/>
        <v>1.2030006886254945</v>
      </c>
      <c r="O63" s="173">
        <f t="shared" si="69"/>
        <v>1.1533046933006699</v>
      </c>
      <c r="P63" s="173">
        <f t="shared" si="69"/>
        <v>1.1469814031873673</v>
      </c>
      <c r="Q63" s="173">
        <f t="shared" si="69"/>
        <v>1.2004934211891971</v>
      </c>
      <c r="S63" s="68">
        <f t="shared" si="26"/>
        <v>11.819316334577056</v>
      </c>
      <c r="T63" s="69">
        <f t="shared" si="27"/>
        <v>45.469402026234526</v>
      </c>
      <c r="U63" s="69">
        <f t="shared" si="28"/>
        <v>57.288718360811586</v>
      </c>
      <c r="W63" t="str">
        <f t="shared" si="29"/>
        <v>62 Leisure, travel and related personal service occupations</v>
      </c>
      <c r="X63" s="173">
        <f t="shared" ref="X63:AB63" si="70">X26/X$35*100</f>
        <v>3.1960390851201255</v>
      </c>
      <c r="Y63" s="173">
        <f t="shared" si="70"/>
        <v>3.1988816451387172</v>
      </c>
      <c r="Z63" s="173">
        <f t="shared" si="70"/>
        <v>3.3780217730694999</v>
      </c>
      <c r="AA63" s="173">
        <f t="shared" si="70"/>
        <v>3.3429375121583385</v>
      </c>
      <c r="AB63" s="173">
        <f t="shared" si="70"/>
        <v>3.1524528497259605</v>
      </c>
      <c r="AD63" s="68">
        <f t="shared" si="31"/>
        <v>2.3764998003005111</v>
      </c>
      <c r="AE63" s="69">
        <f t="shared" si="32"/>
        <v>54.927726657490005</v>
      </c>
      <c r="AF63" s="69">
        <f t="shared" si="33"/>
        <v>57.30422645779052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0.10652326853207374</v>
      </c>
      <c r="C64" s="173">
        <f t="shared" si="52"/>
        <v>8.1076146798833487E-2</v>
      </c>
      <c r="D64" s="173">
        <f t="shared" si="52"/>
        <v>0.1052223892134327</v>
      </c>
      <c r="E64" s="173">
        <f t="shared" si="52"/>
        <v>8.4698957290658169E-2</v>
      </c>
      <c r="F64" s="173">
        <f t="shared" si="52"/>
        <v>8.7199239793006547E-2</v>
      </c>
      <c r="H64" s="68">
        <f t="shared" si="21"/>
        <v>-10.046220386925237</v>
      </c>
      <c r="I64" s="69">
        <f t="shared" si="22"/>
        <v>42.868040257712728</v>
      </c>
      <c r="J64" s="69">
        <f t="shared" si="23"/>
        <v>32.821819870787493</v>
      </c>
      <c r="L64" t="str">
        <f t="shared" si="24"/>
        <v>63 Community and civil enforcement occupations</v>
      </c>
      <c r="M64" s="173">
        <f t="shared" ref="M64:Q64" si="71">M27/M$35*100</f>
        <v>0.14974901427349152</v>
      </c>
      <c r="N64" s="173">
        <f t="shared" si="71"/>
        <v>0.1002259675276474</v>
      </c>
      <c r="O64" s="173">
        <f t="shared" si="71"/>
        <v>0.15421656772078876</v>
      </c>
      <c r="P64" s="173">
        <f t="shared" si="71"/>
        <v>9.7055036361461441E-2</v>
      </c>
      <c r="Q64" s="173">
        <f t="shared" si="71"/>
        <v>0.10523776675354782</v>
      </c>
      <c r="S64" s="68">
        <f t="shared" si="26"/>
        <v>-26.693632826192413</v>
      </c>
      <c r="T64" s="69">
        <f t="shared" si="27"/>
        <v>28.508622418155898</v>
      </c>
      <c r="U64" s="69">
        <f t="shared" si="28"/>
        <v>1.8149895919634802</v>
      </c>
      <c r="W64" t="str">
        <f t="shared" si="29"/>
        <v>63 Community and civil enforcement occupations</v>
      </c>
      <c r="X64" s="173">
        <f t="shared" ref="X64:AB64" si="72">X27/X$35*100</f>
        <v>5.896263454477909E-2</v>
      </c>
      <c r="Y64" s="173">
        <f t="shared" si="72"/>
        <v>6.095086364210784E-2</v>
      </c>
      <c r="Z64" s="173">
        <f t="shared" si="72"/>
        <v>5.4773869520316348E-2</v>
      </c>
      <c r="AA64" s="173">
        <f t="shared" si="72"/>
        <v>7.2011658448705551E-2</v>
      </c>
      <c r="AB64" s="173">
        <f t="shared" si="72"/>
        <v>6.9010944246288966E-2</v>
      </c>
      <c r="AD64" s="68">
        <f t="shared" si="31"/>
        <v>38.216110921328301</v>
      </c>
      <c r="AE64" s="69">
        <f t="shared" si="32"/>
        <v>84.497271448721918</v>
      </c>
      <c r="AF64" s="69">
        <f t="shared" si="33"/>
        <v>122.71338237005023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6.7801600143651521</v>
      </c>
      <c r="C65" s="173">
        <f t="shared" si="73"/>
        <v>5.5909292878348502</v>
      </c>
      <c r="D65" s="173">
        <f t="shared" si="73"/>
        <v>5.5982067720213688</v>
      </c>
      <c r="E65" s="173">
        <f t="shared" si="73"/>
        <v>5.0707613685077719</v>
      </c>
      <c r="F65" s="173">
        <f t="shared" si="73"/>
        <v>4.6040980382990258</v>
      </c>
      <c r="H65" s="68">
        <f t="shared" si="21"/>
        <v>-10.728978660140811</v>
      </c>
      <c r="I65" s="69">
        <f t="shared" si="22"/>
        <v>42.435758559721755</v>
      </c>
      <c r="J65" s="69">
        <f t="shared" si="23"/>
        <v>31.70677989958094</v>
      </c>
      <c r="L65" t="str">
        <f t="shared" si="24"/>
        <v>71 Sales occupations</v>
      </c>
      <c r="M65" s="173">
        <f t="shared" ref="M65:Q65" si="74">M28/M$35*100</f>
        <v>5.2175543786309051</v>
      </c>
      <c r="N65" s="173">
        <f t="shared" si="74"/>
        <v>4.5304082974829019</v>
      </c>
      <c r="O65" s="173">
        <f t="shared" si="74"/>
        <v>4.6300769203366103</v>
      </c>
      <c r="P65" s="173">
        <f t="shared" si="74"/>
        <v>4.3017673907302818</v>
      </c>
      <c r="Q65" s="173">
        <f t="shared" si="74"/>
        <v>4.0764876075488479</v>
      </c>
      <c r="S65" s="68">
        <f t="shared" si="26"/>
        <v>-5.4200613643006257</v>
      </c>
      <c r="T65" s="69">
        <f t="shared" si="27"/>
        <v>32.28486200421802</v>
      </c>
      <c r="U65" s="69">
        <f t="shared" si="28"/>
        <v>26.864800639917391</v>
      </c>
      <c r="W65" t="str">
        <f t="shared" si="29"/>
        <v>71 Sales occupations</v>
      </c>
      <c r="X65" s="173">
        <f t="shared" ref="X65:AB65" si="75">X28/X$35*100</f>
        <v>8.4994713514609721</v>
      </c>
      <c r="Y65" s="173">
        <f t="shared" si="75"/>
        <v>6.7054715870413233</v>
      </c>
      <c r="Z65" s="173">
        <f t="shared" si="75"/>
        <v>6.5950745505244646</v>
      </c>
      <c r="AA65" s="173">
        <f t="shared" si="75"/>
        <v>5.8603691678604486</v>
      </c>
      <c r="AB65" s="173">
        <f t="shared" si="75"/>
        <v>5.1360890633426433</v>
      </c>
      <c r="AD65" s="68">
        <f t="shared" si="31"/>
        <v>-14.566743890106443</v>
      </c>
      <c r="AE65" s="69">
        <f t="shared" si="32"/>
        <v>49.773744006248727</v>
      </c>
      <c r="AF65" s="69">
        <f t="shared" si="33"/>
        <v>35.207000116142282</v>
      </c>
    </row>
    <row r="66" spans="1:32" x14ac:dyDescent="0.2">
      <c r="A66" t="str">
        <f t="shared" si="19"/>
        <v>72 Customer service occupations</v>
      </c>
      <c r="B66" s="173">
        <f t="shared" si="73"/>
        <v>1.4550773772013608</v>
      </c>
      <c r="C66" s="173">
        <f t="shared" si="73"/>
        <v>1.4702698826614902</v>
      </c>
      <c r="D66" s="173">
        <f t="shared" si="73"/>
        <v>1.5067195575638264</v>
      </c>
      <c r="E66" s="173">
        <f t="shared" si="73"/>
        <v>1.8688027762669954</v>
      </c>
      <c r="F66" s="173">
        <f t="shared" si="73"/>
        <v>2.0487903616136798</v>
      </c>
      <c r="H66" s="68">
        <f t="shared" si="21"/>
        <v>47.597830106491593</v>
      </c>
      <c r="I66" s="69">
        <f t="shared" si="22"/>
        <v>61.365047215348426</v>
      </c>
      <c r="J66" s="69">
        <f t="shared" si="23"/>
        <v>108.96287732184003</v>
      </c>
      <c r="L66" t="str">
        <f t="shared" si="24"/>
        <v>72 Customer service occupations</v>
      </c>
      <c r="M66" s="173">
        <f t="shared" ref="M66:Q66" si="76">M29/M$35*100</f>
        <v>0.94993927344026141</v>
      </c>
      <c r="N66" s="173">
        <f t="shared" si="76"/>
        <v>0.83349353519389791</v>
      </c>
      <c r="O66" s="173">
        <f t="shared" si="76"/>
        <v>1.0114899834376216</v>
      </c>
      <c r="P66" s="173">
        <f t="shared" si="76"/>
        <v>1.3487495577801676</v>
      </c>
      <c r="Q66" s="173">
        <f t="shared" si="76"/>
        <v>1.5224530821221134</v>
      </c>
      <c r="S66" s="68">
        <f t="shared" si="26"/>
        <v>61.690103453833942</v>
      </c>
      <c r="T66" s="69">
        <f t="shared" si="27"/>
        <v>48.356534440224479</v>
      </c>
      <c r="U66" s="69">
        <f t="shared" si="28"/>
        <v>110.04663789405842</v>
      </c>
      <c r="W66" t="str">
        <f t="shared" si="29"/>
        <v>72 Customer service occupations</v>
      </c>
      <c r="X66" s="173">
        <f t="shared" ref="X66:AB66" si="77">X29/X$35*100</f>
        <v>2.0108731894873206</v>
      </c>
      <c r="Y66" s="173">
        <f t="shared" si="77"/>
        <v>2.1394826383197274</v>
      </c>
      <c r="Z66" s="173">
        <f t="shared" si="77"/>
        <v>2.016649506061039</v>
      </c>
      <c r="AA66" s="173">
        <f t="shared" si="77"/>
        <v>2.4027966556241198</v>
      </c>
      <c r="AB66" s="173">
        <f t="shared" si="77"/>
        <v>2.5794976647980783</v>
      </c>
      <c r="AD66" s="68">
        <f t="shared" si="31"/>
        <v>40.319761120765598</v>
      </c>
      <c r="AE66" s="69">
        <f t="shared" si="32"/>
        <v>68.083399254475268</v>
      </c>
      <c r="AF66" s="69">
        <f t="shared" si="33"/>
        <v>108.40316037524087</v>
      </c>
    </row>
    <row r="67" spans="1:32" x14ac:dyDescent="0.2">
      <c r="A67" t="str">
        <f t="shared" si="19"/>
        <v>81 Process, plant and machine operatives</v>
      </c>
      <c r="B67" s="173">
        <f t="shared" si="73"/>
        <v>2.4587607834946512</v>
      </c>
      <c r="C67" s="173">
        <f t="shared" si="73"/>
        <v>2.3012792066910541</v>
      </c>
      <c r="D67" s="173">
        <f t="shared" si="73"/>
        <v>2.0330271212810098</v>
      </c>
      <c r="E67" s="173">
        <f t="shared" si="73"/>
        <v>2.4161632761008067</v>
      </c>
      <c r="F67" s="173">
        <f t="shared" si="73"/>
        <v>2.2383966393519601</v>
      </c>
      <c r="H67" s="68">
        <f t="shared" si="21"/>
        <v>19.511238983599284</v>
      </c>
      <c r="I67" s="69">
        <f t="shared" si="22"/>
        <v>47.205991937646438</v>
      </c>
      <c r="J67" s="69">
        <f t="shared" si="23"/>
        <v>66.717230921245715</v>
      </c>
      <c r="L67" t="str">
        <f t="shared" si="24"/>
        <v>81 Process, plant and machine operatives</v>
      </c>
      <c r="M67" s="173">
        <f t="shared" ref="M67:Q67" si="78">M30/M$35*100</f>
        <v>3.6072222023866325</v>
      </c>
      <c r="N67" s="173">
        <f t="shared" si="78"/>
        <v>3.3854465189567389</v>
      </c>
      <c r="O67" s="173">
        <f t="shared" si="78"/>
        <v>3.0619898272741506</v>
      </c>
      <c r="P67" s="173">
        <f t="shared" si="78"/>
        <v>3.6010341544945907</v>
      </c>
      <c r="Q67" s="173">
        <f t="shared" si="78"/>
        <v>3.4169715246610179</v>
      </c>
      <c r="S67" s="68">
        <f t="shared" si="26"/>
        <v>19.877788824708702</v>
      </c>
      <c r="T67" s="69">
        <f t="shared" si="27"/>
        <v>43.175593329863929</v>
      </c>
      <c r="U67" s="69">
        <f t="shared" si="28"/>
        <v>63.053382154572624</v>
      </c>
      <c r="W67" t="str">
        <f t="shared" si="29"/>
        <v>81 Process, plant and machine operatives</v>
      </c>
      <c r="X67" s="173">
        <f t="shared" ref="X67:AB67" si="79">X30/X$35*100</f>
        <v>1.1951260617433088</v>
      </c>
      <c r="Y67" s="173">
        <f t="shared" si="79"/>
        <v>1.1618860782852725</v>
      </c>
      <c r="Z67" s="173">
        <f t="shared" si="79"/>
        <v>0.97352072851674309</v>
      </c>
      <c r="AA67" s="173">
        <f t="shared" si="79"/>
        <v>1.1995304885338867</v>
      </c>
      <c r="AB67" s="173">
        <f t="shared" si="79"/>
        <v>1.0500363932613976</v>
      </c>
      <c r="AD67" s="68">
        <f t="shared" si="31"/>
        <v>18.324116519933337</v>
      </c>
      <c r="AE67" s="69">
        <f t="shared" si="32"/>
        <v>60.258996435874536</v>
      </c>
      <c r="AF67" s="69">
        <f t="shared" si="33"/>
        <v>78.583112955807863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3.3716041373900003</v>
      </c>
      <c r="C68" s="173">
        <f t="shared" si="73"/>
        <v>3.7447872550977519</v>
      </c>
      <c r="D68" s="173">
        <f t="shared" si="73"/>
        <v>3.3567066005220552</v>
      </c>
      <c r="E68" s="173">
        <f t="shared" si="73"/>
        <v>3.6082236966032397</v>
      </c>
      <c r="F68" s="173">
        <f t="shared" si="73"/>
        <v>3.5286266967817759</v>
      </c>
      <c r="H68" s="68">
        <f t="shared" si="21"/>
        <v>14.105665697135509</v>
      </c>
      <c r="I68" s="69">
        <f t="shared" si="22"/>
        <v>58.594209626583236</v>
      </c>
      <c r="J68" s="69">
        <f t="shared" si="23"/>
        <v>72.699875323718743</v>
      </c>
      <c r="L68" t="str">
        <f t="shared" si="24"/>
        <v>82 Transport and mobile machine drivers and operatives</v>
      </c>
      <c r="M68" s="173">
        <f t="shared" ref="M68:Q68" si="80">M31/M$35*100</f>
        <v>5.8660908992943117</v>
      </c>
      <c r="N68" s="173">
        <f t="shared" si="80"/>
        <v>6.7240382004562322</v>
      </c>
      <c r="O68" s="173">
        <f t="shared" si="80"/>
        <v>6.0413279555723181</v>
      </c>
      <c r="P68" s="173">
        <f t="shared" si="80"/>
        <v>6.2928874277563054</v>
      </c>
      <c r="Q68" s="173">
        <f t="shared" si="80"/>
        <v>6.1106254575960044</v>
      </c>
      <c r="S68" s="68">
        <f t="shared" si="26"/>
        <v>8.65616195237941</v>
      </c>
      <c r="T68" s="69">
        <f t="shared" si="27"/>
        <v>55.23312817256528</v>
      </c>
      <c r="U68" s="69">
        <f t="shared" si="28"/>
        <v>63.889290124944687</v>
      </c>
      <c r="W68" t="str">
        <f t="shared" si="29"/>
        <v>82 Transport and mobile machine drivers and operatives</v>
      </c>
      <c r="X68" s="173">
        <f t="shared" ref="X68:AB68" si="81">X31/X$35*100</f>
        <v>0.62695809753218978</v>
      </c>
      <c r="Y68" s="173">
        <f t="shared" si="81"/>
        <v>0.61377784673993296</v>
      </c>
      <c r="Z68" s="173">
        <f t="shared" si="81"/>
        <v>0.59239505525388614</v>
      </c>
      <c r="AA68" s="173">
        <f t="shared" si="81"/>
        <v>0.85159427944658039</v>
      </c>
      <c r="AB68" s="173">
        <f t="shared" si="81"/>
        <v>0.92519035934267768</v>
      </c>
      <c r="AD68" s="68">
        <f t="shared" si="31"/>
        <v>71.330150301495934</v>
      </c>
      <c r="AE68" s="69">
        <f t="shared" si="32"/>
        <v>93.888460796615959</v>
      </c>
      <c r="AF68" s="69">
        <f t="shared" si="33"/>
        <v>165.21861109811192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1.6548041606752824</v>
      </c>
      <c r="C69" s="173">
        <f t="shared" si="73"/>
        <v>1.3847766066898937</v>
      </c>
      <c r="D69" s="173">
        <f t="shared" si="73"/>
        <v>1.2435143906533277</v>
      </c>
      <c r="E69" s="173">
        <f t="shared" si="73"/>
        <v>1.0209426075849599</v>
      </c>
      <c r="F69" s="173">
        <f t="shared" si="73"/>
        <v>0.93701454157142794</v>
      </c>
      <c r="H69" s="68">
        <f t="shared" si="21"/>
        <v>-18.208082221675458</v>
      </c>
      <c r="I69" s="69">
        <f t="shared" si="22"/>
        <v>33.447218442724576</v>
      </c>
      <c r="J69" s="69">
        <f t="shared" si="23"/>
        <v>15.239136221049119</v>
      </c>
      <c r="L69" t="str">
        <f t="shared" si="24"/>
        <v>91 Elementary trades and related occupations</v>
      </c>
      <c r="M69" s="173">
        <f t="shared" ref="M69:Q70" si="82">M32/M$35*100</f>
        <v>2.4349514341770084</v>
      </c>
      <c r="N69" s="173">
        <f t="shared" si="82"/>
        <v>2.0661802576213435</v>
      </c>
      <c r="O69" s="173">
        <f t="shared" si="82"/>
        <v>1.9438906420326374</v>
      </c>
      <c r="P69" s="173">
        <f t="shared" si="82"/>
        <v>1.5889893613179291</v>
      </c>
      <c r="Q69" s="173">
        <f t="shared" si="82"/>
        <v>1.468964189636091</v>
      </c>
      <c r="S69" s="68">
        <f t="shared" si="26"/>
        <v>-18.821600006369678</v>
      </c>
      <c r="T69" s="69">
        <f t="shared" si="27"/>
        <v>27.978160439648647</v>
      </c>
      <c r="U69" s="69">
        <f t="shared" si="28"/>
        <v>9.1565604332789707</v>
      </c>
      <c r="W69" t="str">
        <f t="shared" si="29"/>
        <v>91 Elementary trades and related occupations</v>
      </c>
      <c r="X69" s="173">
        <f t="shared" ref="X69:AB70" si="83">X32/X$35*100</f>
        <v>0.79641992010799256</v>
      </c>
      <c r="Y69" s="173">
        <f t="shared" si="83"/>
        <v>0.66866330133721885</v>
      </c>
      <c r="Z69" s="173">
        <f t="shared" si="83"/>
        <v>0.52234819934765608</v>
      </c>
      <c r="AA69" s="173">
        <f t="shared" si="83"/>
        <v>0.43766866772803215</v>
      </c>
      <c r="AB69" s="173">
        <f t="shared" si="83"/>
        <v>0.40064827196765629</v>
      </c>
      <c r="AD69" s="68">
        <f t="shared" si="31"/>
        <v>-15.857135262921176</v>
      </c>
      <c r="AE69" s="69">
        <f t="shared" si="32"/>
        <v>54.404174541385522</v>
      </c>
      <c r="AF69" s="69">
        <f t="shared" si="33"/>
        <v>38.547039278464347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10.429924017069638</v>
      </c>
      <c r="C70" s="173">
        <f t="shared" si="73"/>
        <v>9.7938469503011252</v>
      </c>
      <c r="D70" s="173">
        <f t="shared" si="73"/>
        <v>9.157705078471059</v>
      </c>
      <c r="E70" s="173">
        <f t="shared" si="73"/>
        <v>9.057549659909057</v>
      </c>
      <c r="F70" s="173">
        <f t="shared" si="73"/>
        <v>8.3856932235041306</v>
      </c>
      <c r="H70" s="68">
        <f t="shared" si="21"/>
        <v>-0.60439229373057124</v>
      </c>
      <c r="I70" s="69">
        <f t="shared" si="22"/>
        <v>49.997965941831666</v>
      </c>
      <c r="J70" s="69">
        <f t="shared" si="23"/>
        <v>49.393573648101096</v>
      </c>
      <c r="L70" t="str">
        <f t="shared" si="24"/>
        <v>92 Elementary administration and service occupations</v>
      </c>
      <c r="M70" s="173">
        <f t="shared" si="82"/>
        <v>9.4973930444019068</v>
      </c>
      <c r="N70" s="173">
        <f t="shared" si="82"/>
        <v>8.4884437220769726</v>
      </c>
      <c r="O70" s="173">
        <f t="shared" si="82"/>
        <v>8.3329500032785102</v>
      </c>
      <c r="P70" s="173">
        <f t="shared" si="82"/>
        <v>8.6660783548533313</v>
      </c>
      <c r="Q70" s="173">
        <f t="shared" si="82"/>
        <v>8.110276660281686</v>
      </c>
      <c r="S70" s="68">
        <f t="shared" si="26"/>
        <v>4.5533615768196807</v>
      </c>
      <c r="T70" s="69">
        <f t="shared" si="27"/>
        <v>42.14749634695076</v>
      </c>
      <c r="U70" s="69">
        <f t="shared" si="28"/>
        <v>46.700857923770442</v>
      </c>
      <c r="W70" t="str">
        <f t="shared" si="29"/>
        <v>92 Elementary administration and service occupations</v>
      </c>
      <c r="X70" s="173">
        <f t="shared" si="83"/>
        <v>11.455973736100161</v>
      </c>
      <c r="Y70" s="173">
        <f t="shared" si="83"/>
        <v>11.165745412106833</v>
      </c>
      <c r="Z70" s="173">
        <f t="shared" si="83"/>
        <v>10.006942149495767</v>
      </c>
      <c r="AA70" s="173">
        <f t="shared" si="83"/>
        <v>9.4595148308043466</v>
      </c>
      <c r="AB70" s="173">
        <f t="shared" si="83"/>
        <v>8.663396489480844</v>
      </c>
      <c r="AD70" s="68">
        <f t="shared" si="31"/>
        <v>-5.0268322761469291</v>
      </c>
      <c r="AE70" s="69">
        <f t="shared" si="32"/>
        <v>56.729235306075644</v>
      </c>
      <c r="AF70" s="69">
        <f t="shared" si="33"/>
        <v>51.702403029928711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8.5462629276891384</v>
      </c>
      <c r="I72" s="67">
        <f>IF(D35&gt;0,I35/D35*100,0)</f>
        <v>50.752241503765383</v>
      </c>
      <c r="J72" s="67">
        <f>IF(D35&gt;0,(J35/D35)*100,0)</f>
        <v>59.29850443145456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7.4239475653200531</v>
      </c>
      <c r="T72" s="67">
        <f t="shared" ref="T72" si="85">IF(O35&gt;0,T35/O35*100,0)</f>
        <v>42.057079407663124</v>
      </c>
      <c r="U72" s="67">
        <f t="shared" ref="U72" si="86">IF(O35&gt;0,(U35/O35)*100,0)</f>
        <v>49.481026972983194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9.7018930532531442</v>
      </c>
      <c r="AE72" s="67">
        <f t="shared" ref="AE72" si="88">IF(Z35&gt;0,AE35/Z35*100,0)</f>
        <v>59.705510434975061</v>
      </c>
      <c r="AF72" s="67">
        <f t="shared" ref="AF72" si="89">IF(Z35&gt;0,(AF35/Z35)*100,0)</f>
        <v>69.407403488228212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Cambridge and Greater Peterborough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Cambridge and Greater Peterborough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Cambridge and Greater Peterborough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4.0608181676853317</v>
      </c>
      <c r="C82" s="18">
        <f t="shared" ref="B82:E107" si="96">IF(AND(D$6-C$6 &lt;&gt; 0,C8&lt;&gt;0,D8&lt;&gt;0),(EXP(LN(D8/C8)/(D$6-C$6))-1)*100,0)</f>
        <v>0.64224828308085957</v>
      </c>
      <c r="D82" s="18">
        <f t="shared" si="96"/>
        <v>-1.2053370046781309</v>
      </c>
      <c r="E82" s="18">
        <f t="shared" si="96"/>
        <v>0.99602789110462275</v>
      </c>
      <c r="F82" s="18">
        <f t="shared" ref="F82:F107" si="97">IF(AND(F$6-D$6 &lt;&gt; 0,D8&lt;&gt;0,F8&lt;&gt;0),(EXP(LN(F8/D8)/(F$6-D$6))-1)*100,0)</f>
        <v>0.25684272986505885</v>
      </c>
      <c r="H82" s="18">
        <f t="shared" ref="H82:H107" si="98">IF($F$6-$D$6 &lt;&gt; 0,(EXP(LN(1+(H45/100))/($F$6-$D$6))-1)*100,0)</f>
        <v>0.25684272986505885</v>
      </c>
      <c r="I82" s="18">
        <f t="shared" ref="I82:I107" si="99">IF(D8&gt;0,((1+(I8/D8))^(1/($F$6-$D$6))-1)*100,0)</f>
        <v>2.7607964391146655</v>
      </c>
      <c r="J82" s="18">
        <f t="shared" ref="J82:J107" si="100">IF($F$6-$D$6 &lt;&gt; 0,(EXP(LN(1+(J45/100))/($F$6-$D$6))-1)*100,0)</f>
        <v>2.9372699107243161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3.0226092626270518</v>
      </c>
      <c r="N82" s="18">
        <f t="shared" si="102"/>
        <v>2.3037679235637931E-2</v>
      </c>
      <c r="O82" s="18">
        <f t="shared" si="102"/>
        <v>-1.8047427649790948</v>
      </c>
      <c r="P82" s="18">
        <f t="shared" si="102"/>
        <v>0.50208520565164783</v>
      </c>
      <c r="Q82" s="18">
        <f t="shared" ref="Q82:Q107" si="103">IF(AND(Q$6-O$6 &lt;&gt; 0,O8&lt;&gt;0,Q8&lt;&gt;0),(EXP(LN(Q8/O8)/(Q$6-O$6))-1)*100,0)</f>
        <v>-0.27281682892658088</v>
      </c>
      <c r="S82" s="18">
        <f t="shared" ref="S82:S107" si="104">IF($F$6-$D$6 &lt;&gt; 0,(EXP(LN(1+(S45/100))/($F$6-$D$6))-1)*100,0)</f>
        <v>-0.27281682892658088</v>
      </c>
      <c r="T82" s="18">
        <f t="shared" ref="T82:T107" si="105">IF(O8&gt;0,((1+(T8/O8))^(1/($F$6-$D$6))-1)*100,0)</f>
        <v>2.4683337387009008</v>
      </c>
      <c r="U82" s="18">
        <f t="shared" ref="U82:U107" si="106">IF($F$6-$D$6 &lt;&gt; 0,(EXP(LN(1+(U45/100))/($F$6-$D$6))-1)*100,0)</f>
        <v>2.275558538267175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6.3891815760028114</v>
      </c>
      <c r="Y82" s="18">
        <f t="shared" si="108"/>
        <v>1.9239816964095047</v>
      </c>
      <c r="Z82" s="18">
        <f t="shared" si="108"/>
        <v>-3.0691149900086145E-2</v>
      </c>
      <c r="AA82" s="18">
        <f t="shared" si="108"/>
        <v>1.8595468288957751</v>
      </c>
      <c r="AB82" s="18">
        <f t="shared" ref="AB82:AB107" si="109">IF(AND(AB$6-Z$6 &lt;&gt; 0,Z8&lt;&gt;0,AB8&lt;&gt;0),(EXP(LN(AB8/Z8)/(AB$6-Z$6))-1)*100,0)</f>
        <v>1.2255292934056916</v>
      </c>
      <c r="AD82" s="18">
        <f t="shared" ref="AD82:AD107" si="110">IF($F$6-$D$6 &lt;&gt; 0,(EXP(LN(1+(AD45/100))/($F$6-$D$6))-1)*100,0)</f>
        <v>1.2255292934056916</v>
      </c>
      <c r="AE82" s="18">
        <f t="shared" ref="AE82:AE107" si="111">IF(Z8&gt;0,((1+(AE8/Z8))^(1/($F$6-$D$6))-1)*100,0)</f>
        <v>3.3212835574694566</v>
      </c>
      <c r="AF82" s="18">
        <f t="shared" ref="AF82:AF107" si="112">IF($F$6-$D$6 &lt;&gt; 0,(EXP(LN(1+(AF45/100))/($F$6-$D$6))-1)*100,0)</f>
        <v>4.1221904956412869</v>
      </c>
    </row>
    <row r="83" spans="1:32" x14ac:dyDescent="0.2">
      <c r="A83" t="str">
        <f t="shared" si="95"/>
        <v>12 Other managers and proprietors</v>
      </c>
      <c r="B83" s="18">
        <f t="shared" si="96"/>
        <v>0.9090276055135682</v>
      </c>
      <c r="C83" s="18">
        <f t="shared" si="96"/>
        <v>0.90772056088890274</v>
      </c>
      <c r="D83" s="18">
        <f t="shared" si="96"/>
        <v>4.4659894055750993</v>
      </c>
      <c r="E83" s="18">
        <f t="shared" si="96"/>
        <v>1.5761319069981461</v>
      </c>
      <c r="F83" s="18">
        <f t="shared" si="97"/>
        <v>2.5304242321744663</v>
      </c>
      <c r="H83" s="18">
        <f t="shared" si="98"/>
        <v>2.5304242321744663</v>
      </c>
      <c r="I83" s="18">
        <f t="shared" si="99"/>
        <v>3.7350620084769748</v>
      </c>
      <c r="J83" s="18">
        <f t="shared" si="100"/>
        <v>5.3588768857663727</v>
      </c>
      <c r="L83" t="str">
        <f t="shared" si="101"/>
        <v>12 Other managers and proprietors</v>
      </c>
      <c r="M83" s="18">
        <f t="shared" si="102"/>
        <v>-0.24965208425204999</v>
      </c>
      <c r="N83" s="18">
        <f t="shared" si="102"/>
        <v>0.69358991388079883</v>
      </c>
      <c r="O83" s="18">
        <f t="shared" si="102"/>
        <v>5.097034285308033</v>
      </c>
      <c r="P83" s="18">
        <f t="shared" si="102"/>
        <v>1.4182182352413308</v>
      </c>
      <c r="Q83" s="18">
        <f t="shared" si="103"/>
        <v>2.6299548616462332</v>
      </c>
      <c r="S83" s="18">
        <f t="shared" si="104"/>
        <v>2.6299548616462332</v>
      </c>
      <c r="T83" s="18">
        <f t="shared" si="105"/>
        <v>3.4876282100417599</v>
      </c>
      <c r="U83" s="18">
        <f t="shared" si="106"/>
        <v>5.2304623661835414</v>
      </c>
      <c r="W83" t="str">
        <f t="shared" si="107"/>
        <v>12 Other managers and proprietors</v>
      </c>
      <c r="X83" s="18">
        <f t="shared" si="108"/>
        <v>2.550401781980205</v>
      </c>
      <c r="Y83" s="18">
        <f t="shared" si="108"/>
        <v>1.1907946533091796</v>
      </c>
      <c r="Z83" s="18">
        <f t="shared" si="108"/>
        <v>3.611925680750816</v>
      </c>
      <c r="AA83" s="18">
        <f t="shared" si="108"/>
        <v>1.7954856161433774</v>
      </c>
      <c r="AB83" s="18">
        <f t="shared" si="109"/>
        <v>2.3973995223552702</v>
      </c>
      <c r="AD83" s="18">
        <f t="shared" si="110"/>
        <v>2.3973995223552702</v>
      </c>
      <c r="AE83" s="18">
        <f t="shared" si="111"/>
        <v>4.0484604213185449</v>
      </c>
      <c r="AF83" s="18">
        <f t="shared" si="112"/>
        <v>5.5245334060317397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4.2036521671912741</v>
      </c>
      <c r="C84" s="18">
        <f t="shared" si="96"/>
        <v>2.130242578003827</v>
      </c>
      <c r="D84" s="18">
        <f t="shared" si="96"/>
        <v>1.1432881263287786</v>
      </c>
      <c r="E84" s="18">
        <f t="shared" si="96"/>
        <v>1.0608625312990894</v>
      </c>
      <c r="F84" s="18">
        <f t="shared" si="97"/>
        <v>1.0883302634022485</v>
      </c>
      <c r="H84" s="18">
        <f t="shared" si="98"/>
        <v>1.0883302634022485</v>
      </c>
      <c r="I84" s="18">
        <f t="shared" si="99"/>
        <v>2.3073065039341589</v>
      </c>
      <c r="J84" s="18">
        <f t="shared" si="100"/>
        <v>3.1150810295369036</v>
      </c>
      <c r="L84" t="str">
        <f t="shared" si="101"/>
        <v>21 Science, research, engineering and technology professionals</v>
      </c>
      <c r="M84" s="18">
        <f t="shared" si="102"/>
        <v>4.5884516671402809</v>
      </c>
      <c r="N84" s="18">
        <f t="shared" si="102"/>
        <v>-2.4264753602451949</v>
      </c>
      <c r="O84" s="18">
        <f t="shared" si="102"/>
        <v>0.50787311573665672</v>
      </c>
      <c r="P84" s="18">
        <f t="shared" si="102"/>
        <v>0.77475597984979494</v>
      </c>
      <c r="Q84" s="18">
        <f t="shared" si="103"/>
        <v>0.68571637731542623</v>
      </c>
      <c r="S84" s="18">
        <f t="shared" si="104"/>
        <v>0.68571637731542623</v>
      </c>
      <c r="T84" s="18">
        <f t="shared" si="105"/>
        <v>1.9978632592593026</v>
      </c>
      <c r="U84" s="18">
        <f t="shared" si="106"/>
        <v>2.5239843556468688</v>
      </c>
      <c r="W84" t="str">
        <f t="shared" si="107"/>
        <v>21 Science, research, engineering and technology professionals</v>
      </c>
      <c r="X84" s="18">
        <f t="shared" si="108"/>
        <v>2.5752538479576481</v>
      </c>
      <c r="Y84" s="18">
        <f t="shared" si="108"/>
        <v>22.376500851975489</v>
      </c>
      <c r="Z84" s="18">
        <f t="shared" si="108"/>
        <v>3.2744991636665111</v>
      </c>
      <c r="AA84" s="18">
        <f t="shared" si="108"/>
        <v>1.9023255273386885</v>
      </c>
      <c r="AB84" s="18">
        <f t="shared" si="109"/>
        <v>2.3576789490198813</v>
      </c>
      <c r="AD84" s="18">
        <f t="shared" si="110"/>
        <v>2.3576789490198813</v>
      </c>
      <c r="AE84" s="18">
        <f t="shared" si="111"/>
        <v>3.3089905341853632</v>
      </c>
      <c r="AF84" s="18">
        <f t="shared" si="112"/>
        <v>4.8950987025305759</v>
      </c>
    </row>
    <row r="85" spans="1:32" x14ac:dyDescent="0.2">
      <c r="A85" t="str">
        <f t="shared" si="95"/>
        <v>22 Health professionals</v>
      </c>
      <c r="B85" s="18">
        <f t="shared" si="96"/>
        <v>4.522400515109215</v>
      </c>
      <c r="C85" s="18">
        <f t="shared" si="96"/>
        <v>-2.407814316837209</v>
      </c>
      <c r="D85" s="18">
        <f t="shared" si="96"/>
        <v>1.76925275422255</v>
      </c>
      <c r="E85" s="18">
        <f t="shared" si="96"/>
        <v>1.2614444875810094</v>
      </c>
      <c r="F85" s="18">
        <f t="shared" si="97"/>
        <v>1.4304317433877944</v>
      </c>
      <c r="H85" s="18">
        <f t="shared" si="98"/>
        <v>1.4304317433877944</v>
      </c>
      <c r="I85" s="18">
        <f t="shared" si="99"/>
        <v>3.2039602731791961</v>
      </c>
      <c r="J85" s="18">
        <f t="shared" si="100"/>
        <v>4.1576492991082903</v>
      </c>
      <c r="L85" t="str">
        <f t="shared" si="101"/>
        <v>22 Health professionals</v>
      </c>
      <c r="M85" s="18">
        <f t="shared" si="102"/>
        <v>2.814492903526733</v>
      </c>
      <c r="N85" s="18">
        <f t="shared" si="102"/>
        <v>-1.630248697588943</v>
      </c>
      <c r="O85" s="18">
        <f t="shared" si="102"/>
        <v>1.7997245662570105</v>
      </c>
      <c r="P85" s="18">
        <f t="shared" si="102"/>
        <v>1.2715300189303003</v>
      </c>
      <c r="Q85" s="18">
        <f t="shared" si="103"/>
        <v>1.4472896556966042</v>
      </c>
      <c r="S85" s="18">
        <f t="shared" si="104"/>
        <v>1.4472896556966042</v>
      </c>
      <c r="T85" s="18">
        <f t="shared" si="105"/>
        <v>2.4201946589273549</v>
      </c>
      <c r="U85" s="18">
        <f t="shared" si="106"/>
        <v>3.4862115715759368</v>
      </c>
      <c r="W85" t="str">
        <f t="shared" si="107"/>
        <v>22 Health professionals</v>
      </c>
      <c r="X85" s="18">
        <f t="shared" si="108"/>
        <v>5.1785960721196123</v>
      </c>
      <c r="Y85" s="18">
        <f t="shared" si="108"/>
        <v>-2.6900164818243311</v>
      </c>
      <c r="Z85" s="18">
        <f t="shared" si="108"/>
        <v>1.758064010800342</v>
      </c>
      <c r="AA85" s="18">
        <f t="shared" si="108"/>
        <v>1.2577344240643384</v>
      </c>
      <c r="AB85" s="18">
        <f t="shared" si="109"/>
        <v>1.4242370153014106</v>
      </c>
      <c r="AD85" s="18">
        <f t="shared" si="110"/>
        <v>1.4242370153014106</v>
      </c>
      <c r="AE85" s="18">
        <f t="shared" si="111"/>
        <v>3.4717952373172878</v>
      </c>
      <c r="AF85" s="18">
        <f t="shared" si="112"/>
        <v>4.3895283715815081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3.6908999832799605</v>
      </c>
      <c r="C86" s="18">
        <f t="shared" si="96"/>
        <v>3.7509974649033939</v>
      </c>
      <c r="D86" s="18">
        <f t="shared" si="96"/>
        <v>0.71410303668193453</v>
      </c>
      <c r="E86" s="18">
        <f t="shared" si="96"/>
        <v>0.81887929304205187</v>
      </c>
      <c r="F86" s="18">
        <f t="shared" si="97"/>
        <v>0.78394176849070352</v>
      </c>
      <c r="H86" s="18">
        <f t="shared" si="98"/>
        <v>0.78394176849070352</v>
      </c>
      <c r="I86" s="18">
        <f t="shared" si="99"/>
        <v>2.9200873978317388</v>
      </c>
      <c r="J86" s="18">
        <f t="shared" si="100"/>
        <v>3.4539520956228698</v>
      </c>
      <c r="L86" t="str">
        <f t="shared" si="101"/>
        <v>23 Teaching and other educational professionals</v>
      </c>
      <c r="M86" s="18">
        <f t="shared" si="102"/>
        <v>0.39974277401824132</v>
      </c>
      <c r="N86" s="18">
        <f t="shared" si="102"/>
        <v>6.6446559849718811</v>
      </c>
      <c r="O86" s="18">
        <f t="shared" si="102"/>
        <v>1.3131618992403338</v>
      </c>
      <c r="P86" s="18">
        <f t="shared" si="102"/>
        <v>0.71675560330570764</v>
      </c>
      <c r="Q86" s="18">
        <f t="shared" si="103"/>
        <v>0.91516657769989962</v>
      </c>
      <c r="S86" s="18">
        <f t="shared" si="104"/>
        <v>0.91516657769989962</v>
      </c>
      <c r="T86" s="18">
        <f t="shared" si="105"/>
        <v>2.5467761047927029</v>
      </c>
      <c r="U86" s="18">
        <f t="shared" si="106"/>
        <v>3.2030206690329077</v>
      </c>
      <c r="W86" t="str">
        <f t="shared" si="107"/>
        <v>23 Teaching and other educational professionals</v>
      </c>
      <c r="X86" s="18">
        <f t="shared" si="108"/>
        <v>5.3863999451138955</v>
      </c>
      <c r="Y86" s="18">
        <f t="shared" si="108"/>
        <v>2.431053284387219</v>
      </c>
      <c r="Z86" s="18">
        <f t="shared" si="108"/>
        <v>0.42453608912877971</v>
      </c>
      <c r="AA86" s="18">
        <f t="shared" si="108"/>
        <v>0.86921980282974598</v>
      </c>
      <c r="AB86" s="18">
        <f t="shared" si="109"/>
        <v>0.72077354143884609</v>
      </c>
      <c r="AD86" s="18">
        <f t="shared" si="110"/>
        <v>0.72077354143884609</v>
      </c>
      <c r="AE86" s="18">
        <f t="shared" si="111"/>
        <v>3.090947088866125</v>
      </c>
      <c r="AF86" s="18">
        <f t="shared" si="112"/>
        <v>3.5702020236922039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4.5018007837863028</v>
      </c>
      <c r="C87" s="18">
        <f t="shared" si="96"/>
        <v>6.3936636851652295</v>
      </c>
      <c r="D87" s="18">
        <f t="shared" si="96"/>
        <v>2.4057668122890563</v>
      </c>
      <c r="E87" s="18">
        <f t="shared" si="96"/>
        <v>1.3029745479025578</v>
      </c>
      <c r="F87" s="18">
        <f t="shared" si="97"/>
        <v>1.6692460801736253</v>
      </c>
      <c r="H87" s="18">
        <f t="shared" si="98"/>
        <v>1.6692460801736253</v>
      </c>
      <c r="I87" s="18">
        <f t="shared" si="99"/>
        <v>3.0003542680699269</v>
      </c>
      <c r="J87" s="18">
        <f t="shared" si="100"/>
        <v>4.1485507304493963</v>
      </c>
      <c r="L87" t="str">
        <f t="shared" si="101"/>
        <v>24 Business, media and public service professionals</v>
      </c>
      <c r="M87" s="18">
        <f t="shared" si="102"/>
        <v>3.6629212299193137</v>
      </c>
      <c r="N87" s="18">
        <f t="shared" si="102"/>
        <v>4.0216914699817918</v>
      </c>
      <c r="O87" s="18">
        <f t="shared" si="102"/>
        <v>2.545358419674093</v>
      </c>
      <c r="P87" s="18">
        <f t="shared" si="102"/>
        <v>0.9268341001131164</v>
      </c>
      <c r="Q87" s="18">
        <f t="shared" si="103"/>
        <v>1.4634836685491148</v>
      </c>
      <c r="S87" s="18">
        <f t="shared" si="104"/>
        <v>1.4634836685491148</v>
      </c>
      <c r="T87" s="18">
        <f t="shared" si="105"/>
        <v>2.6974832703811957</v>
      </c>
      <c r="U87" s="18">
        <f t="shared" si="106"/>
        <v>3.7385966798945347</v>
      </c>
      <c r="W87" t="str">
        <f t="shared" si="107"/>
        <v>24 Business, media and public service professionals</v>
      </c>
      <c r="X87" s="18">
        <f t="shared" si="108"/>
        <v>5.7212672527104713</v>
      </c>
      <c r="Y87" s="18">
        <f t="shared" si="108"/>
        <v>9.6765168703587321</v>
      </c>
      <c r="Z87" s="18">
        <f t="shared" si="108"/>
        <v>2.2213674262644867</v>
      </c>
      <c r="AA87" s="18">
        <f t="shared" si="108"/>
        <v>1.7858059342634958</v>
      </c>
      <c r="AB87" s="18">
        <f t="shared" si="109"/>
        <v>1.9307864943822972</v>
      </c>
      <c r="AD87" s="18">
        <f t="shared" si="110"/>
        <v>1.9307864943822972</v>
      </c>
      <c r="AE87" s="18">
        <f t="shared" si="111"/>
        <v>3.3798930725485343</v>
      </c>
      <c r="AF87" s="18">
        <f t="shared" si="112"/>
        <v>4.6545286361518334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4.7813104748863244</v>
      </c>
      <c r="C88" s="18">
        <f t="shared" si="96"/>
        <v>8.2129540494621622</v>
      </c>
      <c r="D88" s="18">
        <f t="shared" si="96"/>
        <v>-2.3250059665583245</v>
      </c>
      <c r="E88" s="18">
        <f t="shared" si="96"/>
        <v>0.78910863684769073</v>
      </c>
      <c r="F88" s="18">
        <f t="shared" si="97"/>
        <v>-0.25980781329610902</v>
      </c>
      <c r="H88" s="18">
        <f t="shared" si="98"/>
        <v>-0.25980781329610902</v>
      </c>
      <c r="I88" s="18">
        <f t="shared" si="99"/>
        <v>2.1989556871803151</v>
      </c>
      <c r="J88" s="18">
        <f t="shared" si="100"/>
        <v>2.0083296338643697</v>
      </c>
      <c r="L88" t="str">
        <f t="shared" si="101"/>
        <v>31 Science, engineering and technology associate professionals</v>
      </c>
      <c r="M88" s="18">
        <f t="shared" si="102"/>
        <v>5.8344280998311682</v>
      </c>
      <c r="N88" s="18">
        <f t="shared" si="102"/>
        <v>3.4891009006817297</v>
      </c>
      <c r="O88" s="18">
        <f t="shared" si="102"/>
        <v>-3.7007950625403851</v>
      </c>
      <c r="P88" s="18">
        <f t="shared" si="102"/>
        <v>0.24814097821879155</v>
      </c>
      <c r="Q88" s="18">
        <f t="shared" si="103"/>
        <v>-1.0858433937726786</v>
      </c>
      <c r="S88" s="18">
        <f t="shared" si="104"/>
        <v>-1.0858433937726786</v>
      </c>
      <c r="T88" s="18">
        <f t="shared" si="105"/>
        <v>1.8497489233005426</v>
      </c>
      <c r="U88" s="18">
        <f t="shared" si="106"/>
        <v>1.0255067883320867</v>
      </c>
      <c r="W88" t="str">
        <f t="shared" si="107"/>
        <v>31 Science, engineering and technology associate professionals</v>
      </c>
      <c r="X88" s="18">
        <f t="shared" si="108"/>
        <v>2.0677257261974447</v>
      </c>
      <c r="Y88" s="18">
        <f t="shared" si="108"/>
        <v>21.544144495346718</v>
      </c>
      <c r="Z88" s="18">
        <f t="shared" si="108"/>
        <v>0.69625468403753388</v>
      </c>
      <c r="AA88" s="18">
        <f t="shared" si="108"/>
        <v>1.7608882057471797</v>
      </c>
      <c r="AB88" s="18">
        <f t="shared" si="109"/>
        <v>1.4047655311570484</v>
      </c>
      <c r="AD88" s="18">
        <f t="shared" si="110"/>
        <v>1.4047655311570484</v>
      </c>
      <c r="AE88" s="18">
        <f t="shared" si="111"/>
        <v>2.9755799990221155</v>
      </c>
      <c r="AF88" s="18">
        <f t="shared" si="112"/>
        <v>3.9390922070716261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4.0643748584343165</v>
      </c>
      <c r="C89" s="18">
        <f t="shared" si="96"/>
        <v>1.3229209613364601</v>
      </c>
      <c r="D89" s="18">
        <f t="shared" si="96"/>
        <v>0.48943633384113117</v>
      </c>
      <c r="E89" s="18">
        <f t="shared" si="96"/>
        <v>1.3078625451094394</v>
      </c>
      <c r="F89" s="18">
        <f t="shared" si="97"/>
        <v>1.034315855002621</v>
      </c>
      <c r="H89" s="18">
        <f t="shared" si="98"/>
        <v>1.034315855002621</v>
      </c>
      <c r="I89" s="18">
        <f t="shared" si="99"/>
        <v>3.3089033306432425</v>
      </c>
      <c r="J89" s="18">
        <f t="shared" si="100"/>
        <v>3.9826593395317689</v>
      </c>
      <c r="L89" t="str">
        <f t="shared" si="101"/>
        <v>32 Health and social care associate professionals</v>
      </c>
      <c r="M89" s="18">
        <f t="shared" si="102"/>
        <v>-0.59689647695264636</v>
      </c>
      <c r="N89" s="18">
        <f t="shared" si="102"/>
        <v>4.0960629645663049</v>
      </c>
      <c r="O89" s="18">
        <f t="shared" si="102"/>
        <v>-1.9722192644173964</v>
      </c>
      <c r="P89" s="18">
        <f t="shared" si="102"/>
        <v>0.84804801971531951</v>
      </c>
      <c r="Q89" s="18">
        <f>IF(AND(Q$6-O$6 &lt;&gt; 0,O15&lt;&gt;0,Q15&lt;&gt;0),(EXP(LN(Q15/O15)/(Q$6-O$6))-1)*100,0)</f>
        <v>-0.10094317513418272</v>
      </c>
      <c r="S89" s="18">
        <f t="shared" si="104"/>
        <v>-0.10094317513418272</v>
      </c>
      <c r="T89" s="18">
        <f t="shared" si="105"/>
        <v>2.4716510726839225</v>
      </c>
      <c r="U89" s="18">
        <f t="shared" si="106"/>
        <v>2.4000894227810488</v>
      </c>
      <c r="W89" t="str">
        <f t="shared" si="107"/>
        <v>32 Health and social care associate professionals</v>
      </c>
      <c r="X89" s="18">
        <f t="shared" si="108"/>
        <v>5.1659448567028976</v>
      </c>
      <c r="Y89" s="18">
        <f t="shared" si="108"/>
        <v>0.75439264259240524</v>
      </c>
      <c r="Z89" s="18">
        <f t="shared" si="108"/>
        <v>0.9810825060022399</v>
      </c>
      <c r="AA89" s="18">
        <f t="shared" si="108"/>
        <v>1.3898304036114917</v>
      </c>
      <c r="AB89" s="18">
        <f t="shared" si="109"/>
        <v>1.2533975992094826</v>
      </c>
      <c r="AD89" s="18">
        <f t="shared" si="110"/>
        <v>1.2533975992094826</v>
      </c>
      <c r="AE89" s="18">
        <f t="shared" si="111"/>
        <v>3.474653077226364</v>
      </c>
      <c r="AF89" s="18">
        <f t="shared" si="112"/>
        <v>4.2784429317370032</v>
      </c>
    </row>
    <row r="90" spans="1:32" x14ac:dyDescent="0.2">
      <c r="A90" t="str">
        <f t="shared" si="95"/>
        <v>33 Protective service occupations</v>
      </c>
      <c r="B90" s="18">
        <f t="shared" si="96"/>
        <v>-2.0380963160510412</v>
      </c>
      <c r="C90" s="18">
        <f t="shared" si="96"/>
        <v>7.8414607280163917</v>
      </c>
      <c r="D90" s="18">
        <f t="shared" si="96"/>
        <v>4.3765245460254842</v>
      </c>
      <c r="E90" s="18">
        <f t="shared" si="96"/>
        <v>1.7401973507234825</v>
      </c>
      <c r="F90" s="18">
        <f t="shared" si="97"/>
        <v>2.6114901189665751</v>
      </c>
      <c r="H90" s="18">
        <f t="shared" si="98"/>
        <v>2.6114901189665751</v>
      </c>
      <c r="I90" s="18">
        <f t="shared" si="99"/>
        <v>2.5788877834652446</v>
      </c>
      <c r="J90" s="18">
        <f t="shared" si="100"/>
        <v>4.5069619909892999</v>
      </c>
      <c r="L90" t="str">
        <f t="shared" si="101"/>
        <v>33 Protective service occupations</v>
      </c>
      <c r="M90" s="18">
        <f t="shared" si="102"/>
        <v>-2.8062732100620158</v>
      </c>
      <c r="N90" s="18">
        <f t="shared" si="102"/>
        <v>5.3545426316806477</v>
      </c>
      <c r="O90" s="18">
        <f t="shared" si="102"/>
        <v>3.3176679367015627</v>
      </c>
      <c r="P90" s="18">
        <f t="shared" si="102"/>
        <v>0.92950503309658927</v>
      </c>
      <c r="Q90" s="18">
        <f t="shared" si="103"/>
        <v>1.7193619259762594</v>
      </c>
      <c r="S90" s="18">
        <f t="shared" si="104"/>
        <v>1.7193619259762594</v>
      </c>
      <c r="T90" s="18">
        <f t="shared" si="105"/>
        <v>1.960267328289067</v>
      </c>
      <c r="U90" s="18">
        <f t="shared" si="106"/>
        <v>3.3083207297553763</v>
      </c>
      <c r="W90" t="str">
        <f t="shared" si="107"/>
        <v>33 Protective service occupations</v>
      </c>
      <c r="X90" s="18">
        <f t="shared" si="108"/>
        <v>4.5677238086017091E-2</v>
      </c>
      <c r="Y90" s="18">
        <f t="shared" si="108"/>
        <v>14.118487104721765</v>
      </c>
      <c r="Z90" s="18">
        <f t="shared" si="108"/>
        <v>6.6894909659955148</v>
      </c>
      <c r="AA90" s="18">
        <f t="shared" si="108"/>
        <v>3.1952445491023163</v>
      </c>
      <c r="AB90" s="18">
        <f t="shared" si="109"/>
        <v>4.3470888683991182</v>
      </c>
      <c r="AD90" s="18">
        <f t="shared" si="110"/>
        <v>4.3470888683991182</v>
      </c>
      <c r="AE90" s="18">
        <f t="shared" si="111"/>
        <v>3.8455303860551515</v>
      </c>
      <c r="AF90" s="18">
        <f t="shared" si="112"/>
        <v>6.7247646681157125</v>
      </c>
    </row>
    <row r="91" spans="1:32" x14ac:dyDescent="0.2">
      <c r="A91" t="str">
        <f t="shared" si="95"/>
        <v>34 Culture, media and sports occupations</v>
      </c>
      <c r="B91" s="18">
        <f t="shared" si="96"/>
        <v>-1.0223994626425537</v>
      </c>
      <c r="C91" s="18">
        <f t="shared" si="96"/>
        <v>19.552822875592192</v>
      </c>
      <c r="D91" s="18">
        <f t="shared" si="96"/>
        <v>-0.99415202699494332</v>
      </c>
      <c r="E91" s="18">
        <f t="shared" si="96"/>
        <v>0.97883294379734753</v>
      </c>
      <c r="F91" s="18">
        <f t="shared" si="97"/>
        <v>0.31684091601156261</v>
      </c>
      <c r="H91" s="18">
        <f t="shared" si="98"/>
        <v>0.31684091601156261</v>
      </c>
      <c r="I91" s="18">
        <f t="shared" si="99"/>
        <v>2.5296785629786323</v>
      </c>
      <c r="J91" s="18">
        <f t="shared" si="100"/>
        <v>2.7545451050997594</v>
      </c>
      <c r="L91" t="str">
        <f t="shared" si="101"/>
        <v>34 Culture, media and sports occupations</v>
      </c>
      <c r="M91" s="18">
        <f t="shared" si="102"/>
        <v>0.43419509112503363</v>
      </c>
      <c r="N91" s="18">
        <f t="shared" si="102"/>
        <v>11.046172384618913</v>
      </c>
      <c r="O91" s="18">
        <f t="shared" si="102"/>
        <v>-0.58134729881577085</v>
      </c>
      <c r="P91" s="18">
        <f t="shared" si="102"/>
        <v>1.0369626313761815</v>
      </c>
      <c r="Q91" s="18">
        <f t="shared" si="103"/>
        <v>0.49462002953770678</v>
      </c>
      <c r="S91" s="18">
        <f t="shared" si="104"/>
        <v>0.49462002953770678</v>
      </c>
      <c r="T91" s="18">
        <f t="shared" si="105"/>
        <v>2.308430303966702</v>
      </c>
      <c r="U91" s="18">
        <f t="shared" si="106"/>
        <v>2.6713368249351443</v>
      </c>
      <c r="W91" t="str">
        <f t="shared" si="107"/>
        <v>34 Culture, media and sports occupations</v>
      </c>
      <c r="X91" s="18">
        <f t="shared" si="108"/>
        <v>-2.847743452670648</v>
      </c>
      <c r="Y91" s="18">
        <f t="shared" si="108"/>
        <v>31.137195518958571</v>
      </c>
      <c r="Z91" s="18">
        <f>IF(AND(AA$6-Z$6 &lt;&gt; 0,Z17&lt;&gt;0,AA17&lt;&gt;0),(EXP(LN(AA17/Z17)/(AA$6-Z$6))-1)*100,0)</f>
        <v>-1.478893904052947</v>
      </c>
      <c r="AA91" s="18">
        <f t="shared" si="108"/>
        <v>0.90828687290831489</v>
      </c>
      <c r="AB91" s="18">
        <f t="shared" si="109"/>
        <v>0.10620133526135778</v>
      </c>
      <c r="AD91" s="18">
        <f t="shared" si="110"/>
        <v>0.10620133526135778</v>
      </c>
      <c r="AE91" s="18">
        <f t="shared" si="111"/>
        <v>2.7767836656608758</v>
      </c>
      <c r="AF91" s="18">
        <f t="shared" si="112"/>
        <v>2.8493413869321582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1.5804886862294643</v>
      </c>
      <c r="C92" s="18">
        <f t="shared" si="96"/>
        <v>1.9625247981912564</v>
      </c>
      <c r="D92" s="18">
        <f t="shared" si="96"/>
        <v>-0.57039826532863103</v>
      </c>
      <c r="E92" s="18">
        <f t="shared" si="96"/>
        <v>0.58031035392800412</v>
      </c>
      <c r="F92" s="18">
        <f t="shared" si="97"/>
        <v>0.19526867807253545</v>
      </c>
      <c r="H92" s="18">
        <f t="shared" si="98"/>
        <v>0.19526867807253545</v>
      </c>
      <c r="I92" s="18">
        <f t="shared" si="99"/>
        <v>2.5635858061851424</v>
      </c>
      <c r="J92" s="18">
        <f t="shared" si="100"/>
        <v>2.7011770841642635</v>
      </c>
      <c r="L92" t="str">
        <f t="shared" si="101"/>
        <v>35 Business and public service associate professionals</v>
      </c>
      <c r="M92" s="18">
        <f t="shared" si="102"/>
        <v>0.8579459371552689</v>
      </c>
      <c r="N92" s="18">
        <f t="shared" si="102"/>
        <v>2.4220575296908908</v>
      </c>
      <c r="O92" s="18">
        <f t="shared" si="102"/>
        <v>-1.2521902926384887</v>
      </c>
      <c r="P92" s="18">
        <f t="shared" si="102"/>
        <v>3.1844617337406511E-2</v>
      </c>
      <c r="Q92" s="18">
        <f t="shared" si="103"/>
        <v>-0.39801154843865927</v>
      </c>
      <c r="S92" s="18">
        <f t="shared" si="104"/>
        <v>-0.39801154843865927</v>
      </c>
      <c r="T92" s="18">
        <f t="shared" si="105"/>
        <v>2.1057595594566658</v>
      </c>
      <c r="U92" s="18">
        <f t="shared" si="106"/>
        <v>1.8107090701436235</v>
      </c>
      <c r="W92" t="str">
        <f t="shared" si="107"/>
        <v>35 Business and public service associate professionals</v>
      </c>
      <c r="X92" s="18">
        <f t="shared" si="108"/>
        <v>2.4078470490548343</v>
      </c>
      <c r="Y92" s="18">
        <f t="shared" si="108"/>
        <v>1.456009225727084</v>
      </c>
      <c r="Z92" s="18">
        <f t="shared" si="108"/>
        <v>0.16690687769280732</v>
      </c>
      <c r="AA92" s="18">
        <f t="shared" si="108"/>
        <v>1.1215445202241048</v>
      </c>
      <c r="AB92" s="18">
        <f t="shared" si="109"/>
        <v>0.80232532602975137</v>
      </c>
      <c r="AD92" s="18">
        <f t="shared" si="110"/>
        <v>0.80232532602975137</v>
      </c>
      <c r="AE92" s="18">
        <f t="shared" si="111"/>
        <v>3.0415030201165205</v>
      </c>
      <c r="AF92" s="18">
        <f t="shared" si="112"/>
        <v>3.57951368280367</v>
      </c>
    </row>
    <row r="93" spans="1:32" x14ac:dyDescent="0.2">
      <c r="A93" t="str">
        <f t="shared" si="95"/>
        <v>41 Administrative occupations</v>
      </c>
      <c r="B93" s="18">
        <f t="shared" si="96"/>
        <v>-0.73496290640107098</v>
      </c>
      <c r="C93" s="18">
        <f t="shared" si="96"/>
        <v>1.131239619545088</v>
      </c>
      <c r="D93" s="18">
        <f t="shared" si="96"/>
        <v>-1.7058826788497017</v>
      </c>
      <c r="E93" s="18">
        <f t="shared" si="96"/>
        <v>-0.69204595089638055</v>
      </c>
      <c r="F93" s="18">
        <f t="shared" si="97"/>
        <v>-1.0311481250775301</v>
      </c>
      <c r="H93" s="18">
        <f t="shared" si="98"/>
        <v>-1.0311481250775301</v>
      </c>
      <c r="I93" s="18">
        <f t="shared" si="99"/>
        <v>2.5484293501002231</v>
      </c>
      <c r="J93" s="18">
        <f t="shared" si="100"/>
        <v>1.840303110897179</v>
      </c>
      <c r="L93" t="str">
        <f t="shared" si="101"/>
        <v>41 Administrative occupations</v>
      </c>
      <c r="M93" s="18">
        <f t="shared" si="102"/>
        <v>-2.2326519269330714</v>
      </c>
      <c r="N93" s="18">
        <f t="shared" si="102"/>
        <v>17.670459362942648</v>
      </c>
      <c r="O93" s="18">
        <f t="shared" si="102"/>
        <v>-1.0664684876064978</v>
      </c>
      <c r="P93" s="18">
        <f t="shared" si="102"/>
        <v>0.68813248788721637</v>
      </c>
      <c r="Q93" s="18">
        <f t="shared" si="103"/>
        <v>9.9834903090845195E-2</v>
      </c>
      <c r="S93" s="18">
        <f t="shared" si="104"/>
        <v>9.9834903090845195E-2</v>
      </c>
      <c r="T93" s="18">
        <f t="shared" si="105"/>
        <v>2.0818678521088652</v>
      </c>
      <c r="U93" s="18">
        <f t="shared" si="106"/>
        <v>2.1568237576220728</v>
      </c>
      <c r="W93" t="str">
        <f t="shared" si="107"/>
        <v>41 Administrative occupations</v>
      </c>
      <c r="X93" s="18">
        <f t="shared" si="108"/>
        <v>-0.23774781809707823</v>
      </c>
      <c r="Y93" s="18">
        <f t="shared" si="108"/>
        <v>-4.0885222348681971</v>
      </c>
      <c r="Z93" s="18">
        <f t="shared" si="108"/>
        <v>-1.9579942927918093</v>
      </c>
      <c r="AA93" s="18">
        <f t="shared" si="108"/>
        <v>-1.3041922747614954</v>
      </c>
      <c r="AB93" s="18">
        <f t="shared" si="109"/>
        <v>-1.5226092881169717</v>
      </c>
      <c r="AD93" s="18">
        <f t="shared" si="110"/>
        <v>-1.5226092881169717</v>
      </c>
      <c r="AE93" s="18">
        <f t="shared" si="111"/>
        <v>2.7213824990629298</v>
      </c>
      <c r="AF93" s="18">
        <f t="shared" si="112"/>
        <v>1.7139530938529601</v>
      </c>
    </row>
    <row r="94" spans="1:32" x14ac:dyDescent="0.2">
      <c r="A94" t="str">
        <f t="shared" si="95"/>
        <v>42 Secretarial and related occupations</v>
      </c>
      <c r="B94" s="18">
        <f t="shared" si="96"/>
        <v>-1.3360698087647949</v>
      </c>
      <c r="C94" s="18">
        <f t="shared" si="96"/>
        <v>-4.8491298715190752</v>
      </c>
      <c r="D94" s="18">
        <f t="shared" si="96"/>
        <v>0.53472255198374619</v>
      </c>
      <c r="E94" s="18">
        <f t="shared" si="96"/>
        <v>-3.1318333802220044</v>
      </c>
      <c r="F94" s="18">
        <f t="shared" si="97"/>
        <v>-1.9247520757113667</v>
      </c>
      <c r="H94" s="18">
        <f t="shared" si="98"/>
        <v>-1.9247520757113667</v>
      </c>
      <c r="I94" s="18">
        <f t="shared" si="99"/>
        <v>2.7170198761683029</v>
      </c>
      <c r="J94" s="18">
        <f t="shared" si="100"/>
        <v>1.4558750471575843</v>
      </c>
      <c r="L94" t="str">
        <f t="shared" si="101"/>
        <v>42 Secretarial and related occupations</v>
      </c>
      <c r="M94" s="18">
        <f t="shared" si="102"/>
        <v>-6.9820186157169895</v>
      </c>
      <c r="N94" s="18">
        <f t="shared" si="102"/>
        <v>-2.1741469737202257</v>
      </c>
      <c r="O94" s="18">
        <f t="shared" si="102"/>
        <v>5.1065816284245003</v>
      </c>
      <c r="P94" s="18">
        <f t="shared" si="102"/>
        <v>1.9390186908856855</v>
      </c>
      <c r="Q94" s="18">
        <f t="shared" si="103"/>
        <v>2.9841217421267663</v>
      </c>
      <c r="S94" s="18">
        <f t="shared" si="104"/>
        <v>2.9841217421267663</v>
      </c>
      <c r="T94" s="18">
        <f t="shared" si="105"/>
        <v>2.4636504666060599</v>
      </c>
      <c r="U94" s="18">
        <f t="shared" si="106"/>
        <v>4.711873400601152</v>
      </c>
      <c r="W94" t="str">
        <f t="shared" si="107"/>
        <v>42 Secretarial and related occupations</v>
      </c>
      <c r="X94" s="18">
        <f t="shared" si="108"/>
        <v>-1.0326283946277104</v>
      </c>
      <c r="Y94" s="18">
        <f t="shared" si="108"/>
        <v>-4.9719887715985571</v>
      </c>
      <c r="Z94" s="18">
        <f t="shared" si="108"/>
        <v>0.29686239799933123</v>
      </c>
      <c r="AA94" s="18">
        <f t="shared" si="108"/>
        <v>-3.5242578507482691</v>
      </c>
      <c r="AB94" s="18">
        <f t="shared" si="109"/>
        <v>-2.2670065051519028</v>
      </c>
      <c r="AD94" s="18">
        <f t="shared" si="110"/>
        <v>-2.2670065051519028</v>
      </c>
      <c r="AE94" s="18">
        <f t="shared" si="111"/>
        <v>2.7287853701120302</v>
      </c>
      <c r="AF94" s="18">
        <f t="shared" si="112"/>
        <v>1.259395281378084</v>
      </c>
    </row>
    <row r="95" spans="1:32" x14ac:dyDescent="0.2">
      <c r="A95" t="str">
        <f t="shared" si="95"/>
        <v>51 Skilled agricultural and related trades</v>
      </c>
      <c r="B95" s="18">
        <f t="shared" si="96"/>
        <v>1.7140024844116919</v>
      </c>
      <c r="C95" s="18">
        <f t="shared" si="96"/>
        <v>-35.333355367017447</v>
      </c>
      <c r="D95" s="18">
        <f t="shared" si="96"/>
        <v>0.98764318032722453</v>
      </c>
      <c r="E95" s="18">
        <f t="shared" si="96"/>
        <v>1.3642645672811815</v>
      </c>
      <c r="F95" s="18">
        <f t="shared" si="97"/>
        <v>1.2385683003424131</v>
      </c>
      <c r="H95" s="18">
        <f t="shared" si="98"/>
        <v>1.2385683003424131</v>
      </c>
      <c r="I95" s="18">
        <f t="shared" si="99"/>
        <v>3.2437983582134455</v>
      </c>
      <c r="J95" s="18">
        <f t="shared" si="100"/>
        <v>4.0615542940060312</v>
      </c>
      <c r="L95" t="str">
        <f t="shared" si="101"/>
        <v>51 Skilled agricultural and related trades</v>
      </c>
      <c r="M95" s="18">
        <f t="shared" si="102"/>
        <v>1.0803786439233631</v>
      </c>
      <c r="N95" s="18">
        <f t="shared" si="102"/>
        <v>-40.6799101114904</v>
      </c>
      <c r="O95" s="18">
        <f t="shared" si="102"/>
        <v>0.3550047483828811</v>
      </c>
      <c r="P95" s="18">
        <f t="shared" si="102"/>
        <v>1.0720862976660861</v>
      </c>
      <c r="Q95" s="18">
        <f t="shared" si="103"/>
        <v>0.83249159625473634</v>
      </c>
      <c r="S95" s="18">
        <f t="shared" si="104"/>
        <v>0.83249159625473634</v>
      </c>
      <c r="T95" s="18">
        <f t="shared" si="105"/>
        <v>2.9381707019309644</v>
      </c>
      <c r="U95" s="18">
        <f t="shared" si="106"/>
        <v>3.5044010022660554</v>
      </c>
      <c r="W95" t="str">
        <f t="shared" si="107"/>
        <v>51 Skilled agricultural and related trades</v>
      </c>
      <c r="X95" s="18">
        <f t="shared" si="108"/>
        <v>5.0692153693492781</v>
      </c>
      <c r="Y95" s="18">
        <f t="shared" si="108"/>
        <v>-9.6165941452843846</v>
      </c>
      <c r="Z95" s="18">
        <f t="shared" si="108"/>
        <v>2.8871171959921949</v>
      </c>
      <c r="AA95" s="18">
        <f t="shared" si="108"/>
        <v>2.1407769402561394</v>
      </c>
      <c r="AB95" s="18">
        <f t="shared" si="109"/>
        <v>2.3889535299573161</v>
      </c>
      <c r="AD95" s="18">
        <f t="shared" si="110"/>
        <v>2.3889535299573161</v>
      </c>
      <c r="AE95" s="18">
        <f t="shared" si="111"/>
        <v>4.1331963893756152</v>
      </c>
      <c r="AF95" s="18">
        <f t="shared" si="112"/>
        <v>5.5886873273359505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-0.64121804050156772</v>
      </c>
      <c r="C96" s="18">
        <f t="shared" si="96"/>
        <v>-14.043758509925741</v>
      </c>
      <c r="D96" s="18">
        <f t="shared" si="96"/>
        <v>0.2755060995006442</v>
      </c>
      <c r="E96" s="18">
        <f t="shared" si="96"/>
        <v>-0.61182041382521479</v>
      </c>
      <c r="F96" s="18">
        <f t="shared" si="97"/>
        <v>-0.31692078621529118</v>
      </c>
      <c r="H96" s="18">
        <f t="shared" si="98"/>
        <v>-0.31692078621529118</v>
      </c>
      <c r="I96" s="18">
        <f t="shared" si="99"/>
        <v>2.1849874864505736</v>
      </c>
      <c r="J96" s="18">
        <f t="shared" si="100"/>
        <v>1.9522680296271133</v>
      </c>
      <c r="L96" t="str">
        <f t="shared" si="101"/>
        <v>52 Skilled metal, electrical and electronic trades</v>
      </c>
      <c r="M96" s="18">
        <f t="shared" si="102"/>
        <v>-0.96060163286365574</v>
      </c>
      <c r="N96" s="18">
        <f t="shared" si="102"/>
        <v>-13.819248842813414</v>
      </c>
      <c r="O96" s="18">
        <f t="shared" si="102"/>
        <v>-0.50948765236573657</v>
      </c>
      <c r="P96" s="18">
        <f t="shared" si="102"/>
        <v>-0.80212193016164779</v>
      </c>
      <c r="Q96" s="18">
        <f t="shared" si="103"/>
        <v>-0.70467293319311786</v>
      </c>
      <c r="S96" s="18">
        <f t="shared" si="104"/>
        <v>-0.70467293319311786</v>
      </c>
      <c r="T96" s="18">
        <f t="shared" si="105"/>
        <v>2.0427667248923198</v>
      </c>
      <c r="U96" s="18">
        <f t="shared" si="106"/>
        <v>1.5188251205328074</v>
      </c>
      <c r="W96" t="str">
        <f t="shared" si="107"/>
        <v>52 Skilled metal, electrical and electronic trades</v>
      </c>
      <c r="X96" s="18">
        <f t="shared" si="108"/>
        <v>12.04959105830461</v>
      </c>
      <c r="Y96" s="18">
        <f t="shared" si="108"/>
        <v>-20.655520342220591</v>
      </c>
      <c r="Z96" s="18">
        <f t="shared" si="108"/>
        <v>17.748811051611703</v>
      </c>
      <c r="AA96" s="18">
        <f t="shared" si="108"/>
        <v>1.7239988611894574</v>
      </c>
      <c r="AB96" s="18">
        <f t="shared" si="109"/>
        <v>6.8073466857403675</v>
      </c>
      <c r="AD96" s="18">
        <f t="shared" si="110"/>
        <v>6.8073466857403675</v>
      </c>
      <c r="AE96" s="18">
        <f t="shared" si="111"/>
        <v>5.7022214666493598</v>
      </c>
      <c r="AF96" s="18">
        <f t="shared" si="112"/>
        <v>9.6513259083620859</v>
      </c>
    </row>
    <row r="97" spans="1:32" x14ac:dyDescent="0.2">
      <c r="A97" t="str">
        <f t="shared" si="95"/>
        <v>53 Skilled construction and building trades</v>
      </c>
      <c r="B97" s="18">
        <f t="shared" si="96"/>
        <v>-3.2232093382212113</v>
      </c>
      <c r="C97" s="18">
        <f t="shared" si="96"/>
        <v>-6.9071459200349956</v>
      </c>
      <c r="D97" s="18">
        <f t="shared" si="96"/>
        <v>0.84970138571633935</v>
      </c>
      <c r="E97" s="18">
        <f t="shared" si="96"/>
        <v>-1.1791723513936536</v>
      </c>
      <c r="F97" s="18">
        <f t="shared" si="97"/>
        <v>-0.50745730117707222</v>
      </c>
      <c r="H97" s="18">
        <f t="shared" si="98"/>
        <v>-0.50745730117707222</v>
      </c>
      <c r="I97" s="18">
        <f t="shared" si="99"/>
        <v>2.3954013838829002</v>
      </c>
      <c r="J97" s="18">
        <f t="shared" si="100"/>
        <v>2.0350051618804654</v>
      </c>
      <c r="L97" t="str">
        <f t="shared" si="101"/>
        <v>53 Skilled construction and building trades</v>
      </c>
      <c r="M97" s="18">
        <f t="shared" si="102"/>
        <v>-3.4195840947288336</v>
      </c>
      <c r="N97" s="18">
        <f t="shared" si="102"/>
        <v>-7.4415038320757354</v>
      </c>
      <c r="O97" s="18">
        <f t="shared" si="102"/>
        <v>0.83379239721519394</v>
      </c>
      <c r="P97" s="18">
        <f t="shared" si="102"/>
        <v>-1.2865036952359965</v>
      </c>
      <c r="Q97" s="18">
        <f t="shared" si="103"/>
        <v>-0.58473907182172713</v>
      </c>
      <c r="S97" s="18">
        <f t="shared" si="104"/>
        <v>-0.58473907182172713</v>
      </c>
      <c r="T97" s="18">
        <f t="shared" si="105"/>
        <v>2.3699820909830915</v>
      </c>
      <c r="U97" s="18">
        <f t="shared" si="106"/>
        <v>1.9539085188240879</v>
      </c>
      <c r="W97" t="str">
        <f t="shared" si="107"/>
        <v>53 Skilled construction and building trades</v>
      </c>
      <c r="X97" s="18">
        <f t="shared" si="108"/>
        <v>8.0637921375142252</v>
      </c>
      <c r="Y97" s="18">
        <f t="shared" si="108"/>
        <v>16.462046228209502</v>
      </c>
      <c r="Z97" s="18">
        <f t="shared" si="108"/>
        <v>1.3965150445270469</v>
      </c>
      <c r="AA97" s="18">
        <f t="shared" si="108"/>
        <v>1.9466705049028699</v>
      </c>
      <c r="AB97" s="18">
        <f t="shared" si="109"/>
        <v>1.7629544793960061</v>
      </c>
      <c r="AD97" s="18">
        <f t="shared" si="110"/>
        <v>1.7629544793960061</v>
      </c>
      <c r="AE97" s="18">
        <f t="shared" si="111"/>
        <v>3.2282381263752713</v>
      </c>
      <c r="AF97" s="18">
        <f t="shared" si="112"/>
        <v>4.4094138467592359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-2.6273529178045263</v>
      </c>
      <c r="C98" s="18">
        <f t="shared" si="96"/>
        <v>-2.9052974194254344</v>
      </c>
      <c r="D98" s="18">
        <f t="shared" si="96"/>
        <v>-6.445204344331934E-2</v>
      </c>
      <c r="E98" s="18">
        <f t="shared" si="96"/>
        <v>0.31247563733747263</v>
      </c>
      <c r="F98" s="18">
        <f t="shared" si="97"/>
        <v>0.18667537895120656</v>
      </c>
      <c r="H98" s="18">
        <f t="shared" si="98"/>
        <v>0.18667537895120656</v>
      </c>
      <c r="I98" s="18">
        <f t="shared" si="99"/>
        <v>2.4567125504682208</v>
      </c>
      <c r="J98" s="18">
        <f t="shared" si="100"/>
        <v>2.5901389559413346</v>
      </c>
      <c r="L98" t="str">
        <f t="shared" si="101"/>
        <v>54 Textiles, printing and other skilled trades</v>
      </c>
      <c r="M98" s="18">
        <f t="shared" si="102"/>
        <v>-3.6223204718743296</v>
      </c>
      <c r="N98" s="18">
        <f t="shared" si="102"/>
        <v>-7.7861081346787264</v>
      </c>
      <c r="O98" s="18">
        <f t="shared" si="102"/>
        <v>-7.1340578453715775E-2</v>
      </c>
      <c r="P98" s="18">
        <f t="shared" si="102"/>
        <v>0.10537939130483842</v>
      </c>
      <c r="Q98" s="18">
        <f t="shared" si="103"/>
        <v>4.6438037268847765E-2</v>
      </c>
      <c r="S98" s="18">
        <f t="shared" si="104"/>
        <v>4.6438037268847765E-2</v>
      </c>
      <c r="T98" s="18">
        <f t="shared" si="105"/>
        <v>1.8813126676577197</v>
      </c>
      <c r="U98" s="18">
        <f t="shared" si="106"/>
        <v>1.9171135817167784</v>
      </c>
      <c r="W98" t="str">
        <f t="shared" si="107"/>
        <v>54 Textiles, printing and other skilled trades</v>
      </c>
      <c r="X98" s="18">
        <f t="shared" si="108"/>
        <v>-1.062461188626973</v>
      </c>
      <c r="Y98" s="18">
        <f t="shared" si="108"/>
        <v>4.2849876843700452</v>
      </c>
      <c r="Z98" s="18">
        <f t="shared" si="108"/>
        <v>-5.5481521058142746E-2</v>
      </c>
      <c r="AA98" s="18">
        <f t="shared" si="108"/>
        <v>0.57639887077340912</v>
      </c>
      <c r="AB98" s="18">
        <f t="shared" si="109"/>
        <v>0.36532943343872137</v>
      </c>
      <c r="AD98" s="18">
        <f t="shared" si="110"/>
        <v>0.36532943343872137</v>
      </c>
      <c r="AE98" s="18">
        <f t="shared" si="111"/>
        <v>3.1442438666247963</v>
      </c>
      <c r="AF98" s="18">
        <f t="shared" si="112"/>
        <v>3.3833190881503494</v>
      </c>
    </row>
    <row r="99" spans="1:32" x14ac:dyDescent="0.2">
      <c r="A99" t="str">
        <f t="shared" si="95"/>
        <v>61 Caring personal service occupations</v>
      </c>
      <c r="B99" s="18">
        <f t="shared" si="96"/>
        <v>2.0901797365779906</v>
      </c>
      <c r="C99" s="18">
        <f t="shared" si="96"/>
        <v>-3.0544222941122023</v>
      </c>
      <c r="D99" s="18">
        <f t="shared" si="96"/>
        <v>1.7866569106769647</v>
      </c>
      <c r="E99" s="18">
        <f t="shared" si="96"/>
        <v>1.2717357256279094</v>
      </c>
      <c r="F99" s="18">
        <f t="shared" si="97"/>
        <v>1.4430860348893848</v>
      </c>
      <c r="H99" s="18">
        <f t="shared" si="98"/>
        <v>1.4430860348893848</v>
      </c>
      <c r="I99" s="18">
        <f t="shared" si="99"/>
        <v>3.3930912129430446</v>
      </c>
      <c r="J99" s="18">
        <f t="shared" si="100"/>
        <v>4.3327378937441985</v>
      </c>
      <c r="L99" t="str">
        <f t="shared" si="101"/>
        <v>61 Caring personal service occupations</v>
      </c>
      <c r="M99" s="18">
        <f t="shared" si="102"/>
        <v>-0.24425133765402229</v>
      </c>
      <c r="N99" s="18">
        <f t="shared" si="102"/>
        <v>-4.5226148317813575</v>
      </c>
      <c r="O99" s="18">
        <f t="shared" si="102"/>
        <v>4.5852117957572158</v>
      </c>
      <c r="P99" s="18">
        <f t="shared" si="102"/>
        <v>2.0105075572730779</v>
      </c>
      <c r="Q99" s="18">
        <f t="shared" si="103"/>
        <v>2.8616213765075171</v>
      </c>
      <c r="S99" s="18">
        <f t="shared" si="104"/>
        <v>2.8616213765075171</v>
      </c>
      <c r="T99" s="18">
        <f t="shared" si="105"/>
        <v>3.1440193950001527</v>
      </c>
      <c r="U99" s="18">
        <f t="shared" si="106"/>
        <v>5.1298568012470236</v>
      </c>
      <c r="W99" t="str">
        <f t="shared" si="107"/>
        <v>61 Caring personal service occupations</v>
      </c>
      <c r="X99" s="18">
        <f t="shared" si="108"/>
        <v>2.4943508373725942</v>
      </c>
      <c r="Y99" s="18">
        <f t="shared" si="108"/>
        <v>-2.8169454707764552</v>
      </c>
      <c r="Z99" s="18">
        <f t="shared" si="108"/>
        <v>1.3124069709163466</v>
      </c>
      <c r="AA99" s="18">
        <f t="shared" si="108"/>
        <v>1.1285970563778891</v>
      </c>
      <c r="AB99" s="18">
        <f t="shared" si="109"/>
        <v>1.1898299441832183</v>
      </c>
      <c r="AD99" s="18">
        <f t="shared" si="110"/>
        <v>1.1898299441832183</v>
      </c>
      <c r="AE99" s="18">
        <f t="shared" si="111"/>
        <v>3.431908250469462</v>
      </c>
      <c r="AF99" s="18">
        <f t="shared" si="112"/>
        <v>4.1978507730948911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2.1240707098758138</v>
      </c>
      <c r="C100" s="18">
        <f t="shared" si="96"/>
        <v>1.7600784687062276</v>
      </c>
      <c r="D100" s="18">
        <f t="shared" si="96"/>
        <v>0.44417331919570646</v>
      </c>
      <c r="E100" s="18">
        <f t="shared" si="96"/>
        <v>0.25066985104458261</v>
      </c>
      <c r="F100" s="18">
        <f t="shared" si="97"/>
        <v>0.31512955157604328</v>
      </c>
      <c r="H100" s="18">
        <f t="shared" si="98"/>
        <v>0.31512955157604328</v>
      </c>
      <c r="I100" s="18">
        <f t="shared" si="99"/>
        <v>2.8517833190998543</v>
      </c>
      <c r="J100" s="18">
        <f t="shared" si="100"/>
        <v>3.0659673144142197</v>
      </c>
      <c r="L100" t="str">
        <f t="shared" si="101"/>
        <v>62 Leisure, travel and related personal service occupations</v>
      </c>
      <c r="M100" s="18">
        <f t="shared" si="102"/>
        <v>2.7206726414718219</v>
      </c>
      <c r="N100" s="18">
        <f t="shared" si="102"/>
        <v>-6.560457645116724</v>
      </c>
      <c r="O100" s="18">
        <f t="shared" si="102"/>
        <v>0.47603420403483643</v>
      </c>
      <c r="P100" s="18">
        <f t="shared" si="102"/>
        <v>0.88356961836353332</v>
      </c>
      <c r="Q100" s="18">
        <f t="shared" si="103"/>
        <v>0.74754114585406928</v>
      </c>
      <c r="S100" s="18">
        <f t="shared" si="104"/>
        <v>0.74754114585406928</v>
      </c>
      <c r="T100" s="18">
        <f t="shared" si="105"/>
        <v>2.5301147840897764</v>
      </c>
      <c r="U100" s="18">
        <f t="shared" si="106"/>
        <v>3.0654660852342808</v>
      </c>
      <c r="W100" t="str">
        <f t="shared" si="107"/>
        <v>62 Leisure, travel and related personal service occupations</v>
      </c>
      <c r="X100" s="18">
        <f t="shared" si="108"/>
        <v>1.8929953438620695</v>
      </c>
      <c r="Y100" s="18">
        <f t="shared" si="108"/>
        <v>5.0485667658964228</v>
      </c>
      <c r="Z100" s="18">
        <f t="shared" si="108"/>
        <v>0.43296305490079234</v>
      </c>
      <c r="AA100" s="18">
        <f t="shared" si="108"/>
        <v>1.8857605986122294E-2</v>
      </c>
      <c r="AB100" s="18">
        <f t="shared" si="109"/>
        <v>0.15670269149863358</v>
      </c>
      <c r="AD100" s="18">
        <f t="shared" si="110"/>
        <v>0.15670269149863358</v>
      </c>
      <c r="AE100" s="18">
        <f t="shared" si="111"/>
        <v>2.9615985217547935</v>
      </c>
      <c r="AF100" s="18">
        <f t="shared" si="112"/>
        <v>3.0661435128005454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-5.4136280600961424</v>
      </c>
      <c r="C101" s="18">
        <f t="shared" si="96"/>
        <v>27.766414400407125</v>
      </c>
      <c r="D101" s="18">
        <f t="shared" si="96"/>
        <v>-3.6583997444778804</v>
      </c>
      <c r="E101" s="18">
        <f t="shared" si="96"/>
        <v>0.80800351718861574</v>
      </c>
      <c r="F101" s="18">
        <f t="shared" si="97"/>
        <v>-0.70334293367206868</v>
      </c>
      <c r="H101" s="18">
        <f t="shared" si="98"/>
        <v>-0.70334293367206868</v>
      </c>
      <c r="I101" s="18">
        <f t="shared" si="99"/>
        <v>2.4068495846720328</v>
      </c>
      <c r="J101" s="18">
        <f t="shared" si="100"/>
        <v>1.9102722429123364</v>
      </c>
      <c r="L101" t="str">
        <f t="shared" si="101"/>
        <v>63 Community and civil enforcement occupations</v>
      </c>
      <c r="M101" s="18">
        <f t="shared" si="102"/>
        <v>-8.9101651615680844</v>
      </c>
      <c r="N101" s="18">
        <f t="shared" si="102"/>
        <v>49.969621376910077</v>
      </c>
      <c r="O101" s="18">
        <f t="shared" si="102"/>
        <v>-8.3109589934280859</v>
      </c>
      <c r="P101" s="18">
        <f t="shared" si="102"/>
        <v>1.2407734983288732</v>
      </c>
      <c r="Q101" s="18">
        <f t="shared" si="103"/>
        <v>-2.048870906365452</v>
      </c>
      <c r="S101" s="18">
        <f t="shared" si="104"/>
        <v>-2.048870906365452</v>
      </c>
      <c r="T101" s="18">
        <f t="shared" si="105"/>
        <v>1.6862311632155125</v>
      </c>
      <c r="U101" s="18">
        <f t="shared" si="106"/>
        <v>0.11998627793532446</v>
      </c>
      <c r="W101" t="str">
        <f t="shared" si="107"/>
        <v>63 Community and civil enforcement occupations</v>
      </c>
      <c r="X101" s="18">
        <f t="shared" si="108"/>
        <v>2.7184725430926315</v>
      </c>
      <c r="Y101" s="18">
        <f t="shared" si="108"/>
        <v>-10.603725959549948</v>
      </c>
      <c r="Z101" s="18">
        <f t="shared" si="108"/>
        <v>6.3038493514774752</v>
      </c>
      <c r="AA101" s="18">
        <f t="shared" si="108"/>
        <v>0.18007935986483758</v>
      </c>
      <c r="AB101" s="18">
        <f t="shared" si="109"/>
        <v>2.1811010069254788</v>
      </c>
      <c r="AD101" s="18">
        <f t="shared" si="110"/>
        <v>2.1811010069254788</v>
      </c>
      <c r="AE101" s="18">
        <f t="shared" si="111"/>
        <v>4.1676011894939968</v>
      </c>
      <c r="AF101" s="18">
        <f t="shared" si="112"/>
        <v>5.4831492964527273</v>
      </c>
    </row>
    <row r="102" spans="1:32" x14ac:dyDescent="0.2">
      <c r="A102" t="str">
        <f t="shared" si="95"/>
        <v>71 Sales occupations</v>
      </c>
      <c r="B102" s="18">
        <f t="shared" si="96"/>
        <v>-3.499974668387118</v>
      </c>
      <c r="C102" s="18">
        <f t="shared" si="96"/>
        <v>-1.4250457033201602</v>
      </c>
      <c r="D102" s="18">
        <f t="shared" si="96"/>
        <v>-1.3573519557149361</v>
      </c>
      <c r="E102" s="18">
        <f t="shared" si="96"/>
        <v>-0.45059028308889193</v>
      </c>
      <c r="F102" s="18">
        <f t="shared" si="97"/>
        <v>-0.75376655555329242</v>
      </c>
      <c r="H102" s="18">
        <f t="shared" si="98"/>
        <v>-0.75376655555329242</v>
      </c>
      <c r="I102" s="18">
        <f t="shared" si="99"/>
        <v>2.3861632521527953</v>
      </c>
      <c r="J102" s="18">
        <f t="shared" si="100"/>
        <v>1.853011756094225</v>
      </c>
      <c r="L102" t="str">
        <f t="shared" si="101"/>
        <v>71 Sales occupations</v>
      </c>
      <c r="M102" s="18">
        <f t="shared" si="102"/>
        <v>-2.7849657883985968</v>
      </c>
      <c r="N102" s="18">
        <f t="shared" si="102"/>
        <v>-0.38989879773420055</v>
      </c>
      <c r="O102" s="18">
        <f t="shared" si="102"/>
        <v>-0.8821746373697037</v>
      </c>
      <c r="P102" s="18">
        <f t="shared" si="102"/>
        <v>-0.11413837093138257</v>
      </c>
      <c r="Q102" s="18">
        <f t="shared" si="103"/>
        <v>-0.3708094480266988</v>
      </c>
      <c r="S102" s="18">
        <f t="shared" si="104"/>
        <v>-0.3708094480266988</v>
      </c>
      <c r="T102" s="18">
        <f t="shared" si="105"/>
        <v>1.8827541592790098</v>
      </c>
      <c r="U102" s="18">
        <f t="shared" si="106"/>
        <v>1.5989943965382336</v>
      </c>
      <c r="W102" t="str">
        <f t="shared" si="107"/>
        <v>71 Sales occupations</v>
      </c>
      <c r="X102" s="18">
        <f t="shared" si="108"/>
        <v>-3.9920581124304966</v>
      </c>
      <c r="Y102" s="18">
        <f t="shared" si="108"/>
        <v>-2.1600456243447197</v>
      </c>
      <c r="Z102" s="18">
        <f t="shared" si="108"/>
        <v>-1.7066433686628968</v>
      </c>
      <c r="AA102" s="18">
        <f t="shared" si="108"/>
        <v>-0.71111975866732235</v>
      </c>
      <c r="AB102" s="18">
        <f t="shared" si="109"/>
        <v>-1.0440762541430559</v>
      </c>
      <c r="AD102" s="18">
        <f t="shared" si="110"/>
        <v>-1.0440762541430559</v>
      </c>
      <c r="AE102" s="18">
        <f t="shared" si="111"/>
        <v>2.7296272789435472</v>
      </c>
      <c r="AF102" s="18">
        <f t="shared" si="112"/>
        <v>2.0312667225607539</v>
      </c>
    </row>
    <row r="103" spans="1:32" x14ac:dyDescent="0.2">
      <c r="A103" t="str">
        <f t="shared" si="95"/>
        <v>72 Customer service occupations</v>
      </c>
      <c r="B103" s="18">
        <f t="shared" si="96"/>
        <v>1.5299463022953486</v>
      </c>
      <c r="C103" s="18">
        <f t="shared" si="96"/>
        <v>0.88741932148626024</v>
      </c>
      <c r="D103" s="18">
        <f t="shared" si="96"/>
        <v>5.0427501904367622</v>
      </c>
      <c r="E103" s="18">
        <f t="shared" si="96"/>
        <v>1.4436706524175946</v>
      </c>
      <c r="F103" s="18">
        <f t="shared" si="97"/>
        <v>2.6294492194633534</v>
      </c>
      <c r="H103" s="18">
        <f t="shared" si="98"/>
        <v>2.6294492194633534</v>
      </c>
      <c r="I103" s="18">
        <f t="shared" si="99"/>
        <v>3.2414188952728296</v>
      </c>
      <c r="J103" s="18">
        <f t="shared" si="100"/>
        <v>5.0359439211371759</v>
      </c>
      <c r="L103" t="str">
        <f t="shared" si="101"/>
        <v>72 Customer service occupations</v>
      </c>
      <c r="M103" s="18">
        <f t="shared" si="102"/>
        <v>-2.530791026991619</v>
      </c>
      <c r="N103" s="18">
        <f t="shared" si="102"/>
        <v>18.280150924670814</v>
      </c>
      <c r="O103" s="18">
        <f t="shared" si="102"/>
        <v>6.5452192591646696</v>
      </c>
      <c r="P103" s="18">
        <f t="shared" si="102"/>
        <v>1.6485903233143251</v>
      </c>
      <c r="Q103" s="18">
        <f t="shared" si="103"/>
        <v>3.2552706188492042</v>
      </c>
      <c r="S103" s="18">
        <f t="shared" si="104"/>
        <v>3.2552706188492042</v>
      </c>
      <c r="T103" s="18">
        <f t="shared" si="105"/>
        <v>2.6645352088431773</v>
      </c>
      <c r="U103" s="18">
        <f t="shared" si="106"/>
        <v>5.0721733925774615</v>
      </c>
      <c r="W103" t="str">
        <f t="shared" si="107"/>
        <v>72 Customer service occupations</v>
      </c>
      <c r="X103" s="18">
        <f t="shared" si="108"/>
        <v>3.4615135591450796</v>
      </c>
      <c r="Y103" s="18">
        <f t="shared" si="108"/>
        <v>-6.2335407575015989</v>
      </c>
      <c r="Z103" s="18">
        <f t="shared" si="108"/>
        <v>4.2318465860293308</v>
      </c>
      <c r="AA103" s="18">
        <f t="shared" si="108"/>
        <v>1.3238463675378842</v>
      </c>
      <c r="AB103" s="18">
        <f t="shared" si="109"/>
        <v>2.28405155279503</v>
      </c>
      <c r="AD103" s="18">
        <f t="shared" si="110"/>
        <v>2.28405155279503</v>
      </c>
      <c r="AE103" s="18">
        <f t="shared" si="111"/>
        <v>3.5225564434985701</v>
      </c>
      <c r="AF103" s="18">
        <f t="shared" si="112"/>
        <v>5.0171641860296656</v>
      </c>
    </row>
    <row r="104" spans="1:32" x14ac:dyDescent="0.2">
      <c r="A104" t="str">
        <f t="shared" si="95"/>
        <v>81 Process, plant and machine operatives</v>
      </c>
      <c r="B104" s="18">
        <f t="shared" si="96"/>
        <v>-0.39533657268763234</v>
      </c>
      <c r="C104" s="18">
        <f t="shared" si="96"/>
        <v>-13.028790957230152</v>
      </c>
      <c r="D104" s="18">
        <f t="shared" si="96"/>
        <v>4.149333756220952</v>
      </c>
      <c r="E104" s="18">
        <f t="shared" si="96"/>
        <v>-0.25006374480806004</v>
      </c>
      <c r="F104" s="18">
        <f t="shared" si="97"/>
        <v>1.1953561603545548</v>
      </c>
      <c r="H104" s="18">
        <f t="shared" si="98"/>
        <v>1.1953561603545548</v>
      </c>
      <c r="I104" s="18">
        <f t="shared" si="99"/>
        <v>2.6112628446784747</v>
      </c>
      <c r="J104" s="18">
        <f t="shared" si="100"/>
        <v>3.4662476860663816</v>
      </c>
      <c r="L104" t="str">
        <f t="shared" si="101"/>
        <v>81 Process, plant and machine operatives</v>
      </c>
      <c r="M104" s="18">
        <f t="shared" si="102"/>
        <v>-0.87650444379756554</v>
      </c>
      <c r="N104" s="18">
        <f t="shared" si="102"/>
        <v>-11.846348711465826</v>
      </c>
      <c r="O104" s="18">
        <f t="shared" si="102"/>
        <v>3.9021946843236011</v>
      </c>
      <c r="P104" s="18">
        <f t="shared" si="102"/>
        <v>-0.10091467993368353</v>
      </c>
      <c r="Q104" s="18">
        <f t="shared" si="103"/>
        <v>1.2160181808068105</v>
      </c>
      <c r="S104" s="18">
        <f t="shared" si="104"/>
        <v>1.2160181808068105</v>
      </c>
      <c r="T104" s="18">
        <f t="shared" si="105"/>
        <v>2.4215316388948915</v>
      </c>
      <c r="U104" s="18">
        <f t="shared" si="106"/>
        <v>3.3130827887406733</v>
      </c>
      <c r="W104" t="str">
        <f t="shared" si="107"/>
        <v>81 Process, plant and machine operatives</v>
      </c>
      <c r="X104" s="18">
        <f t="shared" si="108"/>
        <v>1.1545132339775721</v>
      </c>
      <c r="Y104" s="18">
        <f t="shared" si="108"/>
        <v>-16.649633454421163</v>
      </c>
      <c r="Z104" s="18">
        <f t="shared" si="108"/>
        <v>4.9340247410454285</v>
      </c>
      <c r="AA104" s="18">
        <f t="shared" si="108"/>
        <v>-0.72288186081003181</v>
      </c>
      <c r="AB104" s="18">
        <f t="shared" si="109"/>
        <v>1.1280309798550769</v>
      </c>
      <c r="AD104" s="18">
        <f t="shared" si="110"/>
        <v>1.1280309798550769</v>
      </c>
      <c r="AE104" s="18">
        <f t="shared" si="111"/>
        <v>3.1940905405811071</v>
      </c>
      <c r="AF104" s="18">
        <f t="shared" si="112"/>
        <v>3.9415907915732351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3.9594699045371495</v>
      </c>
      <c r="C105" s="18">
        <f t="shared" si="96"/>
        <v>-11.755452372818331</v>
      </c>
      <c r="D105" s="18">
        <f t="shared" si="96"/>
        <v>2.078878296598341</v>
      </c>
      <c r="E105" s="18">
        <f t="shared" si="96"/>
        <v>0.2911881295881269</v>
      </c>
      <c r="F105" s="18">
        <f t="shared" si="97"/>
        <v>0.88357888342947</v>
      </c>
      <c r="H105" s="18">
        <f t="shared" si="98"/>
        <v>0.88357888342947</v>
      </c>
      <c r="I105" s="18">
        <f t="shared" si="99"/>
        <v>3.1222757021113656</v>
      </c>
      <c r="J105" s="18">
        <f t="shared" si="100"/>
        <v>3.7097215600214062</v>
      </c>
      <c r="L105" t="str">
        <f t="shared" si="101"/>
        <v>82 Transport and mobile machine drivers and operatives</v>
      </c>
      <c r="M105" s="18">
        <f t="shared" si="102"/>
        <v>4.2044316647096736</v>
      </c>
      <c r="N105" s="18">
        <f t="shared" si="102"/>
        <v>-12.430119029749232</v>
      </c>
      <c r="O105" s="18">
        <f t="shared" si="102"/>
        <v>1.4106419287792882</v>
      </c>
      <c r="P105" s="18">
        <f t="shared" si="102"/>
        <v>0.12987410984650616</v>
      </c>
      <c r="Q105" s="18">
        <f t="shared" si="103"/>
        <v>0.55498927688735211</v>
      </c>
      <c r="S105" s="18">
        <f t="shared" si="104"/>
        <v>0.55498927688735211</v>
      </c>
      <c r="T105" s="18">
        <f t="shared" si="105"/>
        <v>2.9751169706880409</v>
      </c>
      <c r="U105" s="18">
        <f t="shared" si="106"/>
        <v>3.3483081851738872</v>
      </c>
      <c r="W105" t="str">
        <f t="shared" si="107"/>
        <v>82 Transport and mobile machine drivers and operatives</v>
      </c>
      <c r="X105" s="18">
        <f t="shared" si="108"/>
        <v>1.3306853803507712</v>
      </c>
      <c r="Y105" s="18">
        <f t="shared" si="108"/>
        <v>-3.9878766303467761</v>
      </c>
      <c r="Z105" s="18">
        <f t="shared" si="108"/>
        <v>8.2199614992665371</v>
      </c>
      <c r="AA105" s="18">
        <f t="shared" si="108"/>
        <v>1.4447770569627316</v>
      </c>
      <c r="AB105" s="18">
        <f t="shared" si="109"/>
        <v>3.654681072470245</v>
      </c>
      <c r="AD105" s="18">
        <f t="shared" si="110"/>
        <v>3.654681072470245</v>
      </c>
      <c r="AE105" s="18">
        <f t="shared" si="111"/>
        <v>4.5129558919239754</v>
      </c>
      <c r="AF105" s="18">
        <f t="shared" si="112"/>
        <v>6.7186361610349188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-3.1444098009407506</v>
      </c>
      <c r="C106" s="18">
        <f t="shared" si="96"/>
        <v>-11.595831060101869</v>
      </c>
      <c r="D106" s="18">
        <f t="shared" si="96"/>
        <v>-3.2769512031631587</v>
      </c>
      <c r="E106" s="18">
        <f t="shared" si="96"/>
        <v>-0.34340362106703992</v>
      </c>
      <c r="F106" s="18">
        <f t="shared" si="97"/>
        <v>-1.3310077124956132</v>
      </c>
      <c r="H106" s="18">
        <f t="shared" si="98"/>
        <v>-1.3310077124956132</v>
      </c>
      <c r="I106" s="18">
        <f t="shared" si="99"/>
        <v>1.9421921572776224</v>
      </c>
      <c r="J106" s="18">
        <f t="shared" si="100"/>
        <v>0.9500797314199172</v>
      </c>
      <c r="L106" t="str">
        <f t="shared" si="101"/>
        <v>91 Elementary trades and related occupations</v>
      </c>
      <c r="M106" s="18">
        <f t="shared" si="102"/>
        <v>-3.3425531396916508</v>
      </c>
      <c r="N106" s="18">
        <f t="shared" si="102"/>
        <v>-8.302786016905749</v>
      </c>
      <c r="O106" s="18">
        <f t="shared" si="102"/>
        <v>-3.3882711565194401</v>
      </c>
      <c r="P106" s="18">
        <f t="shared" si="102"/>
        <v>-0.36105468872748014</v>
      </c>
      <c r="Q106" s="18">
        <f t="shared" si="103"/>
        <v>-1.3805220682850172</v>
      </c>
      <c r="S106" s="18">
        <f t="shared" si="104"/>
        <v>-1.3805220682850172</v>
      </c>
      <c r="T106" s="18">
        <f t="shared" si="105"/>
        <v>1.6581942047129594</v>
      </c>
      <c r="U106" s="18">
        <f t="shared" si="106"/>
        <v>0.58579577844706243</v>
      </c>
      <c r="W106" t="str">
        <f t="shared" si="107"/>
        <v>91 Elementary trades and related occupations</v>
      </c>
      <c r="X106" s="18">
        <f t="shared" si="108"/>
        <v>-2.4866334366151377</v>
      </c>
      <c r="Y106" s="18">
        <f t="shared" si="108"/>
        <v>-22.289720192631112</v>
      </c>
      <c r="Z106" s="18">
        <f t="shared" si="108"/>
        <v>-2.8550600887963351</v>
      </c>
      <c r="AA106" s="18">
        <f t="shared" si="108"/>
        <v>-0.27784905237218105</v>
      </c>
      <c r="AB106" s="18">
        <f t="shared" si="109"/>
        <v>-1.1444281005491663</v>
      </c>
      <c r="AD106" s="18">
        <f t="shared" si="110"/>
        <v>-1.1444281005491663</v>
      </c>
      <c r="AE106" s="18">
        <f t="shared" si="111"/>
        <v>2.9383657709841415</v>
      </c>
      <c r="AF106" s="18">
        <f t="shared" si="112"/>
        <v>2.1973928365380146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-0.31393444422072037</v>
      </c>
      <c r="C107" s="18">
        <f t="shared" si="96"/>
        <v>-7.9476269692558272</v>
      </c>
      <c r="D107" s="18">
        <f t="shared" si="96"/>
        <v>0.3932904911487789</v>
      </c>
      <c r="E107" s="18">
        <f t="shared" si="96"/>
        <v>-0.2565525167050775</v>
      </c>
      <c r="F107" s="18">
        <f t="shared" si="97"/>
        <v>-4.040690999225216E-2</v>
      </c>
      <c r="H107" s="18">
        <f t="shared" si="98"/>
        <v>-4.040690999225216E-2</v>
      </c>
      <c r="I107" s="18">
        <f t="shared" si="99"/>
        <v>2.7398730261986026</v>
      </c>
      <c r="J107" s="18">
        <f t="shared" si="100"/>
        <v>2.7122227611472871</v>
      </c>
      <c r="L107" t="str">
        <f t="shared" si="101"/>
        <v>92 Elementary administration and service occupations</v>
      </c>
      <c r="M107" s="18">
        <f t="shared" si="102"/>
        <v>-2.0799201579810189</v>
      </c>
      <c r="N107" s="18">
        <f t="shared" si="102"/>
        <v>-4.3195472378806503</v>
      </c>
      <c r="O107" s="18">
        <f t="shared" si="102"/>
        <v>1.3782496778092401</v>
      </c>
      <c r="P107" s="18">
        <f t="shared" si="102"/>
        <v>-0.23885945097301686</v>
      </c>
      <c r="Q107" s="18">
        <f t="shared" si="103"/>
        <v>0.29729031500451697</v>
      </c>
      <c r="S107" s="18">
        <f t="shared" si="104"/>
        <v>0.29729031500451697</v>
      </c>
      <c r="T107" s="18">
        <f t="shared" si="105"/>
        <v>2.3723362127378467</v>
      </c>
      <c r="U107" s="18">
        <f t="shared" si="106"/>
        <v>2.5877512902957145</v>
      </c>
      <c r="W107" t="str">
        <f t="shared" si="107"/>
        <v>92 Elementary administration and service occupations</v>
      </c>
      <c r="X107" s="18">
        <f t="shared" si="108"/>
        <v>1.2189283253958294</v>
      </c>
      <c r="Y107" s="18">
        <f t="shared" si="108"/>
        <v>-10.846268175509731</v>
      </c>
      <c r="Z107" s="18">
        <f t="shared" si="108"/>
        <v>-0.48315303454142811</v>
      </c>
      <c r="AA107" s="18">
        <f t="shared" si="108"/>
        <v>-0.27322186473764942</v>
      </c>
      <c r="AB107" s="18">
        <f t="shared" si="109"/>
        <v>-0.3432480808854721</v>
      </c>
      <c r="AD107" s="18">
        <f t="shared" si="110"/>
        <v>-0.3432480808854721</v>
      </c>
      <c r="AE107" s="18">
        <f t="shared" si="111"/>
        <v>3.040984854803197</v>
      </c>
      <c r="AF107" s="18">
        <f t="shared" si="112"/>
        <v>2.8172926570251278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1.2666430099454784</v>
      </c>
      <c r="C109" s="26">
        <f>IF(AND(D$6-C$6 &lt;&gt; 0,C35&lt;&gt;0,D35&lt;&gt;0),(EXP(LN(D35/C35)/(D$6-C$6))-1)*100,0)</f>
        <v>-1.5531898931107624</v>
      </c>
      <c r="D109" s="26">
        <f>IF(AND(E$6-D$6 &lt;&gt; 0,D35&lt;&gt;0,E35&lt;&gt;0),(EXP(LN(E35/D35)/(E$6-D$6))-1)*100,0)</f>
        <v>0.61433815961415839</v>
      </c>
      <c r="E109" s="26">
        <f>IF(AND(F$6-E$6 &lt;&gt; 0,E35&lt;&gt;0,F35&lt;&gt;0),(EXP(LN(F35/E35)/(F$6-E$6))-1)*100,0)</f>
        <v>0.51515581544494538</v>
      </c>
      <c r="F109" s="26">
        <f t="shared" ref="F109" si="113">IF(AND(F$6-D$6 &lt;&gt; 0,D35&lt;&gt;0,F35&lt;&gt;0),(EXP(LN(F35/D35)/(F$6-D$6))-1)*100,0)</f>
        <v>0.5482057286579245</v>
      </c>
      <c r="H109" s="26">
        <f t="shared" ref="H109" si="114">IF($F$6-$D$6 &lt;&gt; 0,(EXP(LN(1+(H72/100))/($F$6-$D$6))-1)*100,0)</f>
        <v>0.5482057286579245</v>
      </c>
      <c r="I109" s="26">
        <f>IF(D35&gt;0,((1+(I35/D35))^(1/($F$6-$D$6))-1)*100,0)</f>
        <v>2.7742347853119353</v>
      </c>
      <c r="J109" s="26">
        <f t="shared" ref="J109" si="115">IF($F$6-$D$6 &lt;&gt; 0,(EXP(LN(1+(J72/100))/($F$6-$D$6))-1)*100,0)</f>
        <v>3.1527427232310723</v>
      </c>
      <c r="L109" s="24" t="str">
        <f>L35</f>
        <v>All occupations</v>
      </c>
      <c r="M109" s="26">
        <f>IF(AND(N$6-M$6 &lt;&gt; 0,M35&lt;&gt;0,N35&lt;&gt;0),(EXP(LN(N35/M35)/(N$6-M$6))-1)*100,0)</f>
        <v>0.70843412674179707</v>
      </c>
      <c r="N109" s="26">
        <f>IF(AND(O$6-N$6 &lt;&gt; 0,N35&lt;&gt;0,O35&lt;&gt;0),(EXP(LN(O35/N35)/(O$6-N$6))-1)*100,0)</f>
        <v>-2.5341399798929021</v>
      </c>
      <c r="O109" s="26">
        <f>IF(AND(P$6-O$6 &lt;&gt; 0,O35&lt;&gt;0,P35&lt;&gt;0),(EXP(LN(P35/O35)/(P$6-O$6))-1)*100,0)</f>
        <v>0.58657526124037407</v>
      </c>
      <c r="P109" s="26">
        <f>IF(AND(Q$6-P$6 &lt;&gt; 0,P35&lt;&gt;0,Q35&lt;&gt;0),(EXP(LN(Q35/P35)/(Q$6-P$6))-1)*100,0)</f>
        <v>0.42459753557162472</v>
      </c>
      <c r="Q109" s="26">
        <f t="shared" ref="Q109" si="116">IF(AND(Q$6-O$6 &lt;&gt; 0,O35&lt;&gt;0,Q35&lt;&gt;0),(EXP(LN(Q35/O35)/(Q$6-O$6))-1)*100,0)</f>
        <v>0.47856110805188923</v>
      </c>
      <c r="S109" s="26">
        <f t="shared" ref="S109" si="117">IF($F$6-$D$6 &lt;&gt; 0,(EXP(LN(1+(S72/100))/($F$6-$D$6))-1)*100,0)</f>
        <v>0.47856110805188923</v>
      </c>
      <c r="T109" s="26">
        <f t="shared" ref="T109" si="118">IF(O35&gt;0,((1+(T35/O35))^(1/($F$6-$D$6))-1)*100,0)</f>
        <v>2.3679938020966684</v>
      </c>
      <c r="U109" s="26">
        <f t="shared" ref="U109" si="119">IF($F$6-$D$6 &lt;&gt; 0,(EXP(LN(1+(U72/100))/($F$6-$D$6))-1)*100,0)</f>
        <v>2.7162301055210891</v>
      </c>
      <c r="W109" s="24" t="str">
        <f>W35</f>
        <v>All occupations</v>
      </c>
      <c r="X109" s="26">
        <f>IF(AND(Y$6-X$6 &lt;&gt; 0,X35&lt;&gt;0,Y35&lt;&gt;0),(EXP(LN(Y35/X35)/(Y$6-X$6))-1)*100,0)</f>
        <v>1.8703519990652451</v>
      </c>
      <c r="Y109" s="26">
        <f>IF(AND(Z$6-Y$6 &lt;&gt; 0,Y35&lt;&gt;0,Z35&lt;&gt;0),(EXP(LN(Z35/Y35)/(Z$6-Y$6))-1)*100,0)</f>
        <v>-0.52227171697349917</v>
      </c>
      <c r="Z109" s="26">
        <f>IF(AND(AA$6-Z$6 &lt;&gt; 0,Z35&lt;&gt;0,AA35&lt;&gt;0),(EXP(LN(AA35/Z35)/(AA$6-Z$6))-1)*100,0)</f>
        <v>0.64289318601316037</v>
      </c>
      <c r="AA109" s="26">
        <f>IF(AND(AB$6-AA$6 &lt;&gt; 0,AA35&lt;&gt;0,AB35&lt;&gt;0),(EXP(LN(AB35/AA35)/(AB$6-AA$6))-1)*100,0)</f>
        <v>0.60738379674103449</v>
      </c>
      <c r="AB109" s="26">
        <f t="shared" ref="AB109" si="120">IF(AND(AB$6-Z$6 &lt;&gt; 0,Z35&lt;&gt;0,AB35&lt;&gt;0),(EXP(LN(AB35/Z35)/(AB$6-Z$6))-1)*100,0)</f>
        <v>0.61921886754432443</v>
      </c>
      <c r="AD109" s="26">
        <f t="shared" ref="AD109" si="121">IF($F$6-$D$6 &lt;&gt; 0,(EXP(LN(1+(AD72/100))/($F$6-$D$6))-1)*100,0)</f>
        <v>0.61921886754432443</v>
      </c>
      <c r="AE109" s="26">
        <f t="shared" ref="AE109" si="122">IF(Z35&gt;0,((1+(AE35/Z35))^(1/($F$6-$D$6))-1)*100,0)</f>
        <v>3.1702920863073247</v>
      </c>
      <c r="AF109" s="26">
        <f t="shared" ref="AF109" si="123">IF($F$6-$D$6 &lt;&gt; 0,(EXP(LN(1+(AF72/100))/($F$6-$D$6))-1)*100,0)</f>
        <v>3.5767212224435907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Cambridge and Greater Peterborough (Continued)</v>
      </c>
      <c r="L112" s="19" t="str">
        <f>CONCATENATE(L$1," (Continued)")</f>
        <v>Occupation Table 2.1  Males: Employment Change by Occupation (SOC 2020) and Replacement Demand, 2015-2035, Greater Cambridge and Greater Peterborough (Continued)</v>
      </c>
      <c r="W112" s="19" t="str">
        <f>CONCATENATE(W$1," (Continued)")</f>
        <v>Occupation Table 2.2  Females: Employment Change by Occupation (SOC 2020) and Replacement Demand, 2015-2035, Greater Cambridge and Greater Peterborough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5.8645121718410493</v>
      </c>
      <c r="C119" s="27">
        <f t="shared" si="125"/>
        <v>0.25588770458534782</v>
      </c>
      <c r="D119" s="27">
        <f t="shared" si="125"/>
        <v>-2.3590444387426075</v>
      </c>
      <c r="E119" s="27">
        <f t="shared" si="125"/>
        <v>3.9319772434868696</v>
      </c>
      <c r="F119" s="27">
        <f t="shared" ref="F119:F144" si="126">F8-D8</f>
        <v>1.5729328047442621</v>
      </c>
      <c r="L119" t="str">
        <f t="shared" ref="L119:L144" si="127">L8</f>
        <v>11 Corporate managers and directors</v>
      </c>
      <c r="M119" s="27">
        <f t="shared" ref="M119:P144" si="128">N8-M8</f>
        <v>3.0166584801105643</v>
      </c>
      <c r="N119" s="27">
        <f t="shared" si="128"/>
        <v>6.1889015275085058E-3</v>
      </c>
      <c r="O119" s="27">
        <f t="shared" si="128"/>
        <v>-2.3387578749771762</v>
      </c>
      <c r="P119" s="27">
        <f t="shared" si="128"/>
        <v>1.2599045131613948</v>
      </c>
      <c r="Q119" s="27">
        <f t="shared" ref="Q119:Q144" si="129">Q8-O8</f>
        <v>-1.0788533618157814</v>
      </c>
      <c r="W119" t="str">
        <f t="shared" ref="W119:W144" si="130">W8</f>
        <v>11 Corporate managers and directors</v>
      </c>
      <c r="X119" s="27">
        <f t="shared" ref="X119:AA144" si="131">Y8-X8</f>
        <v>2.8478536917304389</v>
      </c>
      <c r="Y119" s="27">
        <f t="shared" si="131"/>
        <v>0.2496988030579459</v>
      </c>
      <c r="Z119" s="27">
        <f t="shared" si="131"/>
        <v>-2.0286563765552046E-2</v>
      </c>
      <c r="AA119" s="27">
        <f t="shared" si="131"/>
        <v>2.6720727303255423</v>
      </c>
      <c r="AB119" s="27">
        <f t="shared" ref="AB119:AB144" si="132">AB8-Z8</f>
        <v>2.6517861665599902</v>
      </c>
    </row>
    <row r="120" spans="1:28" x14ac:dyDescent="0.2">
      <c r="A120" t="str">
        <f t="shared" si="124"/>
        <v>12 Other managers and proprietors</v>
      </c>
      <c r="B120" s="27">
        <f t="shared" si="125"/>
        <v>0.58160845602517064</v>
      </c>
      <c r="C120" s="27">
        <f t="shared" si="125"/>
        <v>0.1485075889960541</v>
      </c>
      <c r="D120" s="27">
        <f t="shared" si="125"/>
        <v>4.0307615279853621</v>
      </c>
      <c r="E120" s="27">
        <f t="shared" si="125"/>
        <v>3.4768710814666584</v>
      </c>
      <c r="F120" s="27">
        <f t="shared" si="126"/>
        <v>7.5076326094520205</v>
      </c>
      <c r="L120" t="str">
        <f t="shared" si="127"/>
        <v>12 Other managers and proprietors</v>
      </c>
      <c r="M120" s="27">
        <f t="shared" si="128"/>
        <v>-9.3599208038650517E-2</v>
      </c>
      <c r="N120" s="27">
        <f t="shared" si="128"/>
        <v>6.4604699011804101E-2</v>
      </c>
      <c r="O120" s="27">
        <f t="shared" si="128"/>
        <v>2.6466981590002128</v>
      </c>
      <c r="P120" s="27">
        <f t="shared" si="128"/>
        <v>1.8185935547482188</v>
      </c>
      <c r="Q120" s="27">
        <f t="shared" si="129"/>
        <v>4.4652917137484316</v>
      </c>
      <c r="W120" t="str">
        <f t="shared" si="130"/>
        <v>12 Other managers and proprietors</v>
      </c>
      <c r="X120" s="27">
        <f t="shared" si="131"/>
        <v>0.67520766406383004</v>
      </c>
      <c r="Y120" s="27">
        <f t="shared" si="131"/>
        <v>8.3902889984239337E-2</v>
      </c>
      <c r="Z120" s="27">
        <f t="shared" si="131"/>
        <v>1.3840633689851352</v>
      </c>
      <c r="AA120" s="27">
        <f t="shared" si="131"/>
        <v>1.6582775267184608</v>
      </c>
      <c r="AB120" s="27">
        <f t="shared" si="132"/>
        <v>3.042340895703596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5.7584867729316684</v>
      </c>
      <c r="C121" s="27">
        <f t="shared" si="125"/>
        <v>0.80778894147807989</v>
      </c>
      <c r="D121" s="27">
        <f t="shared" si="125"/>
        <v>2.2650571442299352</v>
      </c>
      <c r="E121" s="27">
        <f t="shared" si="125"/>
        <v>4.5623714425785735</v>
      </c>
      <c r="F121" s="27">
        <f t="shared" si="126"/>
        <v>6.8274285868085087</v>
      </c>
      <c r="L121" t="str">
        <f t="shared" si="127"/>
        <v>21 Science, research, engineering and technology professionals</v>
      </c>
      <c r="M121" s="27">
        <f t="shared" si="128"/>
        <v>5.0847873184337971</v>
      </c>
      <c r="N121" s="27">
        <f t="shared" si="128"/>
        <v>-0.75107914657528241</v>
      </c>
      <c r="O121" s="27">
        <f t="shared" si="128"/>
        <v>0.77477991023565096</v>
      </c>
      <c r="P121" s="27">
        <f t="shared" si="128"/>
        <v>2.4854026713550539</v>
      </c>
      <c r="Q121" s="27">
        <f t="shared" si="129"/>
        <v>3.2601825815907048</v>
      </c>
      <c r="W121" t="str">
        <f t="shared" si="130"/>
        <v>21 Science, research, engineering and technology professionals</v>
      </c>
      <c r="X121" s="27">
        <f t="shared" si="131"/>
        <v>0.67369945449780655</v>
      </c>
      <c r="Y121" s="27">
        <f t="shared" si="131"/>
        <v>1.5588680880533508</v>
      </c>
      <c r="Z121" s="27">
        <f t="shared" si="131"/>
        <v>1.4902772339943073</v>
      </c>
      <c r="AA121" s="27">
        <f t="shared" si="131"/>
        <v>2.0769687712235072</v>
      </c>
      <c r="AB121" s="27">
        <f t="shared" si="132"/>
        <v>3.5672460052178145</v>
      </c>
    </row>
    <row r="122" spans="1:28" x14ac:dyDescent="0.2">
      <c r="A122" t="str">
        <f t="shared" si="124"/>
        <v>22 Health professionals</v>
      </c>
      <c r="B122" s="27">
        <f t="shared" si="125"/>
        <v>3.0937337860882987</v>
      </c>
      <c r="C122" s="27">
        <f t="shared" si="125"/>
        <v>-0.45937723685623766</v>
      </c>
      <c r="D122" s="27">
        <f t="shared" si="125"/>
        <v>1.706428708468092</v>
      </c>
      <c r="E122" s="27">
        <f t="shared" si="125"/>
        <v>2.7145172180474439</v>
      </c>
      <c r="F122" s="27">
        <f t="shared" si="126"/>
        <v>4.420945926515536</v>
      </c>
      <c r="L122" t="str">
        <f t="shared" si="127"/>
        <v>22 Health professionals</v>
      </c>
      <c r="M122" s="27">
        <f t="shared" si="128"/>
        <v>0.53386260607206992</v>
      </c>
      <c r="N122" s="27">
        <f t="shared" si="128"/>
        <v>-8.2822811424369647E-2</v>
      </c>
      <c r="O122" s="27">
        <f t="shared" si="128"/>
        <v>0.46619230784666499</v>
      </c>
      <c r="P122" s="27">
        <f t="shared" si="128"/>
        <v>0.7358621192435697</v>
      </c>
      <c r="Q122" s="27">
        <f t="shared" si="129"/>
        <v>1.2020544270902347</v>
      </c>
      <c r="W122" t="str">
        <f t="shared" si="130"/>
        <v>22 Health professionals</v>
      </c>
      <c r="X122" s="27">
        <f t="shared" si="131"/>
        <v>2.5598711800162306</v>
      </c>
      <c r="Y122" s="27">
        <f t="shared" si="131"/>
        <v>-0.37655442543186091</v>
      </c>
      <c r="Z122" s="27">
        <f t="shared" si="131"/>
        <v>1.2402364006214164</v>
      </c>
      <c r="AA122" s="27">
        <f t="shared" si="131"/>
        <v>1.9786550988038965</v>
      </c>
      <c r="AB122" s="27">
        <f t="shared" si="132"/>
        <v>3.2188914994253128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3.6492627150514636</v>
      </c>
      <c r="C123" s="27">
        <f t="shared" si="125"/>
        <v>1.0142727134798406</v>
      </c>
      <c r="D123" s="27">
        <f t="shared" si="125"/>
        <v>1.0160935721456283</v>
      </c>
      <c r="E123" s="27">
        <f t="shared" si="125"/>
        <v>2.4701829986937369</v>
      </c>
      <c r="F123" s="27">
        <f t="shared" si="126"/>
        <v>3.4862765708393653</v>
      </c>
      <c r="L123" t="str">
        <f t="shared" si="127"/>
        <v>23 Teaching and other educational professionals</v>
      </c>
      <c r="M123" s="27">
        <f t="shared" si="128"/>
        <v>0.13409833521334669</v>
      </c>
      <c r="N123" s="27">
        <f t="shared" si="128"/>
        <v>0.56283675999121208</v>
      </c>
      <c r="O123" s="27">
        <f t="shared" si="128"/>
        <v>0.60889580606371041</v>
      </c>
      <c r="P123" s="27">
        <f t="shared" si="128"/>
        <v>0.71383632422567089</v>
      </c>
      <c r="Q123" s="27">
        <f t="shared" si="129"/>
        <v>1.3227321302893813</v>
      </c>
      <c r="W123" t="str">
        <f t="shared" si="130"/>
        <v>23 Teaching and other educational professionals</v>
      </c>
      <c r="X123" s="27">
        <f t="shared" si="131"/>
        <v>3.5151643798381045</v>
      </c>
      <c r="Y123" s="27">
        <f t="shared" si="131"/>
        <v>0.45143595348865517</v>
      </c>
      <c r="Z123" s="27">
        <f t="shared" si="131"/>
        <v>0.40719776608186109</v>
      </c>
      <c r="AA123" s="27">
        <f t="shared" si="131"/>
        <v>1.7563466744680838</v>
      </c>
      <c r="AB123" s="27">
        <f t="shared" si="132"/>
        <v>2.1635444405499449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5.4092583275925676</v>
      </c>
      <c r="C124" s="27">
        <f t="shared" si="125"/>
        <v>2.1415317391955</v>
      </c>
      <c r="D124" s="27">
        <f t="shared" si="125"/>
        <v>4.4978841328735726</v>
      </c>
      <c r="E124" s="27">
        <f t="shared" si="125"/>
        <v>5.5468774264206573</v>
      </c>
      <c r="F124" s="27">
        <f t="shared" si="126"/>
        <v>10.04476155929423</v>
      </c>
      <c r="L124" t="str">
        <f t="shared" si="127"/>
        <v>24 Business, media and public service professionals</v>
      </c>
      <c r="M124" s="27">
        <f t="shared" si="128"/>
        <v>2.6060765179596821</v>
      </c>
      <c r="N124" s="27">
        <f t="shared" si="128"/>
        <v>0.78201617854023908</v>
      </c>
      <c r="O124" s="27">
        <f t="shared" si="128"/>
        <v>2.7086706409892614</v>
      </c>
      <c r="P124" s="27">
        <f t="shared" si="128"/>
        <v>2.2166408503091795</v>
      </c>
      <c r="Q124" s="27">
        <f t="shared" si="129"/>
        <v>4.9253114912984408</v>
      </c>
      <c r="W124" t="str">
        <f t="shared" si="130"/>
        <v>24 Business, media and public service professionals</v>
      </c>
      <c r="X124" s="27">
        <f t="shared" si="131"/>
        <v>2.8031818096328909</v>
      </c>
      <c r="Y124" s="27">
        <f t="shared" si="131"/>
        <v>1.3595155606553</v>
      </c>
      <c r="Z124" s="27">
        <f t="shared" si="131"/>
        <v>1.7892134918842473</v>
      </c>
      <c r="AA124" s="27">
        <f t="shared" si="131"/>
        <v>3.3302365761114103</v>
      </c>
      <c r="AB124" s="27">
        <f t="shared" si="132"/>
        <v>5.1194500679956576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1.810154103670488</v>
      </c>
      <c r="C125" s="27">
        <f t="shared" si="125"/>
        <v>0.87242007824151635</v>
      </c>
      <c r="D125" s="27">
        <f t="shared" si="125"/>
        <v>-1.2755770223862548</v>
      </c>
      <c r="E125" s="27">
        <f t="shared" si="125"/>
        <v>0.83566299032480806</v>
      </c>
      <c r="F125" s="27">
        <f t="shared" si="126"/>
        <v>-0.43991403206144675</v>
      </c>
      <c r="L125" t="str">
        <f t="shared" si="127"/>
        <v>31 Science, engineering and technology associate professionals</v>
      </c>
      <c r="M125" s="27">
        <f t="shared" si="128"/>
        <v>1.5916952637231212</v>
      </c>
      <c r="N125" s="27">
        <f t="shared" si="128"/>
        <v>0.27365927953932534</v>
      </c>
      <c r="O125" s="27">
        <f t="shared" si="128"/>
        <v>-1.3948230234702175</v>
      </c>
      <c r="P125" s="27">
        <f t="shared" si="128"/>
        <v>0.1686777269563029</v>
      </c>
      <c r="Q125" s="27">
        <f t="shared" si="129"/>
        <v>-1.2261452965139146</v>
      </c>
      <c r="W125" t="str">
        <f t="shared" si="130"/>
        <v>31 Science, engineering and technology associate professionals</v>
      </c>
      <c r="X125" s="27">
        <f t="shared" si="131"/>
        <v>0.21845883994738102</v>
      </c>
      <c r="Y125" s="27">
        <f t="shared" si="131"/>
        <v>0.59876079870218035</v>
      </c>
      <c r="Z125" s="27">
        <f t="shared" si="131"/>
        <v>0.11924600108394534</v>
      </c>
      <c r="AA125" s="27">
        <f t="shared" si="131"/>
        <v>0.66698526336851893</v>
      </c>
      <c r="AB125" s="27">
        <f t="shared" si="132"/>
        <v>0.78623126445246427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1.2071036977514238</v>
      </c>
      <c r="C126" s="27">
        <f t="shared" si="125"/>
        <v>0.10840497410067229</v>
      </c>
      <c r="D126" s="27">
        <f t="shared" si="125"/>
        <v>0.20518253794860541</v>
      </c>
      <c r="E126" s="27">
        <f t="shared" si="125"/>
        <v>1.1805483554634524</v>
      </c>
      <c r="F126" s="27">
        <f t="shared" si="126"/>
        <v>1.3857308934120578</v>
      </c>
      <c r="L126" t="str">
        <f t="shared" si="127"/>
        <v>32 Health and social care associate professionals</v>
      </c>
      <c r="M126" s="27">
        <f t="shared" si="128"/>
        <v>-3.3788793790775262E-2</v>
      </c>
      <c r="N126" s="27">
        <f t="shared" si="128"/>
        <v>5.7104513590015671E-2</v>
      </c>
      <c r="O126" s="27">
        <f t="shared" si="128"/>
        <v>-0.13757323910335417</v>
      </c>
      <c r="P126" s="27">
        <f t="shared" si="128"/>
        <v>0.11575397057160242</v>
      </c>
      <c r="Q126" s="27">
        <f t="shared" si="129"/>
        <v>-2.1819268531751757E-2</v>
      </c>
      <c r="W126" t="str">
        <f t="shared" si="130"/>
        <v>32 Health and social care associate professionals</v>
      </c>
      <c r="X126" s="27">
        <f t="shared" si="131"/>
        <v>1.2408924915421933</v>
      </c>
      <c r="Y126" s="27">
        <f t="shared" si="131"/>
        <v>5.1300460510657508E-2</v>
      </c>
      <c r="Z126" s="27">
        <f t="shared" si="131"/>
        <v>0.34275577705196536</v>
      </c>
      <c r="AA126" s="27">
        <f t="shared" si="131"/>
        <v>1.0647943848918606</v>
      </c>
      <c r="AB126" s="27">
        <f t="shared" si="132"/>
        <v>1.407550161943826</v>
      </c>
    </row>
    <row r="127" spans="1:28" x14ac:dyDescent="0.2">
      <c r="A127" t="str">
        <f t="shared" si="124"/>
        <v>33 Protective service occupations</v>
      </c>
      <c r="B127" s="27">
        <f t="shared" si="125"/>
        <v>-0.41314507221201779</v>
      </c>
      <c r="C127" s="27">
        <f t="shared" si="125"/>
        <v>0.37734865800628459</v>
      </c>
      <c r="D127" s="27">
        <f t="shared" si="125"/>
        <v>1.2394618531605532</v>
      </c>
      <c r="E127" s="27">
        <f t="shared" si="125"/>
        <v>1.2105812257966413</v>
      </c>
      <c r="F127" s="27">
        <f t="shared" si="126"/>
        <v>2.4500430789571945</v>
      </c>
      <c r="L127" t="str">
        <f t="shared" si="127"/>
        <v>33 Protective service occupations</v>
      </c>
      <c r="M127" s="27">
        <f t="shared" si="128"/>
        <v>-0.41563720836934293</v>
      </c>
      <c r="N127" s="27">
        <f t="shared" si="128"/>
        <v>0.18455361439758411</v>
      </c>
      <c r="O127" s="27">
        <f t="shared" si="128"/>
        <v>0.64367712688282142</v>
      </c>
      <c r="P127" s="27">
        <f t="shared" si="128"/>
        <v>0.41439370272545961</v>
      </c>
      <c r="Q127" s="27">
        <f t="shared" si="129"/>
        <v>1.058070829608281</v>
      </c>
      <c r="W127" t="str">
        <f t="shared" si="130"/>
        <v>33 Protective service occupations</v>
      </c>
      <c r="X127" s="27">
        <f t="shared" si="131"/>
        <v>2.4921361573380096E-3</v>
      </c>
      <c r="Y127" s="27">
        <f t="shared" si="131"/>
        <v>0.1927950436086896</v>
      </c>
      <c r="Z127" s="27">
        <f t="shared" si="131"/>
        <v>0.59578472627773205</v>
      </c>
      <c r="AA127" s="27">
        <f t="shared" si="131"/>
        <v>0.79618752307118967</v>
      </c>
      <c r="AB127" s="27">
        <f t="shared" si="132"/>
        <v>1.3919722493489217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-0.40403783378874536</v>
      </c>
      <c r="C128" s="27">
        <f t="shared" si="125"/>
        <v>1.8826280880381994</v>
      </c>
      <c r="D128" s="27">
        <f t="shared" si="125"/>
        <v>-0.56092236680225227</v>
      </c>
      <c r="E128" s="27">
        <f t="shared" si="125"/>
        <v>1.1202997661162666</v>
      </c>
      <c r="F128" s="27">
        <f t="shared" si="126"/>
        <v>0.55937739931401431</v>
      </c>
      <c r="L128" t="str">
        <f t="shared" si="127"/>
        <v>34 Culture, media and sports occupations</v>
      </c>
      <c r="M128" s="27">
        <f t="shared" si="128"/>
        <v>9.5383119203922284E-2</v>
      </c>
      <c r="N128" s="27">
        <f t="shared" si="128"/>
        <v>0.61324970768238973</v>
      </c>
      <c r="O128" s="27">
        <f t="shared" si="128"/>
        <v>-0.17712721747658033</v>
      </c>
      <c r="P128" s="27">
        <f t="shared" si="128"/>
        <v>0.65070404721580566</v>
      </c>
      <c r="Q128" s="27">
        <f t="shared" si="129"/>
        <v>0.47357682973922532</v>
      </c>
      <c r="W128" t="str">
        <f t="shared" si="130"/>
        <v>34 Culture, media and sports occupations</v>
      </c>
      <c r="X128" s="27">
        <f t="shared" si="131"/>
        <v>-0.49942095299267741</v>
      </c>
      <c r="Y128" s="27">
        <f t="shared" si="131"/>
        <v>1.2693783803558087</v>
      </c>
      <c r="Z128" s="27">
        <f t="shared" si="131"/>
        <v>-0.38379514932566572</v>
      </c>
      <c r="AA128" s="27">
        <f t="shared" si="131"/>
        <v>0.46959571890045648</v>
      </c>
      <c r="AB128" s="27">
        <f t="shared" si="132"/>
        <v>8.5800569574790764E-2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1.8871844755362162</v>
      </c>
      <c r="C129" s="27">
        <f t="shared" si="125"/>
        <v>0.60916806271777091</v>
      </c>
      <c r="D129" s="27">
        <f t="shared" si="125"/>
        <v>-0.89239343154071449</v>
      </c>
      <c r="E129" s="27">
        <f t="shared" si="125"/>
        <v>1.8321866870621335</v>
      </c>
      <c r="F129" s="27">
        <f t="shared" si="126"/>
        <v>0.93979325552141901</v>
      </c>
      <c r="L129" t="str">
        <f t="shared" si="127"/>
        <v>35 Business and public service associate professionals</v>
      </c>
      <c r="M129" s="27">
        <f t="shared" si="128"/>
        <v>0.5467393817751276</v>
      </c>
      <c r="N129" s="27">
        <f t="shared" si="128"/>
        <v>0.39418526609104276</v>
      </c>
      <c r="O129" s="27">
        <f t="shared" si="128"/>
        <v>-1.0178262924734653</v>
      </c>
      <c r="P129" s="27">
        <f t="shared" si="128"/>
        <v>4.9912031927398459E-2</v>
      </c>
      <c r="Q129" s="27">
        <f t="shared" si="129"/>
        <v>-0.96791426054606688</v>
      </c>
      <c r="W129" t="str">
        <f t="shared" si="130"/>
        <v>35 Business and public service associate professionals</v>
      </c>
      <c r="X129" s="27">
        <f t="shared" si="131"/>
        <v>1.3404450937611507</v>
      </c>
      <c r="Y129" s="27">
        <f t="shared" si="131"/>
        <v>0.21498279662670683</v>
      </c>
      <c r="Z129" s="27">
        <f t="shared" si="131"/>
        <v>0.12543286093269579</v>
      </c>
      <c r="AA129" s="27">
        <f t="shared" si="131"/>
        <v>1.7822746551347919</v>
      </c>
      <c r="AB129" s="27">
        <f t="shared" si="132"/>
        <v>1.9077075160674877</v>
      </c>
    </row>
    <row r="130" spans="1:28" x14ac:dyDescent="0.2">
      <c r="A130" t="str">
        <f t="shared" si="124"/>
        <v>41 Administrative occupations</v>
      </c>
      <c r="B130" s="27">
        <f t="shared" si="125"/>
        <v>-1.2024509407406612</v>
      </c>
      <c r="C130" s="27">
        <f t="shared" si="125"/>
        <v>0.45422660064397036</v>
      </c>
      <c r="D130" s="27">
        <f t="shared" si="125"/>
        <v>-3.3473881065046385</v>
      </c>
      <c r="E130" s="27">
        <f t="shared" si="125"/>
        <v>-2.4997144626055032</v>
      </c>
      <c r="F130" s="27">
        <f t="shared" si="126"/>
        <v>-5.8471025691101417</v>
      </c>
      <c r="L130" t="str">
        <f t="shared" si="127"/>
        <v>41 Administrative occupations</v>
      </c>
      <c r="M130" s="27">
        <f t="shared" si="128"/>
        <v>-0.91046841159304748</v>
      </c>
      <c r="N130" s="27">
        <f t="shared" si="128"/>
        <v>1.7020719746598889</v>
      </c>
      <c r="O130" s="27">
        <f t="shared" si="128"/>
        <v>-0.59163316473580174</v>
      </c>
      <c r="P130" s="27">
        <f t="shared" si="128"/>
        <v>0.76255941065647725</v>
      </c>
      <c r="Q130" s="27">
        <f t="shared" si="129"/>
        <v>0.17092624592067551</v>
      </c>
      <c r="W130" t="str">
        <f t="shared" si="130"/>
        <v>41 Administrative occupations</v>
      </c>
      <c r="X130" s="27">
        <f t="shared" si="131"/>
        <v>-0.29198252914759593</v>
      </c>
      <c r="Y130" s="27">
        <f t="shared" si="131"/>
        <v>-1.2478453740158777</v>
      </c>
      <c r="Z130" s="27">
        <f t="shared" si="131"/>
        <v>-2.7557549417688278</v>
      </c>
      <c r="AA130" s="27">
        <f t="shared" si="131"/>
        <v>-3.262273873262</v>
      </c>
      <c r="AB130" s="27">
        <f t="shared" si="132"/>
        <v>-6.0180288150308279</v>
      </c>
    </row>
    <row r="131" spans="1:28" x14ac:dyDescent="0.2">
      <c r="A131" t="str">
        <f t="shared" si="124"/>
        <v>42 Secretarial and related occupations</v>
      </c>
      <c r="B131" s="27">
        <f t="shared" si="125"/>
        <v>-0.64359527182933896</v>
      </c>
      <c r="C131" s="27">
        <f t="shared" si="125"/>
        <v>-0.56459163539136625</v>
      </c>
      <c r="D131" s="27">
        <f t="shared" si="125"/>
        <v>0.29938250114027554</v>
      </c>
      <c r="E131" s="27">
        <f t="shared" si="125"/>
        <v>-3.1009128893603179</v>
      </c>
      <c r="F131" s="27">
        <f t="shared" si="126"/>
        <v>-2.8015303882200424</v>
      </c>
      <c r="L131" t="str">
        <f t="shared" si="127"/>
        <v>42 Secretarial and related occupations</v>
      </c>
      <c r="M131" s="27">
        <f t="shared" si="128"/>
        <v>-0.17167168074247252</v>
      </c>
      <c r="N131" s="27">
        <f t="shared" si="128"/>
        <v>-1.1115858049641103E-2</v>
      </c>
      <c r="O131" s="27">
        <f t="shared" si="128"/>
        <v>0.14143097520091485</v>
      </c>
      <c r="P131" s="27">
        <f t="shared" si="128"/>
        <v>0.13584129899897546</v>
      </c>
      <c r="Q131" s="27">
        <f t="shared" si="129"/>
        <v>0.27727227419989031</v>
      </c>
      <c r="W131" t="str">
        <f t="shared" si="130"/>
        <v>42 Secretarial and related occupations</v>
      </c>
      <c r="X131" s="27">
        <f t="shared" si="131"/>
        <v>-0.4719235910868651</v>
      </c>
      <c r="Y131" s="27">
        <f t="shared" si="131"/>
        <v>-0.55347577734172404</v>
      </c>
      <c r="Z131" s="27">
        <f t="shared" si="131"/>
        <v>0.15795152593935669</v>
      </c>
      <c r="AA131" s="27">
        <f t="shared" si="131"/>
        <v>-3.2367541883592903</v>
      </c>
      <c r="AB131" s="27">
        <f t="shared" si="132"/>
        <v>-3.0788026624199336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0.43632119336492448</v>
      </c>
      <c r="C132" s="27">
        <f t="shared" si="125"/>
        <v>-2.3458120829719</v>
      </c>
      <c r="D132" s="27">
        <f t="shared" si="125"/>
        <v>0.21624056103053224</v>
      </c>
      <c r="E132" s="27">
        <f t="shared" si="125"/>
        <v>0.65439393871816165</v>
      </c>
      <c r="F132" s="27">
        <f t="shared" si="126"/>
        <v>0.87063449974869389</v>
      </c>
      <c r="L132" t="str">
        <f t="shared" si="127"/>
        <v>51 Skilled agricultural and related trades</v>
      </c>
      <c r="M132" s="27">
        <f t="shared" si="128"/>
        <v>0.23124745966963101</v>
      </c>
      <c r="N132" s="27">
        <f t="shared" si="128"/>
        <v>-2.2359226761627959</v>
      </c>
      <c r="O132" s="27">
        <f t="shared" si="128"/>
        <v>5.8286273290510948E-2</v>
      </c>
      <c r="P132" s="27">
        <f t="shared" si="128"/>
        <v>0.37346315113154338</v>
      </c>
      <c r="Q132" s="27">
        <f t="shared" si="129"/>
        <v>0.43174942442205433</v>
      </c>
      <c r="W132" t="str">
        <f t="shared" si="130"/>
        <v>51 Skilled agricultural and related trades</v>
      </c>
      <c r="X132" s="27">
        <f t="shared" si="131"/>
        <v>0.2050737336952877</v>
      </c>
      <c r="Y132" s="27">
        <f t="shared" si="131"/>
        <v>-0.10988940680911141</v>
      </c>
      <c r="Z132" s="27">
        <f t="shared" si="131"/>
        <v>0.15795428774002818</v>
      </c>
      <c r="AA132" s="27">
        <f t="shared" si="131"/>
        <v>0.28093078758662404</v>
      </c>
      <c r="AB132" s="27">
        <f t="shared" si="132"/>
        <v>0.43888507532665222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-0.45899860108677615</v>
      </c>
      <c r="C133" s="27">
        <f t="shared" si="125"/>
        <v>-2.4730528973199633</v>
      </c>
      <c r="D133" s="27">
        <f t="shared" si="125"/>
        <v>0.20966295638762134</v>
      </c>
      <c r="E133" s="27">
        <f t="shared" si="125"/>
        <v>-0.91348101986979913</v>
      </c>
      <c r="F133" s="27">
        <f t="shared" si="126"/>
        <v>-0.70381806348217779</v>
      </c>
      <c r="L133" t="str">
        <f t="shared" si="127"/>
        <v>52 Skilled metal, electrical and electronic trades</v>
      </c>
      <c r="M133" s="27">
        <f t="shared" si="128"/>
        <v>-0.67043483101306478</v>
      </c>
      <c r="N133" s="27">
        <f t="shared" si="128"/>
        <v>-2.3535985563715744</v>
      </c>
      <c r="O133" s="27">
        <f t="shared" si="128"/>
        <v>-0.37011489224265048</v>
      </c>
      <c r="P133" s="27">
        <f t="shared" si="128"/>
        <v>-1.1070923813733078</v>
      </c>
      <c r="Q133" s="27">
        <f t="shared" si="129"/>
        <v>-1.4772072736159583</v>
      </c>
      <c r="W133" t="str">
        <f t="shared" si="130"/>
        <v>52 Skilled metal, electrical and electronic trades</v>
      </c>
      <c r="X133" s="27">
        <f t="shared" si="131"/>
        <v>0.21143622992627858</v>
      </c>
      <c r="Y133" s="27">
        <f t="shared" si="131"/>
        <v>-0.11945434094835888</v>
      </c>
      <c r="Z133" s="27">
        <f t="shared" si="131"/>
        <v>0.57977784863025916</v>
      </c>
      <c r="AA133" s="27">
        <f t="shared" si="131"/>
        <v>0.1936113615035151</v>
      </c>
      <c r="AB133" s="27">
        <f t="shared" si="132"/>
        <v>0.77338921013377426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-1.4753083956493995</v>
      </c>
      <c r="C134" s="27">
        <f t="shared" si="125"/>
        <v>-0.72772896978797164</v>
      </c>
      <c r="D134" s="27">
        <f t="shared" si="125"/>
        <v>0.42384204181636775</v>
      </c>
      <c r="E134" s="27">
        <f t="shared" si="125"/>
        <v>-1.1444793815605649</v>
      </c>
      <c r="F134" s="27">
        <f t="shared" si="126"/>
        <v>-0.72063733974419719</v>
      </c>
      <c r="L134" t="str">
        <f t="shared" si="127"/>
        <v>53 Skilled construction and building trades</v>
      </c>
      <c r="M134" s="27">
        <f t="shared" si="128"/>
        <v>-1.5381244652712436</v>
      </c>
      <c r="N134" s="27">
        <f t="shared" si="128"/>
        <v>-0.76650154870390352</v>
      </c>
      <c r="O134" s="27">
        <f t="shared" si="128"/>
        <v>0.40414638376397605</v>
      </c>
      <c r="P134" s="27">
        <f t="shared" si="128"/>
        <v>-1.2069933801290222</v>
      </c>
      <c r="Q134" s="27">
        <f t="shared" si="129"/>
        <v>-0.80284699636504619</v>
      </c>
      <c r="W134" t="str">
        <f t="shared" si="130"/>
        <v>53 Skilled construction and building trades</v>
      </c>
      <c r="X134" s="27">
        <f t="shared" si="131"/>
        <v>6.2816069621809106E-2</v>
      </c>
      <c r="Y134" s="27">
        <f t="shared" si="131"/>
        <v>3.8772578915940992E-2</v>
      </c>
      <c r="Z134" s="27">
        <f t="shared" si="131"/>
        <v>1.9695658052408194E-2</v>
      </c>
      <c r="AA134" s="27">
        <f t="shared" si="131"/>
        <v>6.2513998568453688E-2</v>
      </c>
      <c r="AB134" s="27">
        <f t="shared" si="132"/>
        <v>8.2209656620861882E-2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-1.0808734030651461</v>
      </c>
      <c r="C135" s="27">
        <f t="shared" si="125"/>
        <v>-0.27943903315803809</v>
      </c>
      <c r="D135" s="27">
        <f t="shared" si="125"/>
        <v>-3.0056532724685781E-2</v>
      </c>
      <c r="E135" s="27">
        <f t="shared" si="125"/>
        <v>0.29500057774443178</v>
      </c>
      <c r="F135" s="27">
        <f t="shared" si="126"/>
        <v>0.264944045019746</v>
      </c>
      <c r="L135" t="str">
        <f t="shared" si="127"/>
        <v>54 Textiles, printing and other skilled trades</v>
      </c>
      <c r="M135" s="27">
        <f t="shared" si="128"/>
        <v>-0.91111041242731883</v>
      </c>
      <c r="N135" s="27">
        <f t="shared" si="128"/>
        <v>-0.44608366100959529</v>
      </c>
      <c r="O135" s="27">
        <f t="shared" si="128"/>
        <v>-1.8818249032793055E-2</v>
      </c>
      <c r="P135" s="27">
        <f t="shared" si="128"/>
        <v>5.573892491199306E-2</v>
      </c>
      <c r="Q135" s="27">
        <f t="shared" si="129"/>
        <v>3.6920675879200004E-2</v>
      </c>
      <c r="W135" t="str">
        <f t="shared" si="130"/>
        <v>54 Textiles, printing and other skilled trades</v>
      </c>
      <c r="X135" s="27">
        <f t="shared" si="131"/>
        <v>-0.16976299063784639</v>
      </c>
      <c r="Y135" s="27">
        <f t="shared" si="131"/>
        <v>0.16664462785156653</v>
      </c>
      <c r="Z135" s="27">
        <f t="shared" si="131"/>
        <v>-1.1238283691901607E-2</v>
      </c>
      <c r="AA135" s="27">
        <f t="shared" si="131"/>
        <v>0.23926165283244138</v>
      </c>
      <c r="AB135" s="27">
        <f t="shared" si="132"/>
        <v>0.22802336914053978</v>
      </c>
    </row>
    <row r="136" spans="1:28" x14ac:dyDescent="0.2">
      <c r="A136" t="str">
        <f t="shared" si="124"/>
        <v>61 Caring personal service occupations</v>
      </c>
      <c r="B136" s="27">
        <f t="shared" si="125"/>
        <v>3.0043044341801988</v>
      </c>
      <c r="C136" s="27">
        <f t="shared" si="125"/>
        <v>-1.1555085675833823</v>
      </c>
      <c r="D136" s="27">
        <f t="shared" si="125"/>
        <v>3.3954797735654694</v>
      </c>
      <c r="E136" s="27">
        <f t="shared" si="125"/>
        <v>5.397671034309198</v>
      </c>
      <c r="F136" s="27">
        <f t="shared" si="126"/>
        <v>8.7931508078746674</v>
      </c>
      <c r="L136" t="str">
        <f t="shared" si="127"/>
        <v>61 Caring personal service occupations</v>
      </c>
      <c r="M136" s="27">
        <f t="shared" si="128"/>
        <v>-5.1775488622993748E-2</v>
      </c>
      <c r="N136" s="27">
        <f t="shared" si="128"/>
        <v>-0.23821004666985779</v>
      </c>
      <c r="O136" s="27">
        <f t="shared" si="128"/>
        <v>1.2636111958061544</v>
      </c>
      <c r="P136" s="27">
        <f t="shared" si="128"/>
        <v>1.3859251963213488</v>
      </c>
      <c r="Q136" s="27">
        <f t="shared" si="129"/>
        <v>2.6495363921275032</v>
      </c>
      <c r="W136" t="str">
        <f t="shared" si="130"/>
        <v>61 Caring personal service occupations</v>
      </c>
      <c r="X136" s="27">
        <f t="shared" si="131"/>
        <v>3.0560799228033453</v>
      </c>
      <c r="Y136" s="27">
        <f t="shared" si="131"/>
        <v>-0.9172985209136435</v>
      </c>
      <c r="Z136" s="27">
        <f t="shared" si="131"/>
        <v>2.131868577759203</v>
      </c>
      <c r="AA136" s="27">
        <f t="shared" si="131"/>
        <v>4.0117458379879309</v>
      </c>
      <c r="AB136" s="27">
        <f t="shared" si="132"/>
        <v>6.143614415747134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0.88879810858631991</v>
      </c>
      <c r="C137" s="27">
        <f t="shared" si="125"/>
        <v>0.19400216708683082</v>
      </c>
      <c r="D137" s="27">
        <f t="shared" si="125"/>
        <v>0.25132314395791688</v>
      </c>
      <c r="E137" s="27">
        <f t="shared" si="125"/>
        <v>0.29072463484528122</v>
      </c>
      <c r="F137" s="27">
        <f t="shared" si="126"/>
        <v>0.5420477788031981</v>
      </c>
      <c r="L137" t="str">
        <f t="shared" si="127"/>
        <v>62 Leisure, travel and related personal service occupations</v>
      </c>
      <c r="M137" s="27">
        <f t="shared" si="128"/>
        <v>0.31787936400763694</v>
      </c>
      <c r="N137" s="27">
        <f t="shared" si="128"/>
        <v>-0.20483740404474382</v>
      </c>
      <c r="O137" s="27">
        <f t="shared" si="128"/>
        <v>7.0104961977564439E-2</v>
      </c>
      <c r="P137" s="27">
        <f t="shared" si="128"/>
        <v>0.27471959454146377</v>
      </c>
      <c r="Q137" s="27">
        <f t="shared" si="129"/>
        <v>0.34482455651902821</v>
      </c>
      <c r="W137" t="str">
        <f t="shared" si="130"/>
        <v>62 Leisure, travel and related personal service occupations</v>
      </c>
      <c r="X137" s="27">
        <f t="shared" si="131"/>
        <v>0.57091874457867942</v>
      </c>
      <c r="Y137" s="27">
        <f t="shared" si="131"/>
        <v>0.39883957113157376</v>
      </c>
      <c r="Z137" s="27">
        <f t="shared" si="131"/>
        <v>0.18121818198034845</v>
      </c>
      <c r="AA137" s="27">
        <f t="shared" si="131"/>
        <v>1.6005040303829432E-2</v>
      </c>
      <c r="AB137" s="27">
        <f t="shared" si="132"/>
        <v>0.19722322228417788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-0.10239886152223954</v>
      </c>
      <c r="C138" s="27">
        <f t="shared" si="125"/>
        <v>0.11402432124506956</v>
      </c>
      <c r="D138" s="27">
        <f t="shared" si="125"/>
        <v>-8.920441538791396E-2</v>
      </c>
      <c r="E138" s="27">
        <f t="shared" si="125"/>
        <v>3.6493919387184715E-2</v>
      </c>
      <c r="F138" s="27">
        <f t="shared" si="126"/>
        <v>-5.2710496000729246E-2</v>
      </c>
      <c r="L138" t="str">
        <f t="shared" si="127"/>
        <v>63 Community and civil enforcement occupations</v>
      </c>
      <c r="M138" s="27">
        <f t="shared" si="128"/>
        <v>-0.11771222675389609</v>
      </c>
      <c r="N138" s="27">
        <f t="shared" si="128"/>
        <v>0.1299856970730961</v>
      </c>
      <c r="O138" s="27">
        <f t="shared" si="128"/>
        <v>-0.13731345874140138</v>
      </c>
      <c r="P138" s="27">
        <f t="shared" si="128"/>
        <v>3.3177556016223797E-2</v>
      </c>
      <c r="Q138" s="27">
        <f t="shared" si="129"/>
        <v>-0.10413590272517759</v>
      </c>
      <c r="W138" t="str">
        <f t="shared" si="130"/>
        <v>63 Community and civil enforcement occupations</v>
      </c>
      <c r="X138" s="27">
        <f t="shared" si="131"/>
        <v>1.5313365231656578E-2</v>
      </c>
      <c r="Y138" s="27">
        <f t="shared" si="131"/>
        <v>-1.5961375828027008E-2</v>
      </c>
      <c r="Z138" s="27">
        <f t="shared" si="131"/>
        <v>4.8109043353487008E-2</v>
      </c>
      <c r="AA138" s="27">
        <f t="shared" si="131"/>
        <v>3.3163633709617224E-3</v>
      </c>
      <c r="AB138" s="27">
        <f t="shared" si="132"/>
        <v>5.142540672444873E-2</v>
      </c>
    </row>
    <row r="139" spans="1:28" x14ac:dyDescent="0.2">
      <c r="A139" t="str">
        <f t="shared" si="124"/>
        <v>71 Sales occupations</v>
      </c>
      <c r="B139" s="27">
        <f t="shared" si="125"/>
        <v>-4.3372991881469858</v>
      </c>
      <c r="C139" s="27">
        <f t="shared" si="125"/>
        <v>-0.40355003270112633</v>
      </c>
      <c r="D139" s="27">
        <f t="shared" si="125"/>
        <v>-1.8437762278253338</v>
      </c>
      <c r="E139" s="27">
        <f t="shared" si="125"/>
        <v>-1.1512012418992974</v>
      </c>
      <c r="F139" s="27">
        <f t="shared" si="126"/>
        <v>-2.9949774697246312</v>
      </c>
      <c r="L139" t="str">
        <f t="shared" si="127"/>
        <v>71 Sales occupations</v>
      </c>
      <c r="M139" s="27">
        <f t="shared" si="128"/>
        <v>-1.4064017080695255</v>
      </c>
      <c r="N139" s="27">
        <f t="shared" si="128"/>
        <v>-4.5845687671773661E-2</v>
      </c>
      <c r="O139" s="27">
        <f t="shared" si="128"/>
        <v>-0.50758897092376998</v>
      </c>
      <c r="P139" s="27">
        <f t="shared" si="128"/>
        <v>-0.12723626132632937</v>
      </c>
      <c r="Q139" s="27">
        <f t="shared" si="129"/>
        <v>-0.63482523225009935</v>
      </c>
      <c r="W139" t="str">
        <f t="shared" si="130"/>
        <v>71 Sales occupations</v>
      </c>
      <c r="X139" s="27">
        <f t="shared" si="131"/>
        <v>-2.9308974800774585</v>
      </c>
      <c r="Y139" s="27">
        <f t="shared" si="131"/>
        <v>-0.35770434502936155</v>
      </c>
      <c r="Z139" s="27">
        <f t="shared" si="131"/>
        <v>-1.33618725690161</v>
      </c>
      <c r="AA139" s="27">
        <f t="shared" si="131"/>
        <v>-1.0239649805729147</v>
      </c>
      <c r="AB139" s="27">
        <f t="shared" si="132"/>
        <v>-2.3601522374745247</v>
      </c>
    </row>
    <row r="140" spans="1:28" x14ac:dyDescent="0.2">
      <c r="A140" t="str">
        <f t="shared" si="124"/>
        <v>72 Customer service occupations</v>
      </c>
      <c r="B140" s="27">
        <f t="shared" si="125"/>
        <v>0.43882869541585556</v>
      </c>
      <c r="C140" s="27">
        <f t="shared" si="125"/>
        <v>6.6086162767286183E-2</v>
      </c>
      <c r="D140" s="27">
        <f t="shared" si="125"/>
        <v>2.095264699397263</v>
      </c>
      <c r="E140" s="27">
        <f t="shared" si="125"/>
        <v>1.4808037498105531</v>
      </c>
      <c r="F140" s="27">
        <f t="shared" si="126"/>
        <v>3.5760684492078161</v>
      </c>
      <c r="L140" t="str">
        <f t="shared" si="127"/>
        <v>72 Customer service occupations</v>
      </c>
      <c r="M140" s="27">
        <f t="shared" si="128"/>
        <v>-0.23358099233939233</v>
      </c>
      <c r="N140" s="27">
        <f t="shared" si="128"/>
        <v>0.39544971241892624</v>
      </c>
      <c r="O140" s="27">
        <f t="shared" si="128"/>
        <v>0.95439820185178581</v>
      </c>
      <c r="P140" s="27">
        <f t="shared" si="128"/>
        <v>0.62408096947754421</v>
      </c>
      <c r="Q140" s="27">
        <f t="shared" si="129"/>
        <v>1.57847917132933</v>
      </c>
      <c r="W140" t="str">
        <f t="shared" si="130"/>
        <v>72 Customer service occupations</v>
      </c>
      <c r="X140" s="27">
        <f t="shared" si="131"/>
        <v>0.67240968775525545</v>
      </c>
      <c r="Y140" s="27">
        <f t="shared" si="131"/>
        <v>-0.32936354965164139</v>
      </c>
      <c r="Z140" s="27">
        <f t="shared" si="131"/>
        <v>1.1408664975454759</v>
      </c>
      <c r="AA140" s="27">
        <f t="shared" si="131"/>
        <v>0.8567227803330093</v>
      </c>
      <c r="AB140" s="27">
        <f t="shared" si="132"/>
        <v>1.9975892778784852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-0.18615982854971769</v>
      </c>
      <c r="C141" s="27">
        <f t="shared" si="125"/>
        <v>-1.5186511513581671</v>
      </c>
      <c r="D141" s="27">
        <f t="shared" si="125"/>
        <v>2.2851165686240886</v>
      </c>
      <c r="E141" s="27">
        <f t="shared" si="125"/>
        <v>-0.30717132955044768</v>
      </c>
      <c r="F141" s="27">
        <f t="shared" si="126"/>
        <v>1.9779452390736409</v>
      </c>
      <c r="L141" t="str">
        <f t="shared" si="127"/>
        <v>81 Process, plant and machine operatives</v>
      </c>
      <c r="M141" s="27">
        <f t="shared" si="128"/>
        <v>-0.31493348384322672</v>
      </c>
      <c r="N141" s="27">
        <f t="shared" si="128"/>
        <v>-1.040901708334407</v>
      </c>
      <c r="O141" s="27">
        <f t="shared" si="128"/>
        <v>1.6339173456593157</v>
      </c>
      <c r="P141" s="27">
        <f t="shared" si="128"/>
        <v>-9.4226290925687906E-2</v>
      </c>
      <c r="Q141" s="27">
        <f t="shared" si="129"/>
        <v>1.5396910547336278</v>
      </c>
      <c r="W141" t="str">
        <f t="shared" si="130"/>
        <v>81 Process, plant and machine operatives</v>
      </c>
      <c r="X141" s="27">
        <f t="shared" si="131"/>
        <v>0.12877365529350815</v>
      </c>
      <c r="Y141" s="27">
        <f t="shared" si="131"/>
        <v>-0.47774944302376809</v>
      </c>
      <c r="Z141" s="27">
        <f t="shared" si="131"/>
        <v>0.65119922296477606</v>
      </c>
      <c r="AA141" s="27">
        <f t="shared" si="131"/>
        <v>-0.21294503862476821</v>
      </c>
      <c r="AB141" s="27">
        <f t="shared" si="132"/>
        <v>0.43825418434000785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2.7287128311457032</v>
      </c>
      <c r="C142" s="27">
        <f t="shared" si="125"/>
        <v>-2.2297239085282321</v>
      </c>
      <c r="D142" s="27">
        <f t="shared" si="125"/>
        <v>1.8136534991235678</v>
      </c>
      <c r="E142" s="27">
        <f t="shared" si="125"/>
        <v>0.54733141649848704</v>
      </c>
      <c r="F142" s="27">
        <f t="shared" si="126"/>
        <v>2.3609849156220548</v>
      </c>
      <c r="L142" t="str">
        <f t="shared" si="127"/>
        <v>82 Transport and mobile machine drivers and operatives</v>
      </c>
      <c r="M142" s="27">
        <f t="shared" si="128"/>
        <v>2.6506447453548461</v>
      </c>
      <c r="N142" s="27">
        <f t="shared" si="128"/>
        <v>-2.1692754976484121</v>
      </c>
      <c r="O142" s="27">
        <f t="shared" si="128"/>
        <v>1.1087490293906317</v>
      </c>
      <c r="P142" s="27">
        <f t="shared" si="128"/>
        <v>0.21412824582576206</v>
      </c>
      <c r="Q142" s="27">
        <f t="shared" si="129"/>
        <v>1.3228772752163938</v>
      </c>
      <c r="W142" t="str">
        <f t="shared" si="130"/>
        <v>82 Transport and mobile machine drivers and operatives</v>
      </c>
      <c r="X142" s="27">
        <f t="shared" si="131"/>
        <v>7.8068085790865105E-2</v>
      </c>
      <c r="Y142" s="27">
        <f t="shared" si="131"/>
        <v>-6.0448410879851533E-2</v>
      </c>
      <c r="Z142" s="27">
        <f t="shared" si="131"/>
        <v>0.70490446973296006</v>
      </c>
      <c r="AA142" s="27">
        <f t="shared" si="131"/>
        <v>0.33320317067269745</v>
      </c>
      <c r="AB142" s="27">
        <f t="shared" si="132"/>
        <v>1.0381076404056575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-0.95615596782929568</v>
      </c>
      <c r="C143" s="27">
        <f t="shared" si="125"/>
        <v>-0.81332887707086066</v>
      </c>
      <c r="D143" s="27">
        <f t="shared" si="125"/>
        <v>-0.9515223526421499</v>
      </c>
      <c r="E143" s="27">
        <f t="shared" si="125"/>
        <v>-0.17749668293068144</v>
      </c>
      <c r="F143" s="27">
        <f t="shared" si="126"/>
        <v>-1.1290190355728313</v>
      </c>
      <c r="L143" t="str">
        <f t="shared" si="127"/>
        <v>91 Elementary trades and related occupations</v>
      </c>
      <c r="M143" s="27">
        <f t="shared" si="128"/>
        <v>-0.78116205992571608</v>
      </c>
      <c r="N143" s="27">
        <f t="shared" si="128"/>
        <v>-0.44524730979710281</v>
      </c>
      <c r="O143" s="27">
        <f t="shared" si="128"/>
        <v>-0.77849774515145143</v>
      </c>
      <c r="P143" s="27">
        <f t="shared" si="128"/>
        <v>-0.14703148513314757</v>
      </c>
      <c r="Q143" s="27">
        <f t="shared" si="129"/>
        <v>-0.92552923028459899</v>
      </c>
      <c r="W143" t="str">
        <f t="shared" si="130"/>
        <v>91 Elementary trades and related occupations</v>
      </c>
      <c r="X143" s="27">
        <f t="shared" si="131"/>
        <v>-0.17499390790357294</v>
      </c>
      <c r="Y143" s="27">
        <f t="shared" si="131"/>
        <v>-0.36808156727376296</v>
      </c>
      <c r="Z143" s="27">
        <f t="shared" si="131"/>
        <v>-0.17302460749069448</v>
      </c>
      <c r="AA143" s="27">
        <f t="shared" si="131"/>
        <v>-3.0465197797542309E-2</v>
      </c>
      <c r="AB143" s="27">
        <f t="shared" si="132"/>
        <v>-0.20348980528823679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-0.62784640476134257</v>
      </c>
      <c r="C144" s="27">
        <f t="shared" si="125"/>
        <v>-3.9425334078548815</v>
      </c>
      <c r="D144" s="27">
        <f t="shared" si="125"/>
        <v>0.90504967270216241</v>
      </c>
      <c r="E144" s="27">
        <f t="shared" si="125"/>
        <v>-1.1810386989944206</v>
      </c>
      <c r="F144" s="27">
        <f t="shared" si="126"/>
        <v>-0.27598902629225819</v>
      </c>
      <c r="L144" t="str">
        <f t="shared" si="127"/>
        <v>92 Elementary administration and service occupations</v>
      </c>
      <c r="M144" s="27">
        <f t="shared" si="128"/>
        <v>-1.9323442070465475</v>
      </c>
      <c r="N144" s="27">
        <f t="shared" si="128"/>
        <v>-0.9516462766204441</v>
      </c>
      <c r="O144" s="27">
        <f t="shared" si="128"/>
        <v>1.4932392586801768</v>
      </c>
      <c r="P144" s="27">
        <f t="shared" si="128"/>
        <v>-0.53341287154137262</v>
      </c>
      <c r="Q144" s="27">
        <f t="shared" si="129"/>
        <v>0.95982638713880419</v>
      </c>
      <c r="W144" t="str">
        <f t="shared" si="130"/>
        <v>92 Elementary administration and service occupations</v>
      </c>
      <c r="X144" s="27">
        <f t="shared" si="131"/>
        <v>1.304497802285205</v>
      </c>
      <c r="Y144" s="27">
        <f t="shared" si="131"/>
        <v>-2.9908871312344445</v>
      </c>
      <c r="Z144" s="27">
        <f t="shared" si="131"/>
        <v>-0.58818958597806059</v>
      </c>
      <c r="AA144" s="27">
        <f t="shared" si="131"/>
        <v>-0.64762582745298403</v>
      </c>
      <c r="AB144" s="27">
        <f t="shared" si="132"/>
        <v>-1.2358154134310446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24.86999999999955</v>
      </c>
      <c r="C146" s="29">
        <f t="shared" ref="C146" si="133">D35-C35</f>
        <v>-7.8669999999995639</v>
      </c>
      <c r="D146" s="29">
        <f>E35-D35</f>
        <v>15.50600000000037</v>
      </c>
      <c r="E146" s="29">
        <f>F35-E35</f>
        <v>27.108999999999469</v>
      </c>
      <c r="F146" s="29">
        <f t="shared" ref="F146" si="134">F35-D35</f>
        <v>42.614999999999839</v>
      </c>
      <c r="L146" s="24" t="str">
        <f>L35</f>
        <v>All occupations</v>
      </c>
      <c r="M146" s="29">
        <f>N35-M35</f>
        <v>7.2263274136765858</v>
      </c>
      <c r="N146" s="29">
        <f t="shared" ref="N146" si="135">O35-N35</f>
        <v>-6.5771818845608436</v>
      </c>
      <c r="O146" s="29">
        <f>P35-O35</f>
        <v>7.5067234483105949</v>
      </c>
      <c r="P146" s="29">
        <f>Q35-P35</f>
        <v>11.273323189892153</v>
      </c>
      <c r="Q146" s="29">
        <f t="shared" ref="Q146" si="136">Q35-O35</f>
        <v>18.780046638202748</v>
      </c>
      <c r="W146" s="24" t="str">
        <f>W35</f>
        <v>All occupations</v>
      </c>
      <c r="X146" s="29">
        <f>Y35-X35</f>
        <v>17.643672586323305</v>
      </c>
      <c r="Y146" s="29">
        <f t="shared" ref="Y146" si="137">Z35-Y35</f>
        <v>-1.2898181154388624</v>
      </c>
      <c r="Z146" s="29">
        <f>AA35-Z35</f>
        <v>7.9992765516893201</v>
      </c>
      <c r="AA146" s="29">
        <f>AB35-AA35</f>
        <v>15.835676810107657</v>
      </c>
      <c r="AB146" s="29">
        <f t="shared" ref="AB146" si="138">AB35-Z35</f>
        <v>23.834953361796977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33.977977302456388</v>
      </c>
      <c r="C153" s="11">
        <f t="shared" ref="C153:F153" si="143">C8</f>
        <v>39.842489474297437</v>
      </c>
      <c r="D153" s="11">
        <f t="shared" si="143"/>
        <v>40.098377178882785</v>
      </c>
      <c r="E153" s="11">
        <f t="shared" si="143"/>
        <v>37.739332740140178</v>
      </c>
      <c r="F153" s="11">
        <f t="shared" si="143"/>
        <v>41.671309983627047</v>
      </c>
      <c r="H153" s="40">
        <f>IF(D$151-B$151 &lt;&gt; 0,(EXP(LN(D153/B153)/(D$151-B$151))-1)*100,0)</f>
        <v>3.3679384676835067</v>
      </c>
      <c r="I153" s="40">
        <f>IF(F$151-D$151 &lt;&gt; 0,(EXP(LN(F153/D153)/(F$151-D$151))-1)*100,0)</f>
        <v>0.25684272986505885</v>
      </c>
      <c r="L153" s="10" t="str">
        <f>L8</f>
        <v>11 Corporate managers and directors</v>
      </c>
      <c r="M153" s="11">
        <f>M8</f>
        <v>23.847599261321122</v>
      </c>
      <c r="N153" s="11">
        <f t="shared" ref="N153:Q153" si="144">N8</f>
        <v>26.864257741431686</v>
      </c>
      <c r="O153" s="11">
        <f t="shared" si="144"/>
        <v>26.870446642959195</v>
      </c>
      <c r="P153" s="11">
        <f t="shared" si="144"/>
        <v>24.531688767982018</v>
      </c>
      <c r="Q153" s="11">
        <f t="shared" si="144"/>
        <v>25.791593281143413</v>
      </c>
      <c r="S153" s="40">
        <f>IF(O$151-M$151 &lt;&gt; 0,(EXP(LN(O153/M153)/(O$151-M$151))-1)*100,0)</f>
        <v>2.4155835862347486</v>
      </c>
      <c r="T153" s="40">
        <f>IF(Q$151-O$151 &lt;&gt; 0,(EXP(LN(Q153/O153)/(Q$151-O$151))-1)*100,0)</f>
        <v>-0.27281682892658088</v>
      </c>
      <c r="W153" s="10" t="str">
        <f>W8</f>
        <v>11 Corporate managers and directors</v>
      </c>
      <c r="X153" s="11">
        <f>X8</f>
        <v>10.130378041135268</v>
      </c>
      <c r="Y153" s="11">
        <f t="shared" ref="Y153:AB153" si="145">Y8</f>
        <v>12.978231732865707</v>
      </c>
      <c r="Z153" s="11">
        <f t="shared" si="145"/>
        <v>13.227930535923653</v>
      </c>
      <c r="AA153" s="11">
        <f t="shared" si="145"/>
        <v>13.207643972158101</v>
      </c>
      <c r="AB153" s="11">
        <f t="shared" si="145"/>
        <v>15.879716702483643</v>
      </c>
      <c r="AD153" s="40">
        <f>IF(Z$151-X$151 &lt;&gt; 0,(EXP(LN(Z153/X153)/(Z$151-X$151))-1)*100,0)</f>
        <v>5.4807600873708617</v>
      </c>
      <c r="AE153" s="40">
        <f>IF(AB$151-Z$151 &lt;&gt; 0,(EXP(LN(AB153/Z153)/(AB$151-Z$151))-1)*100,0)</f>
        <v>1.2255292934056916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15.778887867934399</v>
      </c>
      <c r="C154" s="11">
        <f t="shared" ref="C154:F178" si="146">C9</f>
        <v>16.36049632395957</v>
      </c>
      <c r="D154" s="11">
        <f t="shared" si="146"/>
        <v>16.509003912955624</v>
      </c>
      <c r="E154" s="11">
        <f t="shared" si="146"/>
        <v>20.539765440940986</v>
      </c>
      <c r="F154" s="11">
        <f t="shared" si="146"/>
        <v>24.016636522407644</v>
      </c>
      <c r="H154" s="40">
        <f t="shared" ref="H154:H177" si="147">IF(D$151-B$151 &lt;&gt; 0,(EXP(LN(D154/B154)/(D$151-B$151))-1)*100,0)</f>
        <v>0.90876619523423408</v>
      </c>
      <c r="I154" s="40">
        <f t="shared" ref="I154:I180" si="148">IF(F$151-D$151 &lt;&gt; 0,(EXP(LN(F154/D154)/(F$151-D$151))-1)*100,0)</f>
        <v>2.5304242321744663</v>
      </c>
      <c r="L154" s="10" t="str">
        <f t="shared" ref="L154:Q154" si="149">L9</f>
        <v>12 Other managers and proprietors</v>
      </c>
      <c r="M154" s="11">
        <f t="shared" si="149"/>
        <v>9.4081376289226295</v>
      </c>
      <c r="N154" s="11">
        <f t="shared" si="149"/>
        <v>9.314538420883979</v>
      </c>
      <c r="O154" s="11">
        <f t="shared" si="149"/>
        <v>9.3791431198957831</v>
      </c>
      <c r="P154" s="11">
        <f t="shared" si="149"/>
        <v>12.025841278895996</v>
      </c>
      <c r="Q154" s="11">
        <f t="shared" si="149"/>
        <v>13.844434833644215</v>
      </c>
      <c r="S154" s="40">
        <f t="shared" ref="S154:S177" si="150">IF(O$151-M$151 &lt;&gt; 0,(EXP(LN(O154/M154)/(O$151-M$151))-1)*100,0)</f>
        <v>-6.1713208602154346E-2</v>
      </c>
      <c r="T154" s="40">
        <f t="shared" ref="T154:T177" si="151">IF(Q$151-O$151 &lt;&gt; 0,(EXP(LN(Q154/O154)/(Q$151-O$151))-1)*100,0)</f>
        <v>2.6299548616462332</v>
      </c>
      <c r="W154" s="10" t="str">
        <f t="shared" ref="W154:AB154" si="152">W9</f>
        <v>12 Other managers and proprietors</v>
      </c>
      <c r="X154" s="11">
        <f t="shared" si="152"/>
        <v>6.3707502390117696</v>
      </c>
      <c r="Y154" s="11">
        <f t="shared" si="152"/>
        <v>7.0459579030755997</v>
      </c>
      <c r="Z154" s="11">
        <f t="shared" si="152"/>
        <v>7.129860793059839</v>
      </c>
      <c r="AA154" s="11">
        <f t="shared" si="152"/>
        <v>8.5139241620449742</v>
      </c>
      <c r="AB154" s="11">
        <f t="shared" si="152"/>
        <v>10.172201688763435</v>
      </c>
      <c r="AD154" s="40">
        <f t="shared" ref="AD154:AD177" si="153">IF(Z$151-X$151 &lt;&gt; 0,(EXP(LN(Z154/X154)/(Z$151-X$151))-1)*100,0)</f>
        <v>2.2770267303202196</v>
      </c>
      <c r="AE154" s="40">
        <f t="shared" ref="AE154:AE177" si="154">IF(AB$151-Z$151 &lt;&gt; 0,(EXP(LN(AB154/Z154)/(AB$151-Z$151))-1)*100,0)</f>
        <v>2.3973995223552702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32.161558099846793</v>
      </c>
      <c r="C155" s="11">
        <f t="shared" si="146"/>
        <v>37.920044872778462</v>
      </c>
      <c r="D155" s="11">
        <f t="shared" si="146"/>
        <v>38.727833814256542</v>
      </c>
      <c r="E155" s="11">
        <f t="shared" si="146"/>
        <v>40.992890958486477</v>
      </c>
      <c r="F155" s="11">
        <f t="shared" si="146"/>
        <v>45.55526240106505</v>
      </c>
      <c r="H155" s="40">
        <f t="shared" si="147"/>
        <v>3.7856298078602801</v>
      </c>
      <c r="I155" s="40">
        <f t="shared" si="148"/>
        <v>1.0883302634022485</v>
      </c>
      <c r="L155" s="10" t="str">
        <f t="shared" ref="L155:Q155" si="155">L10</f>
        <v>21 Science, research, engineering and technology professionals</v>
      </c>
      <c r="M155" s="11">
        <f t="shared" si="155"/>
        <v>25.868716635522976</v>
      </c>
      <c r="N155" s="11">
        <f t="shared" si="155"/>
        <v>30.953503953956773</v>
      </c>
      <c r="O155" s="11">
        <f t="shared" si="155"/>
        <v>30.20242480738149</v>
      </c>
      <c r="P155" s="11">
        <f t="shared" si="155"/>
        <v>30.977204717617141</v>
      </c>
      <c r="Q155" s="11">
        <f t="shared" si="155"/>
        <v>33.462607388972195</v>
      </c>
      <c r="S155" s="40">
        <f t="shared" si="150"/>
        <v>3.1462362983089243</v>
      </c>
      <c r="T155" s="40">
        <f t="shared" si="151"/>
        <v>0.68571637731542623</v>
      </c>
      <c r="W155" s="10" t="str">
        <f t="shared" ref="W155:AB155" si="156">W10</f>
        <v>21 Science, research, engineering and technology professionals</v>
      </c>
      <c r="X155" s="11">
        <f t="shared" si="156"/>
        <v>6.2928414643238586</v>
      </c>
      <c r="Y155" s="11">
        <f t="shared" si="156"/>
        <v>6.9665409188216652</v>
      </c>
      <c r="Z155" s="11">
        <f t="shared" si="156"/>
        <v>8.5254090068750159</v>
      </c>
      <c r="AA155" s="11">
        <f t="shared" si="156"/>
        <v>10.015686240869323</v>
      </c>
      <c r="AB155" s="11">
        <f t="shared" si="156"/>
        <v>12.09265501209283</v>
      </c>
      <c r="AD155" s="40">
        <f t="shared" si="153"/>
        <v>6.2609481058564675</v>
      </c>
      <c r="AE155" s="40">
        <f t="shared" si="154"/>
        <v>2.3576789490198813</v>
      </c>
    </row>
    <row r="156" spans="1:31" x14ac:dyDescent="0.2">
      <c r="A156" s="10" t="str">
        <f t="shared" si="142"/>
        <v>22 Health professionals</v>
      </c>
      <c r="B156" s="11">
        <f t="shared" si="142"/>
        <v>15.98486515918478</v>
      </c>
      <c r="C156" s="11">
        <f t="shared" si="146"/>
        <v>19.078598945273079</v>
      </c>
      <c r="D156" s="11">
        <f t="shared" si="146"/>
        <v>18.619221708416841</v>
      </c>
      <c r="E156" s="11">
        <f t="shared" si="146"/>
        <v>20.325650416884933</v>
      </c>
      <c r="F156" s="11">
        <f t="shared" si="146"/>
        <v>23.040167634932377</v>
      </c>
      <c r="H156" s="40">
        <f t="shared" si="147"/>
        <v>3.0980638021503193</v>
      </c>
      <c r="I156" s="40">
        <f t="shared" si="148"/>
        <v>1.4304317433877944</v>
      </c>
      <c r="L156" s="10" t="str">
        <f t="shared" ref="L156:Q156" si="157">L11</f>
        <v>22 Health professionals</v>
      </c>
      <c r="M156" s="11">
        <f t="shared" si="157"/>
        <v>4.5465163291701831</v>
      </c>
      <c r="N156" s="11">
        <f t="shared" si="157"/>
        <v>5.080378935242253</v>
      </c>
      <c r="O156" s="11">
        <f t="shared" si="157"/>
        <v>4.9975561238178834</v>
      </c>
      <c r="P156" s="11">
        <f t="shared" si="157"/>
        <v>5.4637484316645484</v>
      </c>
      <c r="Q156" s="11">
        <f t="shared" si="157"/>
        <v>6.1996105509081181</v>
      </c>
      <c r="S156" s="40">
        <f t="shared" si="150"/>
        <v>1.9097614427640464</v>
      </c>
      <c r="T156" s="40">
        <f t="shared" si="151"/>
        <v>1.4472896556966042</v>
      </c>
      <c r="W156" s="10" t="str">
        <f t="shared" ref="W156:AB156" si="158">W11</f>
        <v>22 Health professionals</v>
      </c>
      <c r="X156" s="11">
        <f t="shared" si="158"/>
        <v>11.438348830014597</v>
      </c>
      <c r="Y156" s="11">
        <f t="shared" si="158"/>
        <v>13.998220010030828</v>
      </c>
      <c r="Z156" s="11">
        <f t="shared" si="158"/>
        <v>13.621665584598967</v>
      </c>
      <c r="AA156" s="11">
        <f t="shared" si="158"/>
        <v>14.861901985220383</v>
      </c>
      <c r="AB156" s="11">
        <f t="shared" si="158"/>
        <v>16.84055708402428</v>
      </c>
      <c r="AD156" s="40">
        <f t="shared" si="153"/>
        <v>3.5555490017809888</v>
      </c>
      <c r="AE156" s="40">
        <f t="shared" si="154"/>
        <v>1.4242370153014106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23.390817236214602</v>
      </c>
      <c r="C157" s="11">
        <f t="shared" si="146"/>
        <v>27.040079951266065</v>
      </c>
      <c r="D157" s="11">
        <f t="shared" si="146"/>
        <v>28.054352664745906</v>
      </c>
      <c r="E157" s="11">
        <f t="shared" si="146"/>
        <v>29.070446236891534</v>
      </c>
      <c r="F157" s="11">
        <f t="shared" si="146"/>
        <v>31.540629235585271</v>
      </c>
      <c r="H157" s="40">
        <f t="shared" si="147"/>
        <v>3.7029166940550251</v>
      </c>
      <c r="I157" s="40">
        <f t="shared" si="148"/>
        <v>0.78394176849070352</v>
      </c>
      <c r="L157" s="10" t="str">
        <f t="shared" ref="L157:Q157" si="159">L12</f>
        <v>23 Teaching and other educational professionals</v>
      </c>
      <c r="M157" s="11">
        <f t="shared" si="159"/>
        <v>8.3364193449219481</v>
      </c>
      <c r="N157" s="11">
        <f t="shared" si="159"/>
        <v>8.4705176801352948</v>
      </c>
      <c r="O157" s="11">
        <f t="shared" si="159"/>
        <v>9.0333544401265069</v>
      </c>
      <c r="P157" s="11">
        <f t="shared" si="159"/>
        <v>9.6422502461902173</v>
      </c>
      <c r="Q157" s="11">
        <f t="shared" si="159"/>
        <v>10.356086570415888</v>
      </c>
      <c r="S157" s="40">
        <f t="shared" si="150"/>
        <v>1.6187619880321025</v>
      </c>
      <c r="T157" s="40">
        <f t="shared" si="151"/>
        <v>0.91516657769989962</v>
      </c>
      <c r="W157" s="10" t="str">
        <f t="shared" ref="W157:AB157" si="160">W12</f>
        <v>23 Teaching and other educational professionals</v>
      </c>
      <c r="X157" s="11">
        <f t="shared" si="160"/>
        <v>15.054397891292663</v>
      </c>
      <c r="Y157" s="11">
        <f t="shared" si="160"/>
        <v>18.569562271130767</v>
      </c>
      <c r="Z157" s="11">
        <f t="shared" si="160"/>
        <v>19.020998224619422</v>
      </c>
      <c r="AA157" s="11">
        <f t="shared" si="160"/>
        <v>19.428195990701283</v>
      </c>
      <c r="AB157" s="11">
        <f t="shared" si="160"/>
        <v>21.184542665169367</v>
      </c>
      <c r="AD157" s="40">
        <f t="shared" si="153"/>
        <v>4.7885866846089309</v>
      </c>
      <c r="AE157" s="40">
        <f t="shared" si="154"/>
        <v>0.72077354143884609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28.085336393808625</v>
      </c>
      <c r="C158" s="11">
        <f t="shared" si="146"/>
        <v>33.494594721401192</v>
      </c>
      <c r="D158" s="11">
        <f t="shared" si="146"/>
        <v>35.636126460596692</v>
      </c>
      <c r="E158" s="11">
        <f t="shared" si="146"/>
        <v>40.134010593470265</v>
      </c>
      <c r="F158" s="11">
        <f t="shared" si="146"/>
        <v>45.680888019890922</v>
      </c>
      <c r="H158" s="40">
        <f t="shared" si="147"/>
        <v>4.877462785778075</v>
      </c>
      <c r="I158" s="40">
        <f t="shared" si="148"/>
        <v>1.6692460801736253</v>
      </c>
      <c r="L158" s="10" t="str">
        <f t="shared" ref="L158:Q158" si="161">L13</f>
        <v>24 Business, media and public service professionals</v>
      </c>
      <c r="M158" s="11">
        <f t="shared" si="161"/>
        <v>16.838880520074369</v>
      </c>
      <c r="N158" s="11">
        <f t="shared" si="161"/>
        <v>19.444957038034051</v>
      </c>
      <c r="O158" s="11">
        <f t="shared" si="161"/>
        <v>20.22697321657429</v>
      </c>
      <c r="P158" s="11">
        <f t="shared" si="161"/>
        <v>22.935643857563552</v>
      </c>
      <c r="Q158" s="11">
        <f t="shared" si="161"/>
        <v>25.152284707872731</v>
      </c>
      <c r="S158" s="40">
        <f t="shared" si="150"/>
        <v>3.734576149377089</v>
      </c>
      <c r="T158" s="40">
        <f t="shared" si="151"/>
        <v>1.4634836685491148</v>
      </c>
      <c r="W158" s="10" t="str">
        <f t="shared" ref="W158:AB158" si="162">W13</f>
        <v>24 Business, media and public service professionals</v>
      </c>
      <c r="X158" s="11">
        <f t="shared" si="162"/>
        <v>11.246455873734275</v>
      </c>
      <c r="Y158" s="11">
        <f t="shared" si="162"/>
        <v>14.049637683367166</v>
      </c>
      <c r="Z158" s="11">
        <f t="shared" si="162"/>
        <v>15.409153244022466</v>
      </c>
      <c r="AA158" s="11">
        <f t="shared" si="162"/>
        <v>17.198366735906713</v>
      </c>
      <c r="AB158" s="11">
        <f t="shared" si="162"/>
        <v>20.528603312018124</v>
      </c>
      <c r="AD158" s="40">
        <f t="shared" si="153"/>
        <v>6.500738217333879</v>
      </c>
      <c r="AE158" s="40">
        <f t="shared" si="154"/>
        <v>1.9307864943822972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8.812334138530856</v>
      </c>
      <c r="C159" s="11">
        <f t="shared" si="146"/>
        <v>10.622488242201344</v>
      </c>
      <c r="D159" s="11">
        <f t="shared" si="146"/>
        <v>11.49490832044286</v>
      </c>
      <c r="E159" s="11">
        <f t="shared" si="146"/>
        <v>10.219331298056606</v>
      </c>
      <c r="F159" s="11">
        <f t="shared" si="146"/>
        <v>11.054994288381414</v>
      </c>
      <c r="H159" s="40">
        <f t="shared" si="147"/>
        <v>5.4588208627079693</v>
      </c>
      <c r="I159" s="40">
        <f t="shared" si="148"/>
        <v>-0.25980781329610902</v>
      </c>
      <c r="L159" s="10" t="str">
        <f t="shared" ref="L159:Q159" si="163">L14</f>
        <v>31 Science, engineering and technology associate professionals</v>
      </c>
      <c r="M159" s="11">
        <f t="shared" si="163"/>
        <v>6.251565430911862</v>
      </c>
      <c r="N159" s="11">
        <f t="shared" si="163"/>
        <v>7.8432606946349832</v>
      </c>
      <c r="O159" s="11">
        <f t="shared" si="163"/>
        <v>8.1169199741743085</v>
      </c>
      <c r="P159" s="11">
        <f t="shared" si="163"/>
        <v>6.7220969507040911</v>
      </c>
      <c r="Q159" s="11">
        <f t="shared" si="163"/>
        <v>6.890774677660394</v>
      </c>
      <c r="S159" s="40">
        <f t="shared" si="150"/>
        <v>5.3611486435923617</v>
      </c>
      <c r="T159" s="40">
        <f t="shared" si="151"/>
        <v>-1.0858433937726786</v>
      </c>
      <c r="W159" s="10" t="str">
        <f t="shared" ref="W159:AB159" si="164">W14</f>
        <v>31 Science, engineering and technology associate professionals</v>
      </c>
      <c r="X159" s="11">
        <f t="shared" si="164"/>
        <v>2.5607687076189922</v>
      </c>
      <c r="Y159" s="11">
        <f t="shared" si="164"/>
        <v>2.7792275475663732</v>
      </c>
      <c r="Z159" s="11">
        <f t="shared" si="164"/>
        <v>3.3779883462685536</v>
      </c>
      <c r="AA159" s="11">
        <f t="shared" si="164"/>
        <v>3.4972343473524989</v>
      </c>
      <c r="AB159" s="11">
        <f t="shared" si="164"/>
        <v>4.1642196107210179</v>
      </c>
      <c r="AD159" s="40">
        <f t="shared" si="153"/>
        <v>5.695758221862901</v>
      </c>
      <c r="AE159" s="40">
        <f t="shared" si="154"/>
        <v>1.4047655311570484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6.987261443394881</v>
      </c>
      <c r="C160" s="11">
        <f t="shared" si="146"/>
        <v>8.1943651411463048</v>
      </c>
      <c r="D160" s="11">
        <f t="shared" si="146"/>
        <v>8.3027701152469771</v>
      </c>
      <c r="E160" s="11">
        <f t="shared" si="146"/>
        <v>8.5079526531955825</v>
      </c>
      <c r="F160" s="11">
        <f t="shared" si="146"/>
        <v>9.6885010086590349</v>
      </c>
      <c r="H160" s="40">
        <f t="shared" si="147"/>
        <v>3.5102134065726043</v>
      </c>
      <c r="I160" s="40">
        <f t="shared" si="148"/>
        <v>1.034315855002621</v>
      </c>
      <c r="L160" s="10" t="str">
        <f t="shared" ref="L160:Q160" si="165">L15</f>
        <v>32 Health and social care associate professionals</v>
      </c>
      <c r="M160" s="11">
        <f t="shared" si="165"/>
        <v>1.4279205267257469</v>
      </c>
      <c r="N160" s="11">
        <f t="shared" si="165"/>
        <v>1.3941317329349716</v>
      </c>
      <c r="O160" s="11">
        <f t="shared" si="165"/>
        <v>1.4512362465249873</v>
      </c>
      <c r="P160" s="11">
        <f t="shared" si="165"/>
        <v>1.3136630074216331</v>
      </c>
      <c r="Q160" s="11">
        <f t="shared" si="165"/>
        <v>1.4294169779932355</v>
      </c>
      <c r="S160" s="40">
        <f t="shared" si="150"/>
        <v>0.32445658829947099</v>
      </c>
      <c r="T160" s="40">
        <f>IF(Q$151-O$151 &lt;&gt; 0,(EXP(LN(Q160/O160)/(Q$151-O$151))-1)*100,0)</f>
        <v>-0.10094317513418272</v>
      </c>
      <c r="W160" s="10" t="str">
        <f t="shared" ref="W160:AB160" si="166">W15</f>
        <v>32 Health and social care associate professionals</v>
      </c>
      <c r="X160" s="11">
        <f t="shared" si="166"/>
        <v>5.5593409166691323</v>
      </c>
      <c r="Y160" s="11">
        <f t="shared" si="166"/>
        <v>6.8002334082113256</v>
      </c>
      <c r="Z160" s="11">
        <f t="shared" si="166"/>
        <v>6.8515338687219831</v>
      </c>
      <c r="AA160" s="11">
        <f t="shared" si="166"/>
        <v>7.1942896457739485</v>
      </c>
      <c r="AB160" s="11">
        <f t="shared" si="166"/>
        <v>8.2590840306658091</v>
      </c>
      <c r="AD160" s="40">
        <f t="shared" si="153"/>
        <v>4.2684458570708683</v>
      </c>
      <c r="AE160" s="40">
        <f t="shared" si="154"/>
        <v>1.2533975992094826</v>
      </c>
    </row>
    <row r="161" spans="1:31" x14ac:dyDescent="0.2">
      <c r="A161" s="10" t="str">
        <f t="shared" si="142"/>
        <v>33 Protective service occupations</v>
      </c>
      <c r="B161" s="11">
        <f t="shared" si="142"/>
        <v>5.2253691092217718</v>
      </c>
      <c r="C161" s="11">
        <f t="shared" si="146"/>
        <v>4.812224037009754</v>
      </c>
      <c r="D161" s="11">
        <f t="shared" si="146"/>
        <v>5.1895726950160386</v>
      </c>
      <c r="E161" s="11">
        <f t="shared" si="146"/>
        <v>6.4290345481765918</v>
      </c>
      <c r="F161" s="11">
        <f t="shared" si="146"/>
        <v>7.6396157739732331</v>
      </c>
      <c r="H161" s="40">
        <f t="shared" si="147"/>
        <v>-0.13738707438126774</v>
      </c>
      <c r="I161" s="40">
        <f t="shared" si="148"/>
        <v>2.6114901189665751</v>
      </c>
      <c r="L161" s="10" t="str">
        <f t="shared" ref="L161:Q161" si="167">L16</f>
        <v>33 Protective service occupations</v>
      </c>
      <c r="M161" s="11">
        <f t="shared" si="167"/>
        <v>3.8623109411668968</v>
      </c>
      <c r="N161" s="11">
        <f t="shared" si="167"/>
        <v>3.4466737327975538</v>
      </c>
      <c r="O161" s="11">
        <f t="shared" si="167"/>
        <v>3.631227347195138</v>
      </c>
      <c r="P161" s="11">
        <f t="shared" si="167"/>
        <v>4.2749044740779594</v>
      </c>
      <c r="Q161" s="11">
        <f t="shared" si="167"/>
        <v>4.689298176803419</v>
      </c>
      <c r="S161" s="40">
        <f t="shared" si="150"/>
        <v>-1.2263184793574022</v>
      </c>
      <c r="T161" s="40">
        <f t="shared" si="151"/>
        <v>1.7193619259762594</v>
      </c>
      <c r="W161" s="10" t="str">
        <f t="shared" ref="W161:AB161" si="168">W16</f>
        <v>33 Protective service occupations</v>
      </c>
      <c r="X161" s="11">
        <f t="shared" si="168"/>
        <v>1.3630581680548719</v>
      </c>
      <c r="Y161" s="11">
        <f t="shared" si="168"/>
        <v>1.3655503042122099</v>
      </c>
      <c r="Z161" s="11">
        <f t="shared" si="168"/>
        <v>1.5583453478208995</v>
      </c>
      <c r="AA161" s="11">
        <f t="shared" si="168"/>
        <v>2.1541300740986316</v>
      </c>
      <c r="AB161" s="11">
        <f t="shared" si="168"/>
        <v>2.9503175971698212</v>
      </c>
      <c r="AD161" s="40">
        <f t="shared" si="153"/>
        <v>2.714052392747246</v>
      </c>
      <c r="AE161" s="40">
        <f t="shared" si="154"/>
        <v>4.3470888683991182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10.032458752940459</v>
      </c>
      <c r="C162" s="11">
        <f t="shared" si="146"/>
        <v>9.6284209191517132</v>
      </c>
      <c r="D162" s="11">
        <f t="shared" si="146"/>
        <v>11.511049007189913</v>
      </c>
      <c r="E162" s="11">
        <f t="shared" si="146"/>
        <v>10.95012664038766</v>
      </c>
      <c r="F162" s="11">
        <f t="shared" si="146"/>
        <v>12.070426406503927</v>
      </c>
      <c r="H162" s="40">
        <f t="shared" si="147"/>
        <v>2.7877841871764453</v>
      </c>
      <c r="I162" s="40">
        <f t="shared" si="148"/>
        <v>0.31684091601156261</v>
      </c>
      <c r="L162" s="10" t="str">
        <f t="shared" ref="L162:Q162" si="169">L17</f>
        <v>34 Culture, media and sports occupations</v>
      </c>
      <c r="M162" s="11">
        <f t="shared" si="169"/>
        <v>5.4563110453403594</v>
      </c>
      <c r="N162" s="11">
        <f t="shared" si="169"/>
        <v>5.5516941645442817</v>
      </c>
      <c r="O162" s="11">
        <f t="shared" si="169"/>
        <v>6.1649438722266714</v>
      </c>
      <c r="P162" s="11">
        <f t="shared" si="169"/>
        <v>5.9878166547500911</v>
      </c>
      <c r="Q162" s="11">
        <f t="shared" si="169"/>
        <v>6.6385207019658967</v>
      </c>
      <c r="S162" s="40">
        <f t="shared" si="150"/>
        <v>2.4721861081108853</v>
      </c>
      <c r="T162" s="40">
        <f t="shared" si="151"/>
        <v>0.49462002953770678</v>
      </c>
      <c r="W162" s="10" t="str">
        <f t="shared" ref="W162:AB162" si="170">W17</f>
        <v>34 Culture, media and sports occupations</v>
      </c>
      <c r="X162" s="11">
        <f t="shared" si="170"/>
        <v>4.5761477076001036</v>
      </c>
      <c r="Y162" s="11">
        <f t="shared" si="170"/>
        <v>4.0767267546074262</v>
      </c>
      <c r="Z162" s="11">
        <f t="shared" si="170"/>
        <v>5.3461051349632349</v>
      </c>
      <c r="AA162" s="11">
        <f t="shared" si="170"/>
        <v>4.9623099856375692</v>
      </c>
      <c r="AB162" s="11">
        <f t="shared" si="170"/>
        <v>5.4319057045380257</v>
      </c>
      <c r="AD162" s="40">
        <f t="shared" si="153"/>
        <v>3.159087578209685</v>
      </c>
      <c r="AE162" s="40">
        <f t="shared" si="154"/>
        <v>0.10620133526135778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29.152834141258143</v>
      </c>
      <c r="C163" s="11">
        <f t="shared" si="146"/>
        <v>31.040018616794359</v>
      </c>
      <c r="D163" s="11">
        <f t="shared" si="146"/>
        <v>31.64918667951213</v>
      </c>
      <c r="E163" s="11">
        <f t="shared" si="146"/>
        <v>30.756793247971416</v>
      </c>
      <c r="F163" s="11">
        <f t="shared" si="146"/>
        <v>32.588979935033549</v>
      </c>
      <c r="H163" s="40">
        <f t="shared" si="147"/>
        <v>1.6567812227328726</v>
      </c>
      <c r="I163" s="40">
        <f t="shared" si="148"/>
        <v>0.19526867807253545</v>
      </c>
      <c r="L163" s="10" t="str">
        <f t="shared" ref="L163:Q163" si="171">L18</f>
        <v>35 Business and public service associate professionals</v>
      </c>
      <c r="M163" s="11">
        <f t="shared" si="171"/>
        <v>15.728070826442694</v>
      </c>
      <c r="N163" s="11">
        <f t="shared" si="171"/>
        <v>16.274810208217822</v>
      </c>
      <c r="O163" s="11">
        <f t="shared" si="171"/>
        <v>16.668995474308865</v>
      </c>
      <c r="P163" s="11">
        <f t="shared" si="171"/>
        <v>15.6511691818354</v>
      </c>
      <c r="Q163" s="11">
        <f t="shared" si="171"/>
        <v>15.701081213762798</v>
      </c>
      <c r="S163" s="40">
        <f t="shared" si="150"/>
        <v>1.1688456104906431</v>
      </c>
      <c r="T163" s="40">
        <f t="shared" si="151"/>
        <v>-0.39801154843865927</v>
      </c>
      <c r="W163" s="10" t="str">
        <f t="shared" ref="W163:AB163" si="172">W18</f>
        <v>35 Business and public service associate professionals</v>
      </c>
      <c r="X163" s="11">
        <f t="shared" si="172"/>
        <v>13.424763314815417</v>
      </c>
      <c r="Y163" s="11">
        <f t="shared" si="172"/>
        <v>14.765208408576568</v>
      </c>
      <c r="Z163" s="11">
        <f t="shared" si="172"/>
        <v>14.980191205203274</v>
      </c>
      <c r="AA163" s="11">
        <f t="shared" si="172"/>
        <v>15.10562406613597</v>
      </c>
      <c r="AB163" s="11">
        <f t="shared" si="172"/>
        <v>16.887898721270762</v>
      </c>
      <c r="AD163" s="40">
        <f t="shared" si="153"/>
        <v>2.2167677570118505</v>
      </c>
      <c r="AE163" s="40">
        <f t="shared" si="154"/>
        <v>0.80232532602975137</v>
      </c>
    </row>
    <row r="164" spans="1:31" x14ac:dyDescent="0.2">
      <c r="A164" s="10" t="str">
        <f t="shared" si="142"/>
        <v>41 Administrative occupations</v>
      </c>
      <c r="B164" s="11">
        <f t="shared" si="142"/>
        <v>41.355447069592032</v>
      </c>
      <c r="C164" s="11">
        <f t="shared" si="146"/>
        <v>40.15299612885137</v>
      </c>
      <c r="D164" s="11">
        <f t="shared" si="146"/>
        <v>40.607222729495341</v>
      </c>
      <c r="E164" s="11">
        <f t="shared" si="146"/>
        <v>37.259834622990702</v>
      </c>
      <c r="F164" s="11">
        <f t="shared" si="146"/>
        <v>34.760120160385199</v>
      </c>
      <c r="H164" s="40">
        <f t="shared" si="147"/>
        <v>-0.36449794940908165</v>
      </c>
      <c r="I164" s="40">
        <f t="shared" si="148"/>
        <v>-1.0311481250775301</v>
      </c>
      <c r="L164" s="10" t="str">
        <f t="shared" ref="L164:Q164" si="173">L19</f>
        <v>41 Administrative occupations</v>
      </c>
      <c r="M164" s="11">
        <f t="shared" si="173"/>
        <v>10.542770208055485</v>
      </c>
      <c r="N164" s="11">
        <f t="shared" si="173"/>
        <v>9.6323017964624373</v>
      </c>
      <c r="O164" s="11">
        <f t="shared" si="173"/>
        <v>11.334373771122326</v>
      </c>
      <c r="P164" s="11">
        <f t="shared" si="173"/>
        <v>10.742740606386525</v>
      </c>
      <c r="Q164" s="11">
        <f t="shared" si="173"/>
        <v>11.505300017043002</v>
      </c>
      <c r="S164" s="40">
        <f t="shared" si="150"/>
        <v>1.4585281841830389</v>
      </c>
      <c r="T164" s="40">
        <f t="shared" si="151"/>
        <v>9.9834903090845195E-2</v>
      </c>
      <c r="W164" s="10" t="str">
        <f t="shared" ref="W164:AB164" si="174">W19</f>
        <v>41 Administrative occupations</v>
      </c>
      <c r="X164" s="11">
        <f t="shared" si="174"/>
        <v>30.812676861536499</v>
      </c>
      <c r="Y164" s="11">
        <f t="shared" si="174"/>
        <v>30.520694332388903</v>
      </c>
      <c r="Z164" s="11">
        <f t="shared" si="174"/>
        <v>29.272848958373025</v>
      </c>
      <c r="AA164" s="11">
        <f t="shared" si="174"/>
        <v>26.517094016604197</v>
      </c>
      <c r="AB164" s="11">
        <f t="shared" si="174"/>
        <v>23.254820143342197</v>
      </c>
      <c r="AD164" s="40">
        <f t="shared" si="153"/>
        <v>-1.0200768023607476</v>
      </c>
      <c r="AE164" s="40">
        <f t="shared" si="154"/>
        <v>-1.5226092881169717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12.286748793194965</v>
      </c>
      <c r="C165" s="11">
        <f t="shared" si="146"/>
        <v>11.643153521365626</v>
      </c>
      <c r="D165" s="11">
        <f t="shared" si="146"/>
        <v>11.07856188597426</v>
      </c>
      <c r="E165" s="11">
        <f t="shared" si="146"/>
        <v>11.377944387114535</v>
      </c>
      <c r="F165" s="11">
        <f t="shared" si="146"/>
        <v>8.2770314977542174</v>
      </c>
      <c r="H165" s="40">
        <f t="shared" si="147"/>
        <v>-2.0489080581313823</v>
      </c>
      <c r="I165" s="40">
        <f t="shared" si="148"/>
        <v>-1.9247520757113667</v>
      </c>
      <c r="L165" s="10" t="str">
        <f t="shared" ref="L165:Q165" si="175">L20</f>
        <v>42 Secretarial and related occupations</v>
      </c>
      <c r="M165" s="11">
        <f t="shared" si="175"/>
        <v>0.68294613384996128</v>
      </c>
      <c r="N165" s="11">
        <f t="shared" si="175"/>
        <v>0.51127445310748876</v>
      </c>
      <c r="O165" s="11">
        <f t="shared" si="175"/>
        <v>0.50015859505784765</v>
      </c>
      <c r="P165" s="11">
        <f t="shared" si="175"/>
        <v>0.64158957025876251</v>
      </c>
      <c r="Q165" s="11">
        <f t="shared" si="175"/>
        <v>0.77743086925773797</v>
      </c>
      <c r="S165" s="40">
        <f>IF(O$151-M$151 &lt;&gt; 0,(EXP(LN(O165/M165)/(O$151-M$151))-1)*100,0)</f>
        <v>-6.0397297752750267</v>
      </c>
      <c r="T165" s="40">
        <f t="shared" si="151"/>
        <v>2.9841217421267663</v>
      </c>
      <c r="W165" s="10" t="str">
        <f t="shared" ref="W165:AB165" si="176">W20</f>
        <v>42 Secretarial and related occupations</v>
      </c>
      <c r="X165" s="11">
        <f t="shared" si="176"/>
        <v>11.603802659345002</v>
      </c>
      <c r="Y165" s="11">
        <f t="shared" si="176"/>
        <v>11.131879068258137</v>
      </c>
      <c r="Z165" s="11">
        <f t="shared" si="176"/>
        <v>10.578403290916413</v>
      </c>
      <c r="AA165" s="11">
        <f t="shared" si="176"/>
        <v>10.736354816855769</v>
      </c>
      <c r="AB165" s="11">
        <f t="shared" si="176"/>
        <v>7.4996006284964789</v>
      </c>
      <c r="AD165" s="40">
        <f t="shared" si="153"/>
        <v>-1.8333530583989455</v>
      </c>
      <c r="AE165" s="40">
        <f t="shared" si="154"/>
        <v>-2.2670065051519028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6.2027654673988026</v>
      </c>
      <c r="C166" s="11">
        <f t="shared" si="146"/>
        <v>6.6390866607637271</v>
      </c>
      <c r="D166" s="11">
        <f t="shared" si="146"/>
        <v>4.2932745777918271</v>
      </c>
      <c r="E166" s="11">
        <f t="shared" si="146"/>
        <v>4.5095151388223593</v>
      </c>
      <c r="F166" s="11">
        <f t="shared" si="146"/>
        <v>5.163909077540521</v>
      </c>
      <c r="H166" s="40">
        <f t="shared" si="147"/>
        <v>-7.0946634528457846</v>
      </c>
      <c r="I166" s="40">
        <f t="shared" si="148"/>
        <v>1.2385683003424131</v>
      </c>
      <c r="L166" s="10" t="str">
        <f t="shared" ref="L166:Q166" si="177">L21</f>
        <v>51 Skilled agricultural and related trades</v>
      </c>
      <c r="M166" s="11">
        <f t="shared" si="177"/>
        <v>5.2651331125461356</v>
      </c>
      <c r="N166" s="11">
        <f t="shared" si="177"/>
        <v>5.4963805722157666</v>
      </c>
      <c r="O166" s="11">
        <f t="shared" si="177"/>
        <v>3.2604578960529706</v>
      </c>
      <c r="P166" s="11">
        <f t="shared" si="177"/>
        <v>3.3187441693434816</v>
      </c>
      <c r="Q166" s="11">
        <f t="shared" si="177"/>
        <v>3.692207320475025</v>
      </c>
      <c r="S166" s="40">
        <f t="shared" si="150"/>
        <v>-9.13976658199398</v>
      </c>
      <c r="T166" s="40">
        <f t="shared" si="151"/>
        <v>0.83249159625473634</v>
      </c>
      <c r="W166" s="10" t="str">
        <f t="shared" ref="W166:AB166" si="178">W21</f>
        <v>51 Skilled agricultural and related trades</v>
      </c>
      <c r="X166" s="11">
        <f t="shared" si="178"/>
        <v>0.93763235485267371</v>
      </c>
      <c r="Y166" s="11">
        <f t="shared" si="178"/>
        <v>1.1427060885479614</v>
      </c>
      <c r="Z166" s="11">
        <f t="shared" si="178"/>
        <v>1.03281668173885</v>
      </c>
      <c r="AA166" s="11">
        <f t="shared" si="178"/>
        <v>1.1907709694788782</v>
      </c>
      <c r="AB166" s="11">
        <f t="shared" si="178"/>
        <v>1.4717017570655022</v>
      </c>
      <c r="AD166" s="40">
        <f t="shared" si="153"/>
        <v>1.9525591770547024</v>
      </c>
      <c r="AE166" s="40">
        <f t="shared" si="154"/>
        <v>2.3889535299573161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18.068621378152312</v>
      </c>
      <c r="C167" s="11">
        <f t="shared" si="146"/>
        <v>17.609622777065535</v>
      </c>
      <c r="D167" s="11">
        <f t="shared" si="146"/>
        <v>15.136569879745572</v>
      </c>
      <c r="E167" s="11">
        <f t="shared" si="146"/>
        <v>15.346232836133193</v>
      </c>
      <c r="F167" s="11">
        <f t="shared" si="146"/>
        <v>14.432751816263394</v>
      </c>
      <c r="H167" s="40">
        <f t="shared" si="147"/>
        <v>-3.4792938554189967</v>
      </c>
      <c r="I167" s="40">
        <f t="shared" si="148"/>
        <v>-0.31692078621529118</v>
      </c>
      <c r="L167" s="10" t="str">
        <f t="shared" ref="L167:Q167" si="179">L22</f>
        <v>52 Skilled metal, electrical and electronic trades</v>
      </c>
      <c r="M167" s="11">
        <f t="shared" si="179"/>
        <v>17.701740824142671</v>
      </c>
      <c r="N167" s="11">
        <f t="shared" si="179"/>
        <v>17.031305993129607</v>
      </c>
      <c r="O167" s="11">
        <f t="shared" si="179"/>
        <v>14.677707436758032</v>
      </c>
      <c r="P167" s="11">
        <f t="shared" si="179"/>
        <v>14.307592544515382</v>
      </c>
      <c r="Q167" s="11">
        <f t="shared" si="179"/>
        <v>13.200500163142074</v>
      </c>
      <c r="S167" s="40">
        <f t="shared" si="150"/>
        <v>-3.6773438896700927</v>
      </c>
      <c r="T167" s="40">
        <f t="shared" si="151"/>
        <v>-0.70467293319311786</v>
      </c>
      <c r="W167" s="10" t="str">
        <f t="shared" ref="W167:AB167" si="180">W22</f>
        <v>52 Skilled metal, electrical and electronic trades</v>
      </c>
      <c r="X167" s="11">
        <f t="shared" si="180"/>
        <v>0.36688055400963676</v>
      </c>
      <c r="Y167" s="11">
        <f t="shared" si="180"/>
        <v>0.57831678393591535</v>
      </c>
      <c r="Z167" s="11">
        <f t="shared" si="180"/>
        <v>0.45886244298755646</v>
      </c>
      <c r="AA167" s="11">
        <f t="shared" si="180"/>
        <v>1.0386402916178157</v>
      </c>
      <c r="AB167" s="11">
        <f t="shared" si="180"/>
        <v>1.2322516531213308</v>
      </c>
      <c r="AD167" s="40">
        <f t="shared" si="153"/>
        <v>4.5758886988290115</v>
      </c>
      <c r="AE167" s="40">
        <f t="shared" si="154"/>
        <v>6.8073466857403675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12.011193668857645</v>
      </c>
      <c r="C168" s="11">
        <f t="shared" si="146"/>
        <v>10.535885273208246</v>
      </c>
      <c r="D168" s="11">
        <f t="shared" si="146"/>
        <v>9.8081563034202741</v>
      </c>
      <c r="E168" s="11">
        <f t="shared" si="146"/>
        <v>10.231998345236642</v>
      </c>
      <c r="F168" s="11">
        <f t="shared" si="146"/>
        <v>9.0875189636760769</v>
      </c>
      <c r="H168" s="40">
        <f t="shared" si="147"/>
        <v>-3.9714786327422757</v>
      </c>
      <c r="I168" s="40">
        <f t="shared" si="148"/>
        <v>-0.50745730117707222</v>
      </c>
      <c r="L168" s="10" t="str">
        <f t="shared" ref="L168:Q168" si="181">L23</f>
        <v>53 Skilled construction and building trades</v>
      </c>
      <c r="M168" s="11">
        <f t="shared" si="181"/>
        <v>11.838482645562546</v>
      </c>
      <c r="N168" s="11">
        <f t="shared" si="181"/>
        <v>10.300358180291303</v>
      </c>
      <c r="O168" s="11">
        <f t="shared" si="181"/>
        <v>9.5338566315873994</v>
      </c>
      <c r="P168" s="11">
        <f t="shared" si="181"/>
        <v>9.9380030153513754</v>
      </c>
      <c r="Q168" s="11">
        <f t="shared" si="181"/>
        <v>8.7310096352223532</v>
      </c>
      <c r="S168" s="40">
        <f t="shared" si="150"/>
        <v>-4.2377117594872393</v>
      </c>
      <c r="T168" s="40">
        <f t="shared" si="151"/>
        <v>-0.58473907182172713</v>
      </c>
      <c r="W168" s="10" t="str">
        <f t="shared" ref="W168:AB168" si="182">W23</f>
        <v>53 Skilled construction and building trades</v>
      </c>
      <c r="X168" s="11">
        <f t="shared" si="182"/>
        <v>0.17271102329510893</v>
      </c>
      <c r="Y168" s="11">
        <f t="shared" si="182"/>
        <v>0.23552709291691803</v>
      </c>
      <c r="Z168" s="11">
        <f t="shared" si="182"/>
        <v>0.27429967183285903</v>
      </c>
      <c r="AA168" s="11">
        <f t="shared" si="182"/>
        <v>0.29399532988526722</v>
      </c>
      <c r="AB168" s="11">
        <f t="shared" si="182"/>
        <v>0.35650932845372091</v>
      </c>
      <c r="AD168" s="40">
        <f t="shared" si="153"/>
        <v>9.6935384835095348</v>
      </c>
      <c r="AE168" s="40">
        <f t="shared" si="154"/>
        <v>1.7629544793960061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10.699132493843587</v>
      </c>
      <c r="C169" s="11">
        <f t="shared" si="146"/>
        <v>9.6182590907784409</v>
      </c>
      <c r="D169" s="11">
        <f t="shared" si="146"/>
        <v>9.3388200576204028</v>
      </c>
      <c r="E169" s="11">
        <f t="shared" si="146"/>
        <v>9.308763524895717</v>
      </c>
      <c r="F169" s="11">
        <f t="shared" si="146"/>
        <v>9.6037641026401488</v>
      </c>
      <c r="H169" s="40">
        <f t="shared" si="147"/>
        <v>-2.683005397149707</v>
      </c>
      <c r="I169" s="40">
        <f t="shared" si="148"/>
        <v>0.18667537895120656</v>
      </c>
      <c r="L169" s="10" t="str">
        <f t="shared" ref="L169:Q169" si="183">L24</f>
        <v>54 Textiles, printing and other skilled trades</v>
      </c>
      <c r="M169" s="11">
        <f t="shared" si="183"/>
        <v>6.6403355052920423</v>
      </c>
      <c r="N169" s="11">
        <f t="shared" si="183"/>
        <v>5.7292250928647235</v>
      </c>
      <c r="O169" s="11">
        <f t="shared" si="183"/>
        <v>5.2831414318551282</v>
      </c>
      <c r="P169" s="11">
        <f t="shared" si="183"/>
        <v>5.2643231828223351</v>
      </c>
      <c r="Q169" s="11">
        <f t="shared" si="183"/>
        <v>5.3200621077343282</v>
      </c>
      <c r="S169" s="40">
        <f t="shared" si="150"/>
        <v>-4.4698536983150188</v>
      </c>
      <c r="T169" s="40">
        <f t="shared" si="151"/>
        <v>4.6438037268847765E-2</v>
      </c>
      <c r="W169" s="10" t="str">
        <f t="shared" ref="W169:AB169" si="184">W24</f>
        <v>54 Textiles, printing and other skilled trades</v>
      </c>
      <c r="X169" s="11">
        <f t="shared" si="184"/>
        <v>4.0587969885515642</v>
      </c>
      <c r="Y169" s="11">
        <f t="shared" si="184"/>
        <v>3.8890339979137178</v>
      </c>
      <c r="Z169" s="11">
        <f t="shared" si="184"/>
        <v>4.0556786257652844</v>
      </c>
      <c r="AA169" s="11">
        <f t="shared" si="184"/>
        <v>4.0444403420733828</v>
      </c>
      <c r="AB169" s="11">
        <f t="shared" si="184"/>
        <v>4.2837019949058242</v>
      </c>
      <c r="AD169" s="40">
        <f t="shared" si="153"/>
        <v>-1.5370670516290375E-2</v>
      </c>
      <c r="AE169" s="40">
        <f t="shared" si="154"/>
        <v>0.36532943343872137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34.826370446983972</v>
      </c>
      <c r="C170" s="11">
        <f t="shared" si="146"/>
        <v>37.830674881164171</v>
      </c>
      <c r="D170" s="11">
        <f t="shared" si="146"/>
        <v>36.675166313580789</v>
      </c>
      <c r="E170" s="11">
        <f t="shared" si="146"/>
        <v>40.070646087146258</v>
      </c>
      <c r="F170" s="11">
        <f t="shared" si="146"/>
        <v>45.468317121455456</v>
      </c>
      <c r="H170" s="40">
        <f t="shared" si="147"/>
        <v>1.0398691989686792</v>
      </c>
      <c r="I170" s="40">
        <f t="shared" si="148"/>
        <v>1.4430860348893848</v>
      </c>
      <c r="L170" s="10" t="str">
        <f t="shared" ref="L170:Q170" si="185">L25</f>
        <v>61 Caring personal service occupations</v>
      </c>
      <c r="M170" s="11">
        <f t="shared" si="185"/>
        <v>5.3188622410898656</v>
      </c>
      <c r="N170" s="11">
        <f t="shared" si="185"/>
        <v>5.2670867524668719</v>
      </c>
      <c r="O170" s="11">
        <f t="shared" si="185"/>
        <v>5.0288767057970141</v>
      </c>
      <c r="P170" s="11">
        <f t="shared" si="185"/>
        <v>6.2924879016031685</v>
      </c>
      <c r="Q170" s="11">
        <f t="shared" si="185"/>
        <v>7.6784130979245173</v>
      </c>
      <c r="S170" s="40">
        <f t="shared" si="150"/>
        <v>-1.1149928745197601</v>
      </c>
      <c r="T170" s="40">
        <f t="shared" si="151"/>
        <v>2.8616213765075171</v>
      </c>
      <c r="W170" s="10" t="str">
        <f t="shared" ref="W170:AB170" si="186">W25</f>
        <v>61 Caring personal service occupations</v>
      </c>
      <c r="X170" s="11">
        <f t="shared" si="186"/>
        <v>29.507508205894094</v>
      </c>
      <c r="Y170" s="11">
        <f t="shared" si="186"/>
        <v>32.56358812869744</v>
      </c>
      <c r="Z170" s="11">
        <f t="shared" si="186"/>
        <v>31.646289607783796</v>
      </c>
      <c r="AA170" s="11">
        <f t="shared" si="186"/>
        <v>33.778158185542999</v>
      </c>
      <c r="AB170" s="11">
        <f t="shared" si="186"/>
        <v>37.78990402353093</v>
      </c>
      <c r="AD170" s="40">
        <f t="shared" si="153"/>
        <v>1.409362440196138</v>
      </c>
      <c r="AE170" s="40">
        <f t="shared" si="154"/>
        <v>1.1898299441832183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10.133560867796966</v>
      </c>
      <c r="C171" s="11">
        <f t="shared" si="146"/>
        <v>11.022358976383286</v>
      </c>
      <c r="D171" s="11">
        <f t="shared" si="146"/>
        <v>11.216361143470117</v>
      </c>
      <c r="E171" s="11">
        <f t="shared" si="146"/>
        <v>11.467684287428034</v>
      </c>
      <c r="F171" s="11">
        <f t="shared" si="146"/>
        <v>11.758408922273315</v>
      </c>
      <c r="H171" s="40">
        <f t="shared" si="147"/>
        <v>2.0511682513774554</v>
      </c>
      <c r="I171" s="40">
        <f t="shared" si="148"/>
        <v>0.31512955157604328</v>
      </c>
      <c r="L171" s="10" t="str">
        <f t="shared" ref="L171:Q171" si="187">L26</f>
        <v>62 Leisure, travel and related personal service occupations</v>
      </c>
      <c r="M171" s="11">
        <f t="shared" si="187"/>
        <v>2.8044242179263836</v>
      </c>
      <c r="N171" s="11">
        <f t="shared" si="187"/>
        <v>3.1223035819340206</v>
      </c>
      <c r="O171" s="11">
        <f t="shared" si="187"/>
        <v>2.9174661778892768</v>
      </c>
      <c r="P171" s="11">
        <f t="shared" si="187"/>
        <v>2.9875711398668412</v>
      </c>
      <c r="Q171" s="11">
        <f t="shared" si="187"/>
        <v>3.262290734408305</v>
      </c>
      <c r="S171" s="40">
        <f t="shared" si="150"/>
        <v>0.79347635493454138</v>
      </c>
      <c r="T171" s="40">
        <f t="shared" si="151"/>
        <v>0.74754114585406928</v>
      </c>
      <c r="W171" s="10" t="str">
        <f t="shared" ref="W171:AB171" si="188">W26</f>
        <v>62 Leisure, travel and related personal service occupations</v>
      </c>
      <c r="X171" s="11">
        <f t="shared" si="188"/>
        <v>7.3291366498705894</v>
      </c>
      <c r="Y171" s="11">
        <f t="shared" si="188"/>
        <v>7.9000553944492689</v>
      </c>
      <c r="Z171" s="11">
        <f t="shared" si="188"/>
        <v>8.2988949655808426</v>
      </c>
      <c r="AA171" s="11">
        <f t="shared" si="188"/>
        <v>8.4801131475611911</v>
      </c>
      <c r="AB171" s="11">
        <f t="shared" si="188"/>
        <v>8.4961181878650205</v>
      </c>
      <c r="AD171" s="40">
        <f t="shared" si="153"/>
        <v>2.5164337164741868</v>
      </c>
      <c r="AE171" s="40">
        <f t="shared" si="154"/>
        <v>0.15670269149863358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0.51305440962713866</v>
      </c>
      <c r="C172" s="11">
        <f t="shared" si="146"/>
        <v>0.41065554810489913</v>
      </c>
      <c r="D172" s="11">
        <f t="shared" si="146"/>
        <v>0.52467986934996869</v>
      </c>
      <c r="E172" s="11">
        <f t="shared" si="146"/>
        <v>0.43547545396205473</v>
      </c>
      <c r="F172" s="11">
        <f t="shared" si="146"/>
        <v>0.47196937334923944</v>
      </c>
      <c r="H172" s="40">
        <f t="shared" si="147"/>
        <v>0.44913365012386741</v>
      </c>
      <c r="I172" s="40">
        <f t="shared" si="148"/>
        <v>-0.70334293367206868</v>
      </c>
      <c r="L172" s="10" t="str">
        <f t="shared" ref="L172:Q172" si="189">L27</f>
        <v>63 Community and civil enforcement occupations</v>
      </c>
      <c r="M172" s="11">
        <f t="shared" si="189"/>
        <v>0.37784166838532657</v>
      </c>
      <c r="N172" s="11">
        <f t="shared" si="189"/>
        <v>0.26012944163143048</v>
      </c>
      <c r="O172" s="11">
        <f t="shared" si="189"/>
        <v>0.39011513870452658</v>
      </c>
      <c r="P172" s="11">
        <f t="shared" si="189"/>
        <v>0.25280167996312519</v>
      </c>
      <c r="Q172" s="11">
        <f t="shared" si="189"/>
        <v>0.28597923597934899</v>
      </c>
      <c r="S172" s="40">
        <f t="shared" si="150"/>
        <v>0.64138173660339692</v>
      </c>
      <c r="T172" s="40">
        <f t="shared" si="151"/>
        <v>-2.048870906365452</v>
      </c>
      <c r="W172" s="10" t="str">
        <f t="shared" ref="W172:AB172" si="190">W27</f>
        <v>63 Community and civil enforcement occupations</v>
      </c>
      <c r="X172" s="11">
        <f t="shared" si="190"/>
        <v>0.13521274124181232</v>
      </c>
      <c r="Y172" s="11">
        <f t="shared" si="190"/>
        <v>0.1505261064734689</v>
      </c>
      <c r="Z172" s="11">
        <f t="shared" si="190"/>
        <v>0.13456473064544189</v>
      </c>
      <c r="AA172" s="11">
        <f t="shared" si="190"/>
        <v>0.1826737739989289</v>
      </c>
      <c r="AB172" s="11">
        <f t="shared" si="190"/>
        <v>0.18599013736989062</v>
      </c>
      <c r="AD172" s="40">
        <f t="shared" si="153"/>
        <v>-9.6034799326205622E-2</v>
      </c>
      <c r="AE172" s="40">
        <f t="shared" si="154"/>
        <v>2.1811010069254788</v>
      </c>
    </row>
    <row r="173" spans="1:31" x14ac:dyDescent="0.2">
      <c r="A173" s="10" t="str">
        <f t="shared" si="142"/>
        <v>71 Sales occupations</v>
      </c>
      <c r="B173" s="11">
        <f t="shared" si="142"/>
        <v>32.655691486787745</v>
      </c>
      <c r="C173" s="11">
        <f t="shared" si="146"/>
        <v>28.318392298640759</v>
      </c>
      <c r="D173" s="11">
        <f t="shared" si="146"/>
        <v>27.914842265939633</v>
      </c>
      <c r="E173" s="11">
        <f t="shared" si="146"/>
        <v>26.071066038114299</v>
      </c>
      <c r="F173" s="11">
        <f t="shared" si="146"/>
        <v>24.919864796215002</v>
      </c>
      <c r="H173" s="40">
        <f t="shared" si="147"/>
        <v>-3.0885126955851105</v>
      </c>
      <c r="I173" s="40">
        <f t="shared" si="148"/>
        <v>-0.75376655555329242</v>
      </c>
      <c r="L173" s="10" t="str">
        <f t="shared" ref="L173:Q173" si="191">L28</f>
        <v>71 Sales occupations</v>
      </c>
      <c r="M173" s="11">
        <f t="shared" si="191"/>
        <v>13.164757450173378</v>
      </c>
      <c r="N173" s="11">
        <f t="shared" si="191"/>
        <v>11.758355742103852</v>
      </c>
      <c r="O173" s="11">
        <f t="shared" si="191"/>
        <v>11.712510054432078</v>
      </c>
      <c r="P173" s="11">
        <f t="shared" si="191"/>
        <v>11.204921083508308</v>
      </c>
      <c r="Q173" s="11">
        <f t="shared" si="191"/>
        <v>11.077684822181979</v>
      </c>
      <c r="S173" s="40">
        <f t="shared" si="150"/>
        <v>-2.3106043343427585</v>
      </c>
      <c r="T173" s="40">
        <f t="shared" si="151"/>
        <v>-0.3708094480266988</v>
      </c>
      <c r="W173" s="10" t="str">
        <f t="shared" ref="W173:AB173" si="192">W28</f>
        <v>71 Sales occupations</v>
      </c>
      <c r="X173" s="11">
        <f t="shared" si="192"/>
        <v>19.490934036614373</v>
      </c>
      <c r="Y173" s="11">
        <f t="shared" si="192"/>
        <v>16.560036556536915</v>
      </c>
      <c r="Z173" s="11">
        <f t="shared" si="192"/>
        <v>16.202332211507553</v>
      </c>
      <c r="AA173" s="11">
        <f t="shared" si="192"/>
        <v>14.866144954605943</v>
      </c>
      <c r="AB173" s="11">
        <f t="shared" si="192"/>
        <v>13.842179974033028</v>
      </c>
      <c r="AD173" s="40">
        <f t="shared" si="153"/>
        <v>-3.6284206771705629</v>
      </c>
      <c r="AE173" s="40">
        <f t="shared" si="154"/>
        <v>-1.0440762541430559</v>
      </c>
    </row>
    <row r="174" spans="1:31" x14ac:dyDescent="0.2">
      <c r="A174" s="10" t="str">
        <f t="shared" si="142"/>
        <v>72 Customer service occupations</v>
      </c>
      <c r="B174" s="11">
        <f t="shared" si="142"/>
        <v>7.0081764764575452</v>
      </c>
      <c r="C174" s="11">
        <f t="shared" si="146"/>
        <v>7.4470051718734007</v>
      </c>
      <c r="D174" s="11">
        <f t="shared" si="146"/>
        <v>7.5130913346406869</v>
      </c>
      <c r="E174" s="11">
        <f t="shared" si="146"/>
        <v>9.6083560340379499</v>
      </c>
      <c r="F174" s="11">
        <f t="shared" si="146"/>
        <v>11.089159783848503</v>
      </c>
      <c r="H174" s="40">
        <f t="shared" si="147"/>
        <v>1.4011143695800365</v>
      </c>
      <c r="I174" s="40">
        <f t="shared" si="148"/>
        <v>2.6294492194633534</v>
      </c>
      <c r="L174" s="10" t="str">
        <f t="shared" ref="L174:Q174" si="193">L29</f>
        <v>72 Customer service occupations</v>
      </c>
      <c r="M174" s="11">
        <f t="shared" si="193"/>
        <v>2.3968547751899978</v>
      </c>
      <c r="N174" s="11">
        <f t="shared" si="193"/>
        <v>2.1632737828506055</v>
      </c>
      <c r="O174" s="11">
        <f t="shared" si="193"/>
        <v>2.5587234952695317</v>
      </c>
      <c r="P174" s="11">
        <f t="shared" si="193"/>
        <v>3.5131216971213175</v>
      </c>
      <c r="Q174" s="11">
        <f t="shared" si="193"/>
        <v>4.1372026665988617</v>
      </c>
      <c r="S174" s="40">
        <f t="shared" si="150"/>
        <v>1.315601514589404</v>
      </c>
      <c r="T174" s="40">
        <f t="shared" si="151"/>
        <v>3.2552706188492042</v>
      </c>
      <c r="W174" s="10" t="str">
        <f t="shared" ref="W174:AB174" si="194">W29</f>
        <v>72 Customer service occupations</v>
      </c>
      <c r="X174" s="11">
        <f t="shared" si="194"/>
        <v>4.6113217012675394</v>
      </c>
      <c r="Y174" s="11">
        <f t="shared" si="194"/>
        <v>5.2837313890227948</v>
      </c>
      <c r="Z174" s="11">
        <f t="shared" si="194"/>
        <v>4.9543678393711534</v>
      </c>
      <c r="AA174" s="11">
        <f t="shared" si="194"/>
        <v>6.0952343369166293</v>
      </c>
      <c r="AB174" s="11">
        <f t="shared" si="194"/>
        <v>6.9519571172496386</v>
      </c>
      <c r="AD174" s="40">
        <f t="shared" si="153"/>
        <v>1.445448220452783</v>
      </c>
      <c r="AE174" s="40">
        <f>IF(AB$151-Z$151 &lt;&gt; 0,(EXP(LN(AB174/Z174)/(AB$151-Z$151))-1)*100,0)</f>
        <v>2.28405155279503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11.842277087192297</v>
      </c>
      <c r="C175" s="11">
        <f t="shared" si="146"/>
        <v>11.656117258642579</v>
      </c>
      <c r="D175" s="11">
        <f t="shared" si="146"/>
        <v>10.137466107284412</v>
      </c>
      <c r="E175" s="11">
        <f t="shared" si="146"/>
        <v>12.422582675908501</v>
      </c>
      <c r="F175" s="11">
        <f t="shared" si="146"/>
        <v>12.115411346358053</v>
      </c>
      <c r="H175" s="40">
        <f t="shared" si="147"/>
        <v>-3.0609321420340341</v>
      </c>
      <c r="I175" s="40">
        <f t="shared" si="148"/>
        <v>1.1953561603545548</v>
      </c>
      <c r="L175" s="10" t="str">
        <f t="shared" ref="L175:Q175" si="195">L30</f>
        <v>81 Process, plant and machine operatives</v>
      </c>
      <c r="M175" s="11">
        <f t="shared" si="195"/>
        <v>9.101621548554176</v>
      </c>
      <c r="N175" s="11">
        <f t="shared" si="195"/>
        <v>8.7866880647109493</v>
      </c>
      <c r="O175" s="11">
        <f t="shared" si="195"/>
        <v>7.7457863563765423</v>
      </c>
      <c r="P175" s="11">
        <f t="shared" si="195"/>
        <v>9.379703702035858</v>
      </c>
      <c r="Q175" s="11">
        <f t="shared" si="195"/>
        <v>9.2854774111101701</v>
      </c>
      <c r="S175" s="40">
        <f t="shared" si="150"/>
        <v>-3.1745892152570065</v>
      </c>
      <c r="T175" s="40">
        <f t="shared" si="151"/>
        <v>1.2160181808068105</v>
      </c>
      <c r="W175" s="10" t="str">
        <f t="shared" ref="W175:AB175" si="196">W30</f>
        <v>81 Process, plant and machine operatives</v>
      </c>
      <c r="X175" s="11">
        <f t="shared" si="196"/>
        <v>2.7406555386381211</v>
      </c>
      <c r="Y175" s="11">
        <f t="shared" si="196"/>
        <v>2.8694291939316292</v>
      </c>
      <c r="Z175" s="11">
        <f t="shared" si="196"/>
        <v>2.3916797509078611</v>
      </c>
      <c r="AA175" s="11">
        <f t="shared" si="196"/>
        <v>3.0428789738726372</v>
      </c>
      <c r="AB175" s="11">
        <f t="shared" si="196"/>
        <v>2.829933935247869</v>
      </c>
      <c r="AD175" s="40">
        <f t="shared" si="153"/>
        <v>-2.6872569864084594</v>
      </c>
      <c r="AE175" s="40">
        <f t="shared" si="154"/>
        <v>1.1280309798550769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16.2388593031597</v>
      </c>
      <c r="C176" s="11">
        <f t="shared" si="146"/>
        <v>18.967572134305403</v>
      </c>
      <c r="D176" s="11">
        <f t="shared" si="146"/>
        <v>16.737848225777171</v>
      </c>
      <c r="E176" s="11">
        <f t="shared" si="146"/>
        <v>18.551501724900739</v>
      </c>
      <c r="F176" s="11">
        <f t="shared" si="146"/>
        <v>19.098833141399226</v>
      </c>
      <c r="H176" s="40">
        <f t="shared" si="147"/>
        <v>0.60714416598062204</v>
      </c>
      <c r="I176" s="40">
        <f t="shared" si="148"/>
        <v>0.88357888342947</v>
      </c>
      <c r="L176" s="10" t="str">
        <f t="shared" ref="L176:Q176" si="197">L31</f>
        <v>82 Transport and mobile machine drivers and operatives</v>
      </c>
      <c r="M176" s="11">
        <f t="shared" si="197"/>
        <v>14.80112295257825</v>
      </c>
      <c r="N176" s="11">
        <f t="shared" si="197"/>
        <v>17.451767697933096</v>
      </c>
      <c r="O176" s="11">
        <f t="shared" si="197"/>
        <v>15.282492200284684</v>
      </c>
      <c r="P176" s="11">
        <f t="shared" si="197"/>
        <v>16.391241229675316</v>
      </c>
      <c r="Q176" s="11">
        <f t="shared" si="197"/>
        <v>16.605369475501078</v>
      </c>
      <c r="S176" s="40">
        <f t="shared" si="150"/>
        <v>0.64214938469817628</v>
      </c>
      <c r="T176" s="40">
        <f t="shared" si="151"/>
        <v>0.55498927688735211</v>
      </c>
      <c r="W176" s="10" t="str">
        <f t="shared" ref="W176:AB176" si="198">W31</f>
        <v>82 Transport and mobile machine drivers and operatives</v>
      </c>
      <c r="X176" s="11">
        <f t="shared" si="198"/>
        <v>1.4377363505814582</v>
      </c>
      <c r="Y176" s="11">
        <f t="shared" si="198"/>
        <v>1.5158044363723233</v>
      </c>
      <c r="Z176" s="11">
        <f t="shared" si="198"/>
        <v>1.4553560254924718</v>
      </c>
      <c r="AA176" s="11">
        <f t="shared" si="198"/>
        <v>2.1602604952254318</v>
      </c>
      <c r="AB176" s="11">
        <f t="shared" si="198"/>
        <v>2.4934636658981293</v>
      </c>
      <c r="AD176" s="40">
        <f t="shared" si="153"/>
        <v>0.24391025388199594</v>
      </c>
      <c r="AE176" s="40">
        <f t="shared" si="154"/>
        <v>3.654681072470245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7.9701325673100021</v>
      </c>
      <c r="C177" s="11">
        <f t="shared" si="146"/>
        <v>7.0139765994807064</v>
      </c>
      <c r="D177" s="11">
        <f t="shared" si="146"/>
        <v>6.2006477224098457</v>
      </c>
      <c r="E177" s="11">
        <f t="shared" si="146"/>
        <v>5.2491253697676958</v>
      </c>
      <c r="F177" s="11">
        <f t="shared" si="146"/>
        <v>5.0716286868370144</v>
      </c>
      <c r="H177" s="40">
        <f t="shared" si="147"/>
        <v>-4.8969812083445969</v>
      </c>
      <c r="I177" s="40">
        <f t="shared" si="148"/>
        <v>-1.3310077124956132</v>
      </c>
      <c r="L177" s="10" t="str">
        <f t="shared" ref="L177:Q178" si="199">L32</f>
        <v>91 Elementary trades and related occupations</v>
      </c>
      <c r="M177" s="11">
        <f t="shared" si="199"/>
        <v>6.1437874351974751</v>
      </c>
      <c r="N177" s="11">
        <f t="shared" si="199"/>
        <v>5.362625375271759</v>
      </c>
      <c r="O177" s="11">
        <f t="shared" si="199"/>
        <v>4.9173780654746562</v>
      </c>
      <c r="P177" s="11">
        <f t="shared" si="199"/>
        <v>4.1388803203232047</v>
      </c>
      <c r="Q177" s="11">
        <f t="shared" si="199"/>
        <v>3.9918488351900572</v>
      </c>
      <c r="S177" s="40">
        <f t="shared" si="150"/>
        <v>-4.3556139673821548</v>
      </c>
      <c r="T177" s="40">
        <f t="shared" si="151"/>
        <v>-1.3805220682850172</v>
      </c>
      <c r="W177" s="10" t="str">
        <f t="shared" ref="W177:AB178" si="200">W32</f>
        <v>91 Elementary trades and related occupations</v>
      </c>
      <c r="X177" s="11">
        <f t="shared" si="200"/>
        <v>1.8263451321125206</v>
      </c>
      <c r="Y177" s="11">
        <f t="shared" si="200"/>
        <v>1.6513512242089476</v>
      </c>
      <c r="Z177" s="11">
        <f t="shared" si="200"/>
        <v>1.2832696569351847</v>
      </c>
      <c r="AA177" s="11">
        <f t="shared" si="200"/>
        <v>1.1102450494444902</v>
      </c>
      <c r="AB177" s="11">
        <f t="shared" si="200"/>
        <v>1.0797798516469479</v>
      </c>
      <c r="AD177" s="40">
        <f t="shared" si="153"/>
        <v>-6.8147843049263024</v>
      </c>
      <c r="AE177" s="40">
        <f t="shared" si="154"/>
        <v>-1.1444281005491663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50.234268838853517</v>
      </c>
      <c r="C178" s="11">
        <f t="shared" si="146"/>
        <v>49.606422434092174</v>
      </c>
      <c r="D178" s="11">
        <f t="shared" si="146"/>
        <v>45.663889026237293</v>
      </c>
      <c r="E178" s="11">
        <f t="shared" si="146"/>
        <v>46.568938698939455</v>
      </c>
      <c r="F178" s="11">
        <f t="shared" si="146"/>
        <v>45.387899999945034</v>
      </c>
      <c r="H178" s="40">
        <f>IF(D$151-B$151 &lt;&gt; 0,(EXP(LN(D178/B178)/(D$151-B$151))-1)*100,0)</f>
        <v>-1.8897093950404176</v>
      </c>
      <c r="I178" s="40">
        <f t="shared" ref="I178" si="201">IF(F$151-D$151 &lt;&gt; 0,(EXP(LN(F178/D178)/(F$151-D$151))-1)*100,0)</f>
        <v>-4.040690999225216E-2</v>
      </c>
      <c r="L178" s="10" t="str">
        <f t="shared" si="199"/>
        <v>92 Elementary administration and service occupations</v>
      </c>
      <c r="M178" s="11">
        <f t="shared" si="199"/>
        <v>23.963502201451544</v>
      </c>
      <c r="N178" s="11">
        <f t="shared" si="199"/>
        <v>22.031157994404996</v>
      </c>
      <c r="O178" s="11">
        <f t="shared" si="199"/>
        <v>21.079511717784552</v>
      </c>
      <c r="P178" s="11">
        <f t="shared" si="199"/>
        <v>22.572750976464729</v>
      </c>
      <c r="Q178" s="11">
        <f t="shared" si="199"/>
        <v>22.039338104923356</v>
      </c>
      <c r="S178" s="40">
        <f t="shared" ref="S178" si="202">IF(O$151-M$151 &lt;&gt; 0,(EXP(LN(O178/M178)/(O$151-M$151))-1)*100,0)</f>
        <v>-2.5320007058773797</v>
      </c>
      <c r="T178" s="40">
        <f t="shared" ref="T178" si="203">IF(Q$151-O$151 &lt;&gt; 0,(EXP(LN(Q178/O178)/(Q$151-O$151))-1)*100,0)</f>
        <v>0.29729031500451697</v>
      </c>
      <c r="W178" s="10" t="str">
        <f t="shared" si="200"/>
        <v>92 Elementary administration and service occupations</v>
      </c>
      <c r="X178" s="11">
        <f t="shared" si="200"/>
        <v>26.270766637401994</v>
      </c>
      <c r="Y178" s="11">
        <f t="shared" si="200"/>
        <v>27.575264439687199</v>
      </c>
      <c r="Z178" s="11">
        <f t="shared" si="200"/>
        <v>24.584377308452755</v>
      </c>
      <c r="AA178" s="11">
        <f t="shared" si="200"/>
        <v>23.996187722474694</v>
      </c>
      <c r="AB178" s="11">
        <f t="shared" si="200"/>
        <v>23.34856189502171</v>
      </c>
      <c r="AD178" s="40">
        <f t="shared" ref="AD178" si="204">IF(Z$151-X$151 &lt;&gt; 0,(EXP(LN(Z178/X178)/(Z$151-X$151))-1)*100,0)</f>
        <v>-1.3181476051125851</v>
      </c>
      <c r="AE178" s="40">
        <f t="shared" ref="AE178" si="205">IF(AB$151-Z$151 &lt;&gt; 0,(EXP(LN(AB178/Z178)/(AB$151-Z$151))-1)*100,0)</f>
        <v>-0.3432480808854721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481.63599999999997</v>
      </c>
      <c r="C180" s="34">
        <f t="shared" si="206"/>
        <v>506.50599999999952</v>
      </c>
      <c r="D180" s="34">
        <f t="shared" si="206"/>
        <v>498.63899999999995</v>
      </c>
      <c r="E180" s="34">
        <f t="shared" si="206"/>
        <v>514.14500000000032</v>
      </c>
      <c r="F180" s="34">
        <f t="shared" si="206"/>
        <v>541.25399999999979</v>
      </c>
      <c r="H180" s="43">
        <f>IF(D$151-B$151 &lt;&gt; 0,(EXP(LN(D180/B180)/(D$151-B$151))-1)*100,0)</f>
        <v>0.69628778971444483</v>
      </c>
      <c r="I180" s="43">
        <f t="shared" si="148"/>
        <v>0.5482057286579245</v>
      </c>
      <c r="L180" s="231" t="str">
        <f t="shared" ref="L180:Q180" si="207">L35</f>
        <v>All occupations</v>
      </c>
      <c r="M180" s="34">
        <f t="shared" si="207"/>
        <v>252.31663141051598</v>
      </c>
      <c r="N180" s="34">
        <f t="shared" si="207"/>
        <v>259.54295882419257</v>
      </c>
      <c r="O180" s="34">
        <f t="shared" si="207"/>
        <v>252.96577693963172</v>
      </c>
      <c r="P180" s="34">
        <f t="shared" si="207"/>
        <v>260.47250038794232</v>
      </c>
      <c r="Q180" s="34">
        <f t="shared" si="207"/>
        <v>271.74582357783447</v>
      </c>
      <c r="S180" s="43">
        <f t="shared" ref="S180" si="208">IF(O$151-M$151 &lt;&gt; 0,(EXP(LN(O180/M180)/(O$151-M$151))-1)*100,0)</f>
        <v>5.1401964375052955E-2</v>
      </c>
      <c r="T180" s="43">
        <f t="shared" ref="T180" si="209">IF(Q$151-O$151 &lt;&gt; 0,(EXP(LN(Q180/O180)/(Q$151-O$151))-1)*100,0)</f>
        <v>0.47856110805188923</v>
      </c>
      <c r="W180" s="231" t="str">
        <f t="shared" ref="W180:AB180" si="210">W35</f>
        <v>All occupations</v>
      </c>
      <c r="X180" s="34">
        <f t="shared" si="210"/>
        <v>229.3193685894839</v>
      </c>
      <c r="Y180" s="34">
        <f t="shared" si="210"/>
        <v>246.96304117580721</v>
      </c>
      <c r="Z180" s="34">
        <f t="shared" si="210"/>
        <v>245.67322306036834</v>
      </c>
      <c r="AA180" s="34">
        <f t="shared" si="210"/>
        <v>253.67249961205766</v>
      </c>
      <c r="AB180" s="34">
        <f t="shared" si="210"/>
        <v>269.50817642216532</v>
      </c>
      <c r="AD180" s="43">
        <f t="shared" ref="AD180" si="211">IF(Z$151-X$151 &lt;&gt; 0,(EXP(LN(Z180/X180)/(Z$151-X$151))-1)*100,0)</f>
        <v>1.3872672076772341</v>
      </c>
      <c r="AE180" s="43">
        <f t="shared" ref="AE180" si="212">IF(AB$151-Z$151 &lt;&gt; 0,(EXP(LN(AB180/Z180)/(AB$151-Z$151))-1)*100,0)</f>
        <v>0.61921886754432443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Cambridge and Greater Peterborough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49.756865170390789</v>
      </c>
      <c r="C7" s="31">
        <f>'Occ T1'!C8</f>
        <v>56.202985798257004</v>
      </c>
      <c r="D7" s="31">
        <f>'Occ T1'!D8</f>
        <v>56.607381091838405</v>
      </c>
      <c r="E7" s="31">
        <f>'Occ T1'!E8</f>
        <v>58.279098181081167</v>
      </c>
      <c r="F7" s="31">
        <f>'Occ T1'!F8</f>
        <v>65.687946506034692</v>
      </c>
      <c r="H7" s="31">
        <f>C7-B7</f>
        <v>6.4461206278662146</v>
      </c>
      <c r="I7" s="31">
        <f>D7-C7</f>
        <v>0.40439529358140192</v>
      </c>
      <c r="J7" s="31">
        <f>E7-D7</f>
        <v>1.6717170892427617</v>
      </c>
      <c r="K7" s="31">
        <f>F7-E7</f>
        <v>7.4088483249535244</v>
      </c>
      <c r="L7" s="31">
        <f>F7-D7</f>
        <v>9.0805654141962862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33.977977302456388</v>
      </c>
      <c r="C8" s="32">
        <f>'Occ T2'!C8</f>
        <v>39.842489474297437</v>
      </c>
      <c r="D8" s="32">
        <f>'Occ T2'!D8</f>
        <v>40.098377178882785</v>
      </c>
      <c r="E8" s="32">
        <f>'Occ T2'!E8</f>
        <v>37.739332740140178</v>
      </c>
      <c r="F8" s="32">
        <f>'Occ T2'!F8</f>
        <v>41.671309983627047</v>
      </c>
      <c r="H8" s="31">
        <f t="shared" ref="H8:H9" si="0">C8-B8</f>
        <v>5.8645121718410493</v>
      </c>
      <c r="I8" s="31">
        <f t="shared" ref="I8:I9" si="1">D8-C8</f>
        <v>0.25588770458534782</v>
      </c>
      <c r="J8" s="31">
        <f t="shared" ref="J8:J9" si="2">E8-D8</f>
        <v>-2.3590444387426075</v>
      </c>
      <c r="K8" s="31">
        <f t="shared" ref="K8:K9" si="3">F8-E8</f>
        <v>3.9319772434868696</v>
      </c>
      <c r="L8" s="31">
        <f t="shared" ref="L8:L49" si="4">F8-D8</f>
        <v>1.5729328047442621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15.778887867934399</v>
      </c>
      <c r="C9" s="32">
        <f>'Occ T2'!C9</f>
        <v>16.36049632395957</v>
      </c>
      <c r="D9" s="32">
        <f>'Occ T2'!D9</f>
        <v>16.509003912955624</v>
      </c>
      <c r="E9" s="32">
        <f>'Occ T2'!E9</f>
        <v>20.539765440940986</v>
      </c>
      <c r="F9" s="32">
        <f>'Occ T2'!F9</f>
        <v>24.016636522407644</v>
      </c>
      <c r="H9" s="31">
        <f t="shared" si="0"/>
        <v>0.58160845602517064</v>
      </c>
      <c r="I9" s="31">
        <f t="shared" si="1"/>
        <v>0.1485075889960541</v>
      </c>
      <c r="J9" s="31">
        <f t="shared" si="2"/>
        <v>4.0307615279853621</v>
      </c>
      <c r="K9" s="31">
        <f t="shared" si="3"/>
        <v>3.4768710814666584</v>
      </c>
      <c r="L9" s="31">
        <f t="shared" si="4"/>
        <v>7.5076326094520205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99.622576889054812</v>
      </c>
      <c r="C11" s="31">
        <f>'Occ T1'!C9</f>
        <v>117.53331849071881</v>
      </c>
      <c r="D11" s="31">
        <f>'Occ T1'!D9</f>
        <v>121.03753464801599</v>
      </c>
      <c r="E11" s="31">
        <f>'Occ T1'!E9</f>
        <v>130.52299820573322</v>
      </c>
      <c r="F11" s="31">
        <f>'Occ T1'!F9</f>
        <v>145.81694729147361</v>
      </c>
      <c r="H11" s="31">
        <f>C11-B11</f>
        <v>17.910741601664</v>
      </c>
      <c r="I11" s="31">
        <f t="shared" ref="I11:I49" si="5">D11-C11</f>
        <v>3.5042161572971793</v>
      </c>
      <c r="J11" s="31">
        <f>E11-D11</f>
        <v>9.4854635577172246</v>
      </c>
      <c r="K11" s="31">
        <f>F11-E11</f>
        <v>15.293949085740394</v>
      </c>
      <c r="L11" s="31">
        <f t="shared" si="4"/>
        <v>24.779412643457619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32.161558099846793</v>
      </c>
      <c r="C12" s="10">
        <f>'Occ T2'!C10</f>
        <v>37.920044872778462</v>
      </c>
      <c r="D12" s="10">
        <f>'Occ T2'!D10</f>
        <v>38.727833814256542</v>
      </c>
      <c r="E12" s="10">
        <f>'Occ T2'!E10</f>
        <v>40.992890958486477</v>
      </c>
      <c r="F12" s="10">
        <f>'Occ T2'!F10</f>
        <v>45.55526240106505</v>
      </c>
      <c r="H12" s="11">
        <f t="shared" ref="H12:K14" si="6">C12-B12</f>
        <v>5.7584867729316684</v>
      </c>
      <c r="I12" s="31">
        <f t="shared" si="5"/>
        <v>0.80778894147807989</v>
      </c>
      <c r="J12" s="11">
        <f t="shared" si="6"/>
        <v>2.2650571442299352</v>
      </c>
      <c r="K12" s="11">
        <f t="shared" si="6"/>
        <v>4.5623714425785735</v>
      </c>
      <c r="L12" s="31">
        <f t="shared" si="4"/>
        <v>6.8274285868085087</v>
      </c>
    </row>
    <row r="13" spans="1:12" x14ac:dyDescent="0.2">
      <c r="A13" s="10" t="str">
        <f>'Occ T2'!A11</f>
        <v>22 Health professionals</v>
      </c>
      <c r="B13" s="10">
        <f>'Occ T2'!B11</f>
        <v>15.98486515918478</v>
      </c>
      <c r="C13" s="10">
        <f>'Occ T2'!C11</f>
        <v>19.078598945273079</v>
      </c>
      <c r="D13" s="10">
        <f>'Occ T2'!D11</f>
        <v>18.619221708416841</v>
      </c>
      <c r="E13" s="10">
        <f>'Occ T2'!E11</f>
        <v>20.325650416884933</v>
      </c>
      <c r="F13" s="10">
        <f>'Occ T2'!F11</f>
        <v>23.040167634932377</v>
      </c>
      <c r="H13" s="11">
        <f t="shared" si="6"/>
        <v>3.0937337860882987</v>
      </c>
      <c r="I13" s="31">
        <f t="shared" si="5"/>
        <v>-0.45937723685623766</v>
      </c>
      <c r="J13" s="11">
        <f t="shared" si="6"/>
        <v>1.706428708468092</v>
      </c>
      <c r="K13" s="11">
        <f t="shared" si="6"/>
        <v>2.7145172180474439</v>
      </c>
      <c r="L13" s="31">
        <f t="shared" si="4"/>
        <v>4.420945926515536</v>
      </c>
    </row>
    <row r="14" spans="1:12" x14ac:dyDescent="0.2">
      <c r="A14" s="10" t="str">
        <f>'Occ T2'!A12</f>
        <v>23 Teaching and other educational professionals</v>
      </c>
      <c r="B14" s="10">
        <f>'Occ T2'!B12</f>
        <v>23.390817236214602</v>
      </c>
      <c r="C14" s="10">
        <f>'Occ T2'!C12</f>
        <v>27.040079951266065</v>
      </c>
      <c r="D14" s="10">
        <f>'Occ T2'!D12</f>
        <v>28.054352664745906</v>
      </c>
      <c r="E14" s="10">
        <f>'Occ T2'!E12</f>
        <v>29.070446236891534</v>
      </c>
      <c r="F14" s="10">
        <f>'Occ T2'!F12</f>
        <v>31.540629235585271</v>
      </c>
      <c r="H14" s="11">
        <f t="shared" si="6"/>
        <v>3.6492627150514636</v>
      </c>
      <c r="I14" s="31">
        <f t="shared" si="5"/>
        <v>1.0142727134798406</v>
      </c>
      <c r="J14" s="11">
        <f t="shared" si="6"/>
        <v>1.0160935721456283</v>
      </c>
      <c r="K14" s="11">
        <f t="shared" si="6"/>
        <v>2.4701829986937369</v>
      </c>
      <c r="L14" s="31">
        <f t="shared" si="4"/>
        <v>3.4862765708393653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28.085336393808625</v>
      </c>
      <c r="C15" s="10">
        <f>'Occ T2'!C13</f>
        <v>33.494594721401192</v>
      </c>
      <c r="D15" s="10">
        <f>'Occ T2'!D13</f>
        <v>35.636126460596692</v>
      </c>
      <c r="E15" s="10">
        <f>'Occ T2'!E13</f>
        <v>40.134010593470265</v>
      </c>
      <c r="F15" s="10">
        <f>'Occ T2'!F13</f>
        <v>45.680888019890922</v>
      </c>
      <c r="H15" s="11">
        <f t="shared" ref="H15" si="7">C15-B15</f>
        <v>5.4092583275925676</v>
      </c>
      <c r="I15" s="31">
        <f t="shared" si="5"/>
        <v>2.1415317391955</v>
      </c>
      <c r="J15" s="11">
        <f t="shared" ref="J15" si="8">E15-D15</f>
        <v>4.4978841328735726</v>
      </c>
      <c r="K15" s="11">
        <f t="shared" ref="K15" si="9">F15-E15</f>
        <v>5.5468774264206573</v>
      </c>
      <c r="L15" s="31">
        <f t="shared" si="4"/>
        <v>10.04476155929423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60.210257585346113</v>
      </c>
      <c r="C17" s="31">
        <f>'Occ T1'!C10</f>
        <v>64.297516956303483</v>
      </c>
      <c r="D17" s="31">
        <f>'Occ T1'!D10</f>
        <v>68.147486817407923</v>
      </c>
      <c r="E17" s="31">
        <f>'Occ T1'!E10</f>
        <v>66.86323838778786</v>
      </c>
      <c r="F17" s="31">
        <f>'Occ T1'!F10</f>
        <v>73.042517412551149</v>
      </c>
      <c r="H17" s="31">
        <f t="shared" ref="H17:K21" si="10">C17-B17</f>
        <v>4.0872593709573692</v>
      </c>
      <c r="I17" s="31">
        <f t="shared" si="5"/>
        <v>3.8499698611044408</v>
      </c>
      <c r="J17" s="31">
        <f t="shared" si="10"/>
        <v>-1.2842484296200638</v>
      </c>
      <c r="K17" s="31">
        <f t="shared" si="10"/>
        <v>6.1792790247632894</v>
      </c>
      <c r="L17" s="31">
        <f t="shared" si="4"/>
        <v>4.8950305951432256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8.812334138530856</v>
      </c>
      <c r="C18" s="10">
        <f>'Occ T2'!C14</f>
        <v>10.622488242201344</v>
      </c>
      <c r="D18" s="10">
        <f>'Occ T2'!D14</f>
        <v>11.49490832044286</v>
      </c>
      <c r="E18" s="10">
        <f>'Occ T2'!E14</f>
        <v>10.219331298056606</v>
      </c>
      <c r="F18" s="10">
        <f>'Occ T2'!F14</f>
        <v>11.054994288381414</v>
      </c>
      <c r="H18" s="11">
        <f t="shared" si="10"/>
        <v>1.810154103670488</v>
      </c>
      <c r="I18" s="31">
        <f t="shared" si="5"/>
        <v>0.87242007824151635</v>
      </c>
      <c r="J18" s="11">
        <f t="shared" si="10"/>
        <v>-1.2755770223862548</v>
      </c>
      <c r="K18" s="11">
        <f t="shared" si="10"/>
        <v>0.83566299032480806</v>
      </c>
      <c r="L18" s="31">
        <f t="shared" si="4"/>
        <v>-0.43991403206144675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6.987261443394881</v>
      </c>
      <c r="C19" s="10">
        <f>'Occ T2'!C15</f>
        <v>8.1943651411463048</v>
      </c>
      <c r="D19" s="10">
        <f>'Occ T2'!D15</f>
        <v>8.3027701152469771</v>
      </c>
      <c r="E19" s="10">
        <f>'Occ T2'!E15</f>
        <v>8.5079526531955825</v>
      </c>
      <c r="F19" s="10">
        <f>'Occ T2'!F15</f>
        <v>9.6885010086590349</v>
      </c>
      <c r="H19" s="11">
        <f t="shared" si="10"/>
        <v>1.2071036977514238</v>
      </c>
      <c r="I19" s="31">
        <f t="shared" si="5"/>
        <v>0.10840497410067229</v>
      </c>
      <c r="J19" s="11">
        <f t="shared" si="10"/>
        <v>0.20518253794860541</v>
      </c>
      <c r="K19" s="11">
        <f t="shared" si="10"/>
        <v>1.1805483554634524</v>
      </c>
      <c r="L19" s="31">
        <f t="shared" si="4"/>
        <v>1.3857308934120578</v>
      </c>
    </row>
    <row r="20" spans="1:12" x14ac:dyDescent="0.2">
      <c r="A20" s="10" t="str">
        <f>'Occ T2'!A16</f>
        <v>33 Protective service occupations</v>
      </c>
      <c r="B20" s="10">
        <f>'Occ T2'!B16</f>
        <v>5.2253691092217718</v>
      </c>
      <c r="C20" s="10">
        <f>'Occ T2'!C16</f>
        <v>4.812224037009754</v>
      </c>
      <c r="D20" s="10">
        <f>'Occ T2'!D16</f>
        <v>5.1895726950160386</v>
      </c>
      <c r="E20" s="10">
        <f>'Occ T2'!E16</f>
        <v>6.4290345481765918</v>
      </c>
      <c r="F20" s="10">
        <f>'Occ T2'!F16</f>
        <v>7.6396157739732331</v>
      </c>
      <c r="H20" s="11">
        <f t="shared" si="10"/>
        <v>-0.41314507221201779</v>
      </c>
      <c r="I20" s="31">
        <f t="shared" si="5"/>
        <v>0.37734865800628459</v>
      </c>
      <c r="J20" s="11">
        <f t="shared" si="10"/>
        <v>1.2394618531605532</v>
      </c>
      <c r="K20" s="11">
        <f t="shared" si="10"/>
        <v>1.2105812257966413</v>
      </c>
      <c r="L20" s="31">
        <f t="shared" si="4"/>
        <v>2.4500430789571945</v>
      </c>
    </row>
    <row r="21" spans="1:12" x14ac:dyDescent="0.2">
      <c r="A21" s="10" t="str">
        <f>'Occ T2'!A17</f>
        <v>34 Culture, media and sports occupations</v>
      </c>
      <c r="B21" s="10">
        <f>'Occ T2'!B17</f>
        <v>10.032458752940459</v>
      </c>
      <c r="C21" s="10">
        <f>'Occ T2'!C17</f>
        <v>9.6284209191517132</v>
      </c>
      <c r="D21" s="10">
        <f>'Occ T2'!D17</f>
        <v>11.511049007189913</v>
      </c>
      <c r="E21" s="10">
        <f>'Occ T2'!E17</f>
        <v>10.95012664038766</v>
      </c>
      <c r="F21" s="10">
        <f>'Occ T2'!F17</f>
        <v>12.070426406503927</v>
      </c>
      <c r="H21" s="11">
        <f t="shared" si="10"/>
        <v>-0.40403783378874536</v>
      </c>
      <c r="I21" s="31">
        <f t="shared" si="5"/>
        <v>1.8826280880381994</v>
      </c>
      <c r="J21" s="11">
        <f t="shared" si="10"/>
        <v>-0.56092236680225227</v>
      </c>
      <c r="K21" s="11">
        <f t="shared" si="10"/>
        <v>1.1202997661162666</v>
      </c>
      <c r="L21" s="31">
        <f t="shared" si="4"/>
        <v>0.55937739931401431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29.152834141258143</v>
      </c>
      <c r="C22" s="10">
        <f>'Occ T2'!C18</f>
        <v>31.040018616794359</v>
      </c>
      <c r="D22" s="10">
        <f>'Occ T2'!D18</f>
        <v>31.64918667951213</v>
      </c>
      <c r="E22" s="10">
        <f>'Occ T2'!E18</f>
        <v>30.756793247971416</v>
      </c>
      <c r="F22" s="10">
        <f>'Occ T2'!F18</f>
        <v>32.588979935033549</v>
      </c>
      <c r="H22" s="11">
        <f t="shared" ref="H22" si="11">C22-B22</f>
        <v>1.8871844755362162</v>
      </c>
      <c r="I22" s="31">
        <f t="shared" si="5"/>
        <v>0.60916806271777091</v>
      </c>
      <c r="J22" s="11">
        <f t="shared" ref="J22" si="12">E22-D22</f>
        <v>-0.89239343154071449</v>
      </c>
      <c r="K22" s="11">
        <f t="shared" ref="K22" si="13">F22-E22</f>
        <v>1.8321866870621335</v>
      </c>
      <c r="L22" s="31">
        <f t="shared" si="4"/>
        <v>0.93979325552141901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53.642195862786998</v>
      </c>
      <c r="C24" s="31">
        <f>'Occ T1'!C11</f>
        <v>51.796149650216996</v>
      </c>
      <c r="D24" s="31">
        <f>'Occ T1'!D11</f>
        <v>51.685784615469601</v>
      </c>
      <c r="E24" s="31">
        <f>'Occ T1'!E11</f>
        <v>48.637779010105234</v>
      </c>
      <c r="F24" s="31">
        <f>'Occ T1'!F11</f>
        <v>43.037151658139415</v>
      </c>
      <c r="H24" s="31">
        <f t="shared" ref="H24:K26" si="14">C24-B24</f>
        <v>-1.8460462125700019</v>
      </c>
      <c r="I24" s="31">
        <f t="shared" si="5"/>
        <v>-0.1103650347473959</v>
      </c>
      <c r="J24" s="31">
        <f t="shared" si="14"/>
        <v>-3.0480056053643665</v>
      </c>
      <c r="K24" s="31">
        <f t="shared" si="14"/>
        <v>-5.6006273519658194</v>
      </c>
      <c r="L24" s="31">
        <f t="shared" si="4"/>
        <v>-8.6486329573301859</v>
      </c>
    </row>
    <row r="25" spans="1:12" x14ac:dyDescent="0.2">
      <c r="A25" t="str">
        <f>'Occ T2'!A19</f>
        <v>41 Administrative occupations</v>
      </c>
      <c r="B25" s="32">
        <f>'Occ T2'!B19</f>
        <v>41.355447069592032</v>
      </c>
      <c r="C25" s="32">
        <f>'Occ T2'!C19</f>
        <v>40.15299612885137</v>
      </c>
      <c r="D25" s="32">
        <f>'Occ T2'!D19</f>
        <v>40.607222729495341</v>
      </c>
      <c r="E25" s="32">
        <f>'Occ T2'!E19</f>
        <v>37.259834622990702</v>
      </c>
      <c r="F25" s="32">
        <f>'Occ T2'!F19</f>
        <v>34.760120160385199</v>
      </c>
      <c r="H25" s="11">
        <f t="shared" si="14"/>
        <v>-1.2024509407406612</v>
      </c>
      <c r="I25" s="31">
        <f t="shared" si="5"/>
        <v>0.45422660064397036</v>
      </c>
      <c r="J25" s="11">
        <f t="shared" si="14"/>
        <v>-3.3473881065046385</v>
      </c>
      <c r="K25" s="11">
        <f t="shared" si="14"/>
        <v>-2.4997144626055032</v>
      </c>
      <c r="L25" s="31">
        <f t="shared" si="4"/>
        <v>-5.8471025691101417</v>
      </c>
    </row>
    <row r="26" spans="1:12" x14ac:dyDescent="0.2">
      <c r="A26" t="str">
        <f>'Occ T2'!A20</f>
        <v>42 Secretarial and related occupations</v>
      </c>
      <c r="B26" s="32">
        <f>'Occ T2'!B20</f>
        <v>12.286748793194965</v>
      </c>
      <c r="C26" s="32">
        <f>'Occ T2'!C20</f>
        <v>11.643153521365626</v>
      </c>
      <c r="D26" s="32">
        <f>'Occ T2'!D20</f>
        <v>11.07856188597426</v>
      </c>
      <c r="E26" s="32">
        <f>'Occ T2'!E20</f>
        <v>11.377944387114535</v>
      </c>
      <c r="F26" s="32">
        <f>'Occ T2'!F20</f>
        <v>8.2770314977542174</v>
      </c>
      <c r="H26" s="11">
        <f t="shared" si="14"/>
        <v>-0.64359527182933896</v>
      </c>
      <c r="I26" s="31">
        <f t="shared" si="5"/>
        <v>-0.56459163539136625</v>
      </c>
      <c r="J26" s="11">
        <f t="shared" si="14"/>
        <v>0.29938250114027554</v>
      </c>
      <c r="K26" s="11">
        <f t="shared" si="14"/>
        <v>-3.1009128893603179</v>
      </c>
      <c r="L26" s="31">
        <f t="shared" si="4"/>
        <v>-2.8015303882200424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46.981713008252342</v>
      </c>
      <c r="C28" s="31">
        <f>'Occ T1'!C12</f>
        <v>44.402853801815951</v>
      </c>
      <c r="D28" s="31">
        <f>'Occ T1'!D12</f>
        <v>38.576820818578078</v>
      </c>
      <c r="E28" s="31">
        <f>'Occ T1'!E12</f>
        <v>39.396509845087913</v>
      </c>
      <c r="F28" s="31">
        <f>'Occ T1'!F12</f>
        <v>38.287943960120138</v>
      </c>
      <c r="H28" s="31">
        <f t="shared" ref="H28:K30" si="15">C28-B28</f>
        <v>-2.5788592064363911</v>
      </c>
      <c r="I28" s="31">
        <f t="shared" si="5"/>
        <v>-5.826032983237873</v>
      </c>
      <c r="J28" s="31">
        <f t="shared" si="15"/>
        <v>0.81968902650983466</v>
      </c>
      <c r="K28" s="31">
        <f t="shared" si="15"/>
        <v>-1.1085658849677742</v>
      </c>
      <c r="L28" s="31">
        <f t="shared" si="4"/>
        <v>-0.28887685845793953</v>
      </c>
    </row>
    <row r="29" spans="1:12" x14ac:dyDescent="0.2">
      <c r="A29" s="10" t="str">
        <f>'Occ T2'!A21</f>
        <v>51 Skilled agricultural and related trades</v>
      </c>
      <c r="B29" s="10">
        <f>'Occ T2'!B21</f>
        <v>6.2027654673988026</v>
      </c>
      <c r="C29" s="10">
        <f>'Occ T2'!C21</f>
        <v>6.6390866607637271</v>
      </c>
      <c r="D29" s="10">
        <f>'Occ T2'!D21</f>
        <v>4.2932745777918271</v>
      </c>
      <c r="E29" s="10">
        <f>'Occ T2'!E21</f>
        <v>4.5095151388223593</v>
      </c>
      <c r="F29" s="10">
        <f>'Occ T2'!F21</f>
        <v>5.163909077540521</v>
      </c>
      <c r="H29" s="11">
        <f t="shared" si="15"/>
        <v>0.43632119336492448</v>
      </c>
      <c r="I29" s="31">
        <f t="shared" si="5"/>
        <v>-2.3458120829719</v>
      </c>
      <c r="J29" s="11">
        <f t="shared" si="15"/>
        <v>0.21624056103053224</v>
      </c>
      <c r="K29" s="11">
        <f t="shared" si="15"/>
        <v>0.65439393871816165</v>
      </c>
      <c r="L29" s="31">
        <f t="shared" si="4"/>
        <v>0.87063449974869389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18.068621378152312</v>
      </c>
      <c r="C30" s="10">
        <f>'Occ T2'!C22</f>
        <v>17.609622777065535</v>
      </c>
      <c r="D30" s="10">
        <f>'Occ T2'!D22</f>
        <v>15.136569879745572</v>
      </c>
      <c r="E30" s="10">
        <f>'Occ T2'!E22</f>
        <v>15.346232836133193</v>
      </c>
      <c r="F30" s="10">
        <f>'Occ T2'!F22</f>
        <v>14.432751816263394</v>
      </c>
      <c r="H30" s="11">
        <f t="shared" si="15"/>
        <v>-0.45899860108677615</v>
      </c>
      <c r="I30" s="31">
        <f t="shared" si="5"/>
        <v>-2.4730528973199633</v>
      </c>
      <c r="J30" s="11">
        <f t="shared" si="15"/>
        <v>0.20966295638762134</v>
      </c>
      <c r="K30" s="11">
        <f t="shared" si="15"/>
        <v>-0.91348101986979913</v>
      </c>
      <c r="L30" s="31">
        <f t="shared" si="4"/>
        <v>-0.70381806348217779</v>
      </c>
    </row>
    <row r="31" spans="1:12" x14ac:dyDescent="0.2">
      <c r="A31" s="10" t="str">
        <f>'Occ T2'!A23</f>
        <v>53 Skilled construction and building trades</v>
      </c>
      <c r="B31" s="10">
        <f>'Occ T2'!B23</f>
        <v>12.011193668857645</v>
      </c>
      <c r="C31" s="10">
        <f>'Occ T2'!C23</f>
        <v>10.535885273208246</v>
      </c>
      <c r="D31" s="10">
        <f>'Occ T2'!D23</f>
        <v>9.8081563034202741</v>
      </c>
      <c r="E31" s="10">
        <f>'Occ T2'!E23</f>
        <v>10.231998345236642</v>
      </c>
      <c r="F31" s="10">
        <f>'Occ T2'!F23</f>
        <v>9.0875189636760769</v>
      </c>
      <c r="H31" s="11">
        <f t="shared" ref="H31:H32" si="16">C31-B31</f>
        <v>-1.4753083956493995</v>
      </c>
      <c r="I31" s="31">
        <f t="shared" si="5"/>
        <v>-0.72772896978797164</v>
      </c>
      <c r="J31" s="11">
        <f t="shared" ref="J31:J32" si="17">E31-D31</f>
        <v>0.42384204181636775</v>
      </c>
      <c r="K31" s="11">
        <f t="shared" ref="K31:K32" si="18">F31-E31</f>
        <v>-1.1444793815605649</v>
      </c>
      <c r="L31" s="31">
        <f t="shared" si="4"/>
        <v>-0.72063733974419719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10.699132493843587</v>
      </c>
      <c r="C32" s="10">
        <f>'Occ T2'!C24</f>
        <v>9.6182590907784409</v>
      </c>
      <c r="D32" s="10">
        <f>'Occ T2'!D24</f>
        <v>9.3388200576204028</v>
      </c>
      <c r="E32" s="10">
        <f>'Occ T2'!E24</f>
        <v>9.308763524895717</v>
      </c>
      <c r="F32" s="10">
        <f>'Occ T2'!F24</f>
        <v>9.6037641026401488</v>
      </c>
      <c r="H32" s="11">
        <f t="shared" si="16"/>
        <v>-1.0808734030651461</v>
      </c>
      <c r="I32" s="31">
        <f t="shared" si="5"/>
        <v>-0.27943903315803809</v>
      </c>
      <c r="J32" s="11">
        <f t="shared" si="17"/>
        <v>-3.0056532724685781E-2</v>
      </c>
      <c r="K32" s="11">
        <f t="shared" si="18"/>
        <v>0.29500057774443178</v>
      </c>
      <c r="L32" s="31">
        <f t="shared" si="4"/>
        <v>0.264944045019746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45.472985724408076</v>
      </c>
      <c r="C34" s="31">
        <f>'Occ T1'!C13</f>
        <v>49.263689405652357</v>
      </c>
      <c r="D34" s="31">
        <f>'Occ T1'!D13</f>
        <v>48.416207326400873</v>
      </c>
      <c r="E34" s="31">
        <f>'Occ T1'!E13</f>
        <v>51.973805828536349</v>
      </c>
      <c r="F34" s="31">
        <f>'Occ T1'!F13</f>
        <v>57.698695417078014</v>
      </c>
      <c r="H34" s="31">
        <f t="shared" ref="H34:K36" si="19">C34-B34</f>
        <v>3.7907036812442811</v>
      </c>
      <c r="I34" s="31">
        <f t="shared" si="5"/>
        <v>-0.84748207925148478</v>
      </c>
      <c r="J34" s="31">
        <f t="shared" si="19"/>
        <v>3.5575985021354768</v>
      </c>
      <c r="K34" s="31">
        <f t="shared" si="19"/>
        <v>5.7248895885416644</v>
      </c>
      <c r="L34" s="31">
        <f t="shared" si="4"/>
        <v>9.2824880906771412</v>
      </c>
    </row>
    <row r="35" spans="1:12" x14ac:dyDescent="0.2">
      <c r="A35" s="10" t="str">
        <f>'Occ T2'!A25</f>
        <v>61 Caring personal service occupations</v>
      </c>
      <c r="B35" s="10">
        <f>'Occ T2'!B25</f>
        <v>34.826370446983972</v>
      </c>
      <c r="C35" s="10">
        <f>'Occ T2'!C25</f>
        <v>37.830674881164171</v>
      </c>
      <c r="D35" s="10">
        <f>'Occ T2'!D25</f>
        <v>36.675166313580789</v>
      </c>
      <c r="E35" s="10">
        <f>'Occ T2'!E25</f>
        <v>40.070646087146258</v>
      </c>
      <c r="F35" s="10">
        <f>'Occ T2'!F25</f>
        <v>45.468317121455456</v>
      </c>
      <c r="G35" s="10"/>
      <c r="H35" s="11">
        <f t="shared" si="19"/>
        <v>3.0043044341801988</v>
      </c>
      <c r="I35" s="31">
        <f t="shared" si="5"/>
        <v>-1.1555085675833823</v>
      </c>
      <c r="J35" s="11">
        <f t="shared" si="19"/>
        <v>3.3954797735654694</v>
      </c>
      <c r="K35" s="11">
        <f t="shared" si="19"/>
        <v>5.397671034309198</v>
      </c>
      <c r="L35" s="31">
        <f t="shared" si="4"/>
        <v>8.7931508078746674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10.133560867796966</v>
      </c>
      <c r="C36" s="10">
        <f>'Occ T2'!C26</f>
        <v>11.022358976383286</v>
      </c>
      <c r="D36" s="10">
        <f>'Occ T2'!D26</f>
        <v>11.216361143470117</v>
      </c>
      <c r="E36" s="10">
        <f>'Occ T2'!E26</f>
        <v>11.467684287428034</v>
      </c>
      <c r="F36" s="10">
        <f>'Occ T2'!F26</f>
        <v>11.758408922273315</v>
      </c>
      <c r="G36" s="10"/>
      <c r="H36" s="11">
        <f t="shared" si="19"/>
        <v>0.88879810858631991</v>
      </c>
      <c r="I36" s="31">
        <f t="shared" si="5"/>
        <v>0.19400216708683082</v>
      </c>
      <c r="J36" s="11">
        <f t="shared" si="19"/>
        <v>0.25132314395791688</v>
      </c>
      <c r="K36" s="11">
        <f t="shared" si="19"/>
        <v>0.29072463484528122</v>
      </c>
      <c r="L36" s="31">
        <f t="shared" si="4"/>
        <v>0.5420477788031981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0.51305440962713866</v>
      </c>
      <c r="C37" s="10">
        <f>'Occ T2'!C27</f>
        <v>0.41065554810489913</v>
      </c>
      <c r="D37" s="10">
        <f>'Occ T2'!D27</f>
        <v>0.52467986934996869</v>
      </c>
      <c r="E37" s="10">
        <f>'Occ T2'!E27</f>
        <v>0.43547545396205473</v>
      </c>
      <c r="F37" s="10">
        <f>'Occ T2'!F27</f>
        <v>0.47196937334923944</v>
      </c>
      <c r="G37" s="10"/>
      <c r="H37" s="11">
        <f t="shared" ref="H37" si="20">C37-B37</f>
        <v>-0.10239886152223954</v>
      </c>
      <c r="I37" s="31">
        <f t="shared" ref="I37" si="21">D37-C37</f>
        <v>0.11402432124506956</v>
      </c>
      <c r="J37" s="11">
        <f t="shared" ref="J37" si="22">E37-D37</f>
        <v>-8.920441538791396E-2</v>
      </c>
      <c r="K37" s="11">
        <f t="shared" ref="K37" si="23">F37-E37</f>
        <v>3.6493919387184715E-2</v>
      </c>
      <c r="L37" s="31">
        <f t="shared" ref="L37" si="24">F37-D37</f>
        <v>-5.2710496000729246E-2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39.663867963245288</v>
      </c>
      <c r="C39" s="31">
        <f>'Occ T1'!C14</f>
        <v>35.765397470514159</v>
      </c>
      <c r="D39" s="31">
        <f>'Occ T1'!D14</f>
        <v>35.427933600580317</v>
      </c>
      <c r="E39" s="31">
        <f>'Occ T1'!E14</f>
        <v>35.679422072152249</v>
      </c>
      <c r="F39" s="31">
        <f>'Occ T1'!F14</f>
        <v>36.009024580063503</v>
      </c>
      <c r="H39" s="31">
        <f>C39-B39</f>
        <v>-3.8984704927311284</v>
      </c>
      <c r="I39" s="31">
        <f t="shared" si="5"/>
        <v>-0.33746386993384192</v>
      </c>
      <c r="J39" s="31">
        <f>E39-D39</f>
        <v>0.25148847157193188</v>
      </c>
      <c r="K39" s="31">
        <f>F39-E39</f>
        <v>0.32960250791125389</v>
      </c>
      <c r="L39" s="31">
        <f t="shared" si="4"/>
        <v>0.58109097948318578</v>
      </c>
    </row>
    <row r="40" spans="1:12" s="30" customFormat="1" x14ac:dyDescent="0.2">
      <c r="A40" s="126" t="str">
        <f>'Occ T2'!A28</f>
        <v>71 Sales occupations</v>
      </c>
      <c r="B40" s="126">
        <f>'Occ T2'!B28</f>
        <v>32.655691486787745</v>
      </c>
      <c r="C40" s="126">
        <f>'Occ T2'!C28</f>
        <v>28.318392298640759</v>
      </c>
      <c r="D40" s="126">
        <f>'Occ T2'!D28</f>
        <v>27.914842265939633</v>
      </c>
      <c r="E40" s="126">
        <f>'Occ T2'!E28</f>
        <v>26.071066038114299</v>
      </c>
      <c r="F40" s="126">
        <f>'Occ T2'!F28</f>
        <v>24.919864796215002</v>
      </c>
      <c r="G40"/>
      <c r="H40" s="11">
        <f>C40-B40</f>
        <v>-4.3372991881469858</v>
      </c>
      <c r="I40" s="31">
        <f t="shared" si="5"/>
        <v>-0.40355003270112633</v>
      </c>
      <c r="J40" s="11">
        <f t="shared" ref="J40" si="25">E40-D40</f>
        <v>-1.8437762278253338</v>
      </c>
      <c r="K40" s="11">
        <f t="shared" ref="K40" si="26">F40-E40</f>
        <v>-1.1512012418992974</v>
      </c>
      <c r="L40" s="31">
        <f t="shared" si="4"/>
        <v>-2.9949774697246312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7.0081764764575452</v>
      </c>
      <c r="C41" s="126">
        <f>'Occ T2'!C29</f>
        <v>7.4470051718734007</v>
      </c>
      <c r="D41" s="126">
        <f>'Occ T2'!D29</f>
        <v>7.5130913346406869</v>
      </c>
      <c r="E41" s="126">
        <f>'Occ T2'!E29</f>
        <v>9.6083560340379499</v>
      </c>
      <c r="F41" s="126">
        <f>'Occ T2'!F29</f>
        <v>11.089159783848503</v>
      </c>
      <c r="G41"/>
      <c r="H41" s="11">
        <f t="shared" ref="H41" si="27">C41-B41</f>
        <v>0.43882869541585556</v>
      </c>
      <c r="I41" s="31">
        <f t="shared" si="5"/>
        <v>6.6086162767286183E-2</v>
      </c>
      <c r="J41" s="11">
        <f t="shared" ref="J41" si="28">E41-D41</f>
        <v>2.095264699397263</v>
      </c>
      <c r="K41" s="11">
        <f t="shared" ref="K41" si="29">F41-E41</f>
        <v>1.4808037498105531</v>
      </c>
      <c r="L41" s="31">
        <f t="shared" si="4"/>
        <v>3.5760684492078161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28.081136390351997</v>
      </c>
      <c r="C43" s="31">
        <f>'Occ T1'!C15</f>
        <v>30.623689392947981</v>
      </c>
      <c r="D43" s="31">
        <f>'Occ T1'!D15</f>
        <v>26.875314333061581</v>
      </c>
      <c r="E43" s="31">
        <f>'Occ T1'!E15</f>
        <v>30.97408440080924</v>
      </c>
      <c r="F43" s="31">
        <f>'Occ T1'!F15</f>
        <v>31.214244487757277</v>
      </c>
      <c r="H43" s="31">
        <f t="shared" ref="H43:K45" si="30">C43-B43</f>
        <v>2.5425530025959837</v>
      </c>
      <c r="I43" s="31">
        <f t="shared" si="5"/>
        <v>-3.7483750598863992</v>
      </c>
      <c r="J43" s="31">
        <f t="shared" si="30"/>
        <v>4.0987700677476582</v>
      </c>
      <c r="K43" s="31">
        <f t="shared" si="30"/>
        <v>0.24016008694803759</v>
      </c>
      <c r="L43" s="31">
        <f t="shared" si="4"/>
        <v>4.3389301546956958</v>
      </c>
    </row>
    <row r="44" spans="1:12" x14ac:dyDescent="0.2">
      <c r="A44" s="10" t="str">
        <f>'Occ T2'!A30</f>
        <v>81 Process, plant and machine operatives</v>
      </c>
      <c r="B44" s="10">
        <f>'Occ T2'!B30</f>
        <v>11.842277087192297</v>
      </c>
      <c r="C44" s="10">
        <f>'Occ T2'!C30</f>
        <v>11.656117258642579</v>
      </c>
      <c r="D44" s="10">
        <f>'Occ T2'!D30</f>
        <v>10.137466107284412</v>
      </c>
      <c r="E44" s="10">
        <f>'Occ T2'!E30</f>
        <v>12.422582675908501</v>
      </c>
      <c r="F44" s="10">
        <f>'Occ T2'!F30</f>
        <v>12.115411346358053</v>
      </c>
      <c r="H44" s="11">
        <f t="shared" si="30"/>
        <v>-0.18615982854971769</v>
      </c>
      <c r="I44" s="31">
        <f t="shared" si="5"/>
        <v>-1.5186511513581671</v>
      </c>
      <c r="J44" s="11">
        <f t="shared" si="30"/>
        <v>2.2851165686240886</v>
      </c>
      <c r="K44" s="11">
        <f t="shared" si="30"/>
        <v>-0.30717132955044768</v>
      </c>
      <c r="L44" s="31">
        <f t="shared" si="4"/>
        <v>1.9779452390736409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16.2388593031597</v>
      </c>
      <c r="C45" s="10">
        <f>'Occ T2'!C31</f>
        <v>18.967572134305403</v>
      </c>
      <c r="D45" s="10">
        <f>'Occ T2'!D31</f>
        <v>16.737848225777171</v>
      </c>
      <c r="E45" s="10">
        <f>'Occ T2'!E31</f>
        <v>18.551501724900739</v>
      </c>
      <c r="F45" s="10">
        <f>'Occ T2'!F31</f>
        <v>19.098833141399226</v>
      </c>
      <c r="H45" s="11">
        <f t="shared" si="30"/>
        <v>2.7287128311457032</v>
      </c>
      <c r="I45" s="31">
        <f t="shared" si="5"/>
        <v>-2.2297239085282321</v>
      </c>
      <c r="J45" s="11">
        <f t="shared" si="30"/>
        <v>1.8136534991235678</v>
      </c>
      <c r="K45" s="11">
        <f t="shared" si="30"/>
        <v>0.54733141649848704</v>
      </c>
      <c r="L45" s="31">
        <f t="shared" si="4"/>
        <v>2.3609849156220548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58.20440140616352</v>
      </c>
      <c r="C47" s="31">
        <f>'Occ T1'!C16</f>
        <v>56.62039903357288</v>
      </c>
      <c r="D47" s="31">
        <f>'Occ T1'!D16</f>
        <v>51.86453674864714</v>
      </c>
      <c r="E47" s="31">
        <f>'Occ T1'!E16</f>
        <v>51.818064068707152</v>
      </c>
      <c r="F47" s="31">
        <f>'Occ T1'!F16</f>
        <v>50.45952868678205</v>
      </c>
      <c r="H47" s="31">
        <f t="shared" ref="H47:K49" si="31">C47-B47</f>
        <v>-1.5840023725906391</v>
      </c>
      <c r="I47" s="31">
        <f t="shared" si="5"/>
        <v>-4.7558622849257404</v>
      </c>
      <c r="J47" s="31">
        <f t="shared" si="31"/>
        <v>-4.6472679939988382E-2</v>
      </c>
      <c r="K47" s="31">
        <f t="shared" si="31"/>
        <v>-1.3585353819251011</v>
      </c>
      <c r="L47" s="31">
        <f t="shared" si="4"/>
        <v>-1.4050080618650895</v>
      </c>
    </row>
    <row r="48" spans="1:12" x14ac:dyDescent="0.2">
      <c r="A48" s="10" t="str">
        <f>'Occ T2'!A32</f>
        <v>91 Elementary trades and related occupations</v>
      </c>
      <c r="B48" s="10">
        <f>'Occ T2'!B32</f>
        <v>7.9701325673100021</v>
      </c>
      <c r="C48" s="10">
        <f>'Occ T2'!C32</f>
        <v>7.0139765994807064</v>
      </c>
      <c r="D48" s="10">
        <f>'Occ T2'!D32</f>
        <v>6.2006477224098457</v>
      </c>
      <c r="E48" s="10">
        <f>'Occ T2'!E32</f>
        <v>5.2491253697676958</v>
      </c>
      <c r="F48" s="10">
        <f>'Occ T2'!F32</f>
        <v>5.0716286868370144</v>
      </c>
      <c r="H48" s="11">
        <f t="shared" si="31"/>
        <v>-0.95615596782929568</v>
      </c>
      <c r="I48" s="31">
        <f t="shared" si="5"/>
        <v>-0.81332887707086066</v>
      </c>
      <c r="J48" s="11">
        <f t="shared" si="31"/>
        <v>-0.9515223526421499</v>
      </c>
      <c r="K48" s="11">
        <f t="shared" si="31"/>
        <v>-0.17749668293068144</v>
      </c>
      <c r="L48" s="31">
        <f t="shared" si="4"/>
        <v>-1.1290190355728313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50.234268838853517</v>
      </c>
      <c r="C49" s="10">
        <f>'Occ T2'!C33</f>
        <v>49.606422434092174</v>
      </c>
      <c r="D49" s="10">
        <f>'Occ T2'!D33</f>
        <v>45.663889026237293</v>
      </c>
      <c r="E49" s="10">
        <f>'Occ T2'!E33</f>
        <v>46.568938698939455</v>
      </c>
      <c r="F49" s="10">
        <f>'Occ T2'!F33</f>
        <v>45.387899999945034</v>
      </c>
      <c r="H49" s="11">
        <f t="shared" si="31"/>
        <v>-0.62784640476134257</v>
      </c>
      <c r="I49" s="31">
        <f t="shared" si="5"/>
        <v>-3.9425334078548815</v>
      </c>
      <c r="J49" s="11">
        <f t="shared" si="31"/>
        <v>0.90504967270216241</v>
      </c>
      <c r="K49" s="11">
        <f t="shared" si="31"/>
        <v>-1.1810386989944206</v>
      </c>
      <c r="L49" s="31">
        <f t="shared" si="4"/>
        <v>-0.27598902629225819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481.63600000000002</v>
      </c>
      <c r="C51" s="34">
        <f>'Occ T1'!C18</f>
        <v>506.50599999999963</v>
      </c>
      <c r="D51" s="34">
        <f>'Occ T1'!D18</f>
        <v>498.63899999999995</v>
      </c>
      <c r="E51" s="34">
        <f>'Occ T1'!E18</f>
        <v>514.14500000000044</v>
      </c>
      <c r="F51" s="34">
        <f>'Occ T1'!F18</f>
        <v>541.25399999999991</v>
      </c>
      <c r="G51" s="24"/>
      <c r="H51" s="34">
        <f>C51-B51</f>
        <v>24.869999999999607</v>
      </c>
      <c r="I51" s="205">
        <f>D51-C51</f>
        <v>-7.8669999999996776</v>
      </c>
      <c r="J51" s="34">
        <f>E51-D51</f>
        <v>15.506000000000483</v>
      </c>
      <c r="K51" s="34">
        <f>F51-E51</f>
        <v>27.108999999999469</v>
      </c>
      <c r="L51" s="205">
        <f>F51-D51</f>
        <v>42.614999999999952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Cambridge and Greater Peterborough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3.0923867578084963</v>
      </c>
      <c r="C59" s="44">
        <f>IF(AND(D$5-C$5 &lt;&gt; 0,D7 &lt;&gt; 0,C7 &lt;&gt; 0),(EXP(LN(D7/C7)/(D$5-C$5))-1)*100,0)</f>
        <v>0.71952635227066075</v>
      </c>
      <c r="D59" s="44">
        <f>IF(AND(E$5-D$5 &lt;&gt; 0,E7 &lt;&gt; 0,D7 &lt;&gt; 0),(EXP(LN(E7/D7)/(E$5-D$5))-1)*100,0)</f>
        <v>0.58377984405602046</v>
      </c>
      <c r="E59" s="44">
        <f>IF(AND(F$5-E$5 &lt;&gt; 0,F7 &lt;&gt; 0,E7 &lt;&gt; 0),(EXP(LN(F7/E7)/(F$5-E$5))-1)*100,0)</f>
        <v>1.2039087239152035</v>
      </c>
      <c r="F59" s="44">
        <f>IF(AND(F$5-D$5 &lt;&gt; 0,F7 &lt;&gt; 0,D7 &lt;&gt; 0),(EXP(LN(F7/D7)/(F$5-D$5))-1)*100,0)</f>
        <v>0.99677544840879317</v>
      </c>
      <c r="H59" s="44">
        <f>(B7/B$51)*100</f>
        <v>10.330802757765364</v>
      </c>
      <c r="I59" s="44">
        <f>(C7/C$51)*100</f>
        <v>11.096213233062796</v>
      </c>
      <c r="J59" s="44">
        <f>(D7/D$51)*100</f>
        <v>11.352377389622234</v>
      </c>
      <c r="K59" s="44">
        <f>(E7/E$51)*100</f>
        <v>11.335148291062078</v>
      </c>
      <c r="L59" s="44">
        <f>(F7/F$51)*100</f>
        <v>12.136251465307362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4.0608181676853317</v>
      </c>
      <c r="C60" s="44">
        <f t="shared" si="32"/>
        <v>0.64224828308085957</v>
      </c>
      <c r="D60" s="44">
        <f t="shared" si="32"/>
        <v>-1.2053370046781309</v>
      </c>
      <c r="E60" s="44">
        <f t="shared" si="32"/>
        <v>0.99602789110462275</v>
      </c>
      <c r="F60" s="44">
        <f>IF(AND(F$5-D$5 &lt;&gt; 0,F8 &lt;&gt; 0,D8 &lt;&gt; 0),(EXP(LN(F8/D8)/(F$5-D$5))-1)*100,0)</f>
        <v>0.25684272986505885</v>
      </c>
      <c r="H60" s="44">
        <f t="shared" ref="H60:L60" si="33">(B8/B$51)*100</f>
        <v>7.0547005004726371</v>
      </c>
      <c r="I60" s="44">
        <f t="shared" si="33"/>
        <v>7.8661436338952475</v>
      </c>
      <c r="J60" s="44">
        <f t="shared" si="33"/>
        <v>8.0415645745484792</v>
      </c>
      <c r="K60" s="44">
        <f t="shared" si="33"/>
        <v>7.340211951908536</v>
      </c>
      <c r="L60" s="44">
        <f t="shared" si="33"/>
        <v>7.6990303967503335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0.9090276055135682</v>
      </c>
      <c r="C61" s="44">
        <f>IF(AND(D$5-C$5 &lt;&gt; 0,D9 &lt;&gt; 0,C9 &lt;&gt; 0),(EXP(LN(D9/C9)/(D$5-C$5))-1)*100,0)</f>
        <v>0.90772056088890274</v>
      </c>
      <c r="D61" s="44">
        <f t="shared" si="34"/>
        <v>4.4659894055750993</v>
      </c>
      <c r="E61" s="44">
        <f t="shared" si="34"/>
        <v>1.5761319069981461</v>
      </c>
      <c r="F61" s="44">
        <f>IF(AND(F$5-D$5 &lt;&gt; 0,F9 &lt;&gt; 0,D9 &lt;&gt; 0),(EXP(LN(F9/D9)/(F$5-D$5))-1)*100,0)</f>
        <v>2.5304242321744663</v>
      </c>
      <c r="H61" s="44">
        <f t="shared" ref="H61:L61" si="35">(B9/B$51)*100</f>
        <v>3.276102257292727</v>
      </c>
      <c r="I61" s="44">
        <f t="shared" si="35"/>
        <v>3.2300695991675483</v>
      </c>
      <c r="J61" s="44">
        <f t="shared" si="35"/>
        <v>3.3108128150737564</v>
      </c>
      <c r="K61" s="44">
        <f t="shared" si="35"/>
        <v>3.9949363391535404</v>
      </c>
      <c r="L61" s="44">
        <f t="shared" si="35"/>
        <v>4.4372210685570259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4.2199371173969213</v>
      </c>
      <c r="C63" s="44">
        <f t="shared" si="36"/>
        <v>2.9814661938383891</v>
      </c>
      <c r="D63" s="44">
        <f t="shared" si="36"/>
        <v>1.5204173376193619</v>
      </c>
      <c r="E63" s="44">
        <f t="shared" si="36"/>
        <v>1.1141874111229688</v>
      </c>
      <c r="F63" s="44">
        <f>IF(AND(F$5-D$5 &lt;&gt; 0,F11 &lt;&gt; 0,D11 &lt;&gt; 0),(EXP(LN(F11/D11)/(F$5-D$5))-1)*100,0)</f>
        <v>1.2494164521136941</v>
      </c>
      <c r="H63" s="44">
        <f>(B11/B$51)*100</f>
        <v>20.684204853676803</v>
      </c>
      <c r="I63" s="44">
        <f>(C11/C$51)*100</f>
        <v>23.204723831646394</v>
      </c>
      <c r="J63" s="44">
        <f>(D11/D$51)*100</f>
        <v>24.273579613310634</v>
      </c>
      <c r="K63" s="44">
        <f>(E11/E$51)*100</f>
        <v>25.38641787934009</v>
      </c>
      <c r="L63" s="44">
        <f>(F11/F$51)*100</f>
        <v>26.940576382155818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4.2036521671912741</v>
      </c>
      <c r="C64" s="44">
        <f t="shared" si="36"/>
        <v>2.130242578003827</v>
      </c>
      <c r="D64" s="49">
        <f t="shared" si="36"/>
        <v>1.1432881263287786</v>
      </c>
      <c r="E64" s="49">
        <f t="shared" si="36"/>
        <v>1.0608625312990894</v>
      </c>
      <c r="F64" s="44">
        <f>IF(AND(F$5-D$5 &lt;&gt; 0,F12 &lt;&gt; 0,D12 &lt;&gt; 0),(EXP(LN(F12/D12)/(F$5-D$5))-1)*100,0)</f>
        <v>1.0883302634022485</v>
      </c>
      <c r="H64" s="40">
        <f t="shared" ref="H64:L67" si="37">(B12/B$11)*100</f>
        <v>32.283403124237267</v>
      </c>
      <c r="I64" s="40">
        <f t="shared" si="37"/>
        <v>32.26323000126375</v>
      </c>
      <c r="J64" s="40">
        <f t="shared" si="37"/>
        <v>31.996548778756338</v>
      </c>
      <c r="K64" s="40">
        <f t="shared" si="37"/>
        <v>31.40664214123597</v>
      </c>
      <c r="L64" s="40">
        <f t="shared" si="37"/>
        <v>31.241404546759988</v>
      </c>
    </row>
    <row r="65" spans="1:12" x14ac:dyDescent="0.2">
      <c r="A65" t="str">
        <f>A13</f>
        <v>22 Health professionals</v>
      </c>
      <c r="B65" s="49">
        <f t="shared" si="36"/>
        <v>4.522400515109215</v>
      </c>
      <c r="C65" s="44">
        <f t="shared" si="36"/>
        <v>-2.407814316837209</v>
      </c>
      <c r="D65" s="49">
        <f t="shared" si="36"/>
        <v>1.76925275422255</v>
      </c>
      <c r="E65" s="49">
        <f t="shared" si="36"/>
        <v>1.2614444875810094</v>
      </c>
      <c r="F65" s="44">
        <f>IF(AND(F$5-D$5 &lt;&gt; 0,F13 &lt;&gt; 0,D13 &lt;&gt; 0),(EXP(LN(F13/D13)/(F$5-D$5))-1)*100,0)</f>
        <v>1.4304317433877944</v>
      </c>
      <c r="H65" s="40">
        <f t="shared" si="37"/>
        <v>16.04542429873743</v>
      </c>
      <c r="I65" s="40">
        <f t="shared" si="37"/>
        <v>16.232502570562275</v>
      </c>
      <c r="J65" s="40">
        <f t="shared" si="37"/>
        <v>15.383014667774416</v>
      </c>
      <c r="K65" s="40">
        <f t="shared" si="37"/>
        <v>15.572466688856776</v>
      </c>
      <c r="L65" s="40">
        <f t="shared" si="37"/>
        <v>15.800747487106124</v>
      </c>
    </row>
    <row r="66" spans="1:12" x14ac:dyDescent="0.2">
      <c r="A66" t="str">
        <f>A14</f>
        <v>23 Teaching and other educational professionals</v>
      </c>
      <c r="B66" s="49">
        <f t="shared" si="36"/>
        <v>3.6908999832799605</v>
      </c>
      <c r="C66" s="44">
        <f t="shared" si="36"/>
        <v>3.7509974649033939</v>
      </c>
      <c r="D66" s="49">
        <f t="shared" si="36"/>
        <v>0.71410303668193453</v>
      </c>
      <c r="E66" s="49">
        <f t="shared" si="36"/>
        <v>0.81887929304205187</v>
      </c>
      <c r="F66" s="44">
        <f>IF(AND(F$5-D$5 &lt;&gt; 0,F14 &lt;&gt; 0,D14 &lt;&gt; 0),(EXP(LN(F14/D14)/(F$5-D$5))-1)*100,0)</f>
        <v>0.78394176849070352</v>
      </c>
      <c r="H66" s="40">
        <f t="shared" si="37"/>
        <v>23.479434046625698</v>
      </c>
      <c r="I66" s="40">
        <f t="shared" si="37"/>
        <v>23.00631029438799</v>
      </c>
      <c r="J66" s="40">
        <f t="shared" si="37"/>
        <v>23.178225454054026</v>
      </c>
      <c r="K66" s="40">
        <f t="shared" si="37"/>
        <v>22.272278936674482</v>
      </c>
      <c r="L66" s="40">
        <f t="shared" si="37"/>
        <v>21.630290457623339</v>
      </c>
    </row>
    <row r="67" spans="1:12" x14ac:dyDescent="0.2">
      <c r="A67" t="str">
        <f>A15</f>
        <v>24 Business, media and public service professionals</v>
      </c>
      <c r="B67" s="49">
        <f t="shared" si="36"/>
        <v>4.5018007837863028</v>
      </c>
      <c r="C67" s="44">
        <f t="shared" si="36"/>
        <v>6.3936636851652295</v>
      </c>
      <c r="D67" s="49">
        <f t="shared" si="36"/>
        <v>2.4057668122890563</v>
      </c>
      <c r="E67" s="49">
        <f t="shared" si="36"/>
        <v>1.3029745479025578</v>
      </c>
      <c r="F67" s="44">
        <f>IF(AND(F$5-D$5 &lt;&gt; 0,F15 &lt;&gt; 0,D15 &lt;&gt; 0),(EXP(LN(F15/D15)/(F$5-D$5))-1)*100,0)</f>
        <v>1.6692460801736253</v>
      </c>
      <c r="H67" s="40">
        <f t="shared" si="37"/>
        <v>28.19173853039959</v>
      </c>
      <c r="I67" s="40">
        <f t="shared" si="37"/>
        <v>28.497957133785974</v>
      </c>
      <c r="J67" s="40">
        <f t="shared" si="37"/>
        <v>29.442211099415204</v>
      </c>
      <c r="K67" s="40">
        <f t="shared" si="37"/>
        <v>30.748612233232762</v>
      </c>
      <c r="L67" s="40">
        <f t="shared" si="37"/>
        <v>31.327557508510555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1.6555113081447637</v>
      </c>
      <c r="C69" s="44">
        <f t="shared" si="39"/>
        <v>5.9877426739836315</v>
      </c>
      <c r="D69" s="44">
        <f t="shared" si="39"/>
        <v>-0.37977632004960737</v>
      </c>
      <c r="E69" s="44">
        <f t="shared" si="39"/>
        <v>0.88784201034801669</v>
      </c>
      <c r="F69" s="44">
        <f t="shared" ref="F69:F74" si="40">IF(AND(F$5-D$5 &lt;&gt; 0,F17 &lt;&gt; 0,D17 &lt;&gt; 0),(EXP(LN(F17/D17)/(F$5-D$5))-1)*100,0)</f>
        <v>0.46352042561714768</v>
      </c>
      <c r="H69" s="44">
        <f>(B17/B$51)*100</f>
        <v>12.501195422548586</v>
      </c>
      <c r="I69" s="44">
        <f>(C17/C$51)*100</f>
        <v>12.694324836488319</v>
      </c>
      <c r="J69" s="44">
        <f>(D17/D$51)*100</f>
        <v>13.666698115752665</v>
      </c>
      <c r="K69" s="44">
        <f>(E17/E$51)*100</f>
        <v>13.004743484384329</v>
      </c>
      <c r="L69" s="44">
        <f>(F17/F$51)*100</f>
        <v>13.495053600075227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4.7813104748863244</v>
      </c>
      <c r="C70" s="44">
        <f t="shared" si="39"/>
        <v>8.2129540494621622</v>
      </c>
      <c r="D70" s="49">
        <f t="shared" si="39"/>
        <v>-2.3250059665583245</v>
      </c>
      <c r="E70" s="49">
        <f t="shared" si="39"/>
        <v>0.78910863684769073</v>
      </c>
      <c r="F70" s="44">
        <f t="shared" si="40"/>
        <v>-0.25980781329610902</v>
      </c>
      <c r="H70" s="40">
        <f t="shared" ref="H70:L74" si="41">(B18/B$17)*100</f>
        <v>14.635934958490509</v>
      </c>
      <c r="I70" s="40">
        <f t="shared" si="41"/>
        <v>16.520837421171915</v>
      </c>
      <c r="J70" s="40">
        <f t="shared" si="41"/>
        <v>16.867692203003656</v>
      </c>
      <c r="K70" s="40">
        <f t="shared" si="41"/>
        <v>15.283931117406214</v>
      </c>
      <c r="L70" s="40">
        <f t="shared" si="41"/>
        <v>15.135012702179671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4.0643748584343165</v>
      </c>
      <c r="C71" s="44">
        <f t="shared" si="39"/>
        <v>1.3229209613364601</v>
      </c>
      <c r="D71" s="49">
        <f t="shared" si="39"/>
        <v>0.48943633384113117</v>
      </c>
      <c r="E71" s="49">
        <f t="shared" si="39"/>
        <v>1.3078625451094394</v>
      </c>
      <c r="F71" s="44">
        <f t="shared" si="40"/>
        <v>1.034315855002621</v>
      </c>
      <c r="H71" s="40">
        <f t="shared" si="41"/>
        <v>11.604769226390804</v>
      </c>
      <c r="I71" s="40">
        <f t="shared" si="41"/>
        <v>12.74445037545569</v>
      </c>
      <c r="J71" s="40">
        <f t="shared" si="41"/>
        <v>12.183530901870437</v>
      </c>
      <c r="K71" s="40">
        <f t="shared" si="41"/>
        <v>12.724410091913086</v>
      </c>
      <c r="L71" s="40">
        <f t="shared" si="41"/>
        <v>13.264193721497101</v>
      </c>
    </row>
    <row r="72" spans="1:12" x14ac:dyDescent="0.2">
      <c r="A72" t="str">
        <f t="shared" si="38"/>
        <v>33 Protective service occupations</v>
      </c>
      <c r="B72" s="49">
        <f t="shared" si="39"/>
        <v>-2.0380963160510412</v>
      </c>
      <c r="C72" s="44">
        <f t="shared" si="39"/>
        <v>7.8414607280163917</v>
      </c>
      <c r="D72" s="49">
        <f t="shared" si="39"/>
        <v>4.3765245460254842</v>
      </c>
      <c r="E72" s="49">
        <f t="shared" si="39"/>
        <v>1.7401973507234825</v>
      </c>
      <c r="F72" s="44">
        <f t="shared" si="40"/>
        <v>2.6114901189665751</v>
      </c>
      <c r="H72" s="40">
        <f t="shared" si="41"/>
        <v>8.6785363803085858</v>
      </c>
      <c r="I72" s="40">
        <f t="shared" si="41"/>
        <v>7.4843077381668346</v>
      </c>
      <c r="J72" s="40">
        <f t="shared" si="41"/>
        <v>7.6152077462824197</v>
      </c>
      <c r="K72" s="40">
        <f t="shared" si="41"/>
        <v>9.6152006740834342</v>
      </c>
      <c r="L72" s="40">
        <f t="shared" si="41"/>
        <v>10.459135370189871</v>
      </c>
    </row>
    <row r="73" spans="1:12" x14ac:dyDescent="0.2">
      <c r="A73" t="str">
        <f t="shared" si="38"/>
        <v>34 Culture, media and sports occupations</v>
      </c>
      <c r="B73" s="49">
        <f t="shared" si="39"/>
        <v>-1.0223994626425537</v>
      </c>
      <c r="C73" s="44">
        <f t="shared" si="39"/>
        <v>19.552822875592192</v>
      </c>
      <c r="D73" s="49">
        <f t="shared" si="39"/>
        <v>-0.99415202699494332</v>
      </c>
      <c r="E73" s="49">
        <f t="shared" si="39"/>
        <v>0.97883294379734753</v>
      </c>
      <c r="F73" s="44">
        <f t="shared" si="40"/>
        <v>0.31684091601156261</v>
      </c>
      <c r="H73" s="40">
        <f t="shared" si="41"/>
        <v>16.662374743572173</v>
      </c>
      <c r="I73" s="40">
        <f t="shared" si="41"/>
        <v>14.974794323232071</v>
      </c>
      <c r="J73" s="40">
        <f t="shared" si="41"/>
        <v>16.89137713622841</v>
      </c>
      <c r="K73" s="40">
        <f t="shared" si="41"/>
        <v>16.376901425085073</v>
      </c>
      <c r="L73" s="40">
        <f t="shared" si="41"/>
        <v>16.525205913056091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1.5804886862294643</v>
      </c>
      <c r="C74" s="44">
        <f t="shared" si="39"/>
        <v>1.9625247981912564</v>
      </c>
      <c r="D74" s="49">
        <f t="shared" si="39"/>
        <v>-0.57039826532863103</v>
      </c>
      <c r="E74" s="49">
        <f t="shared" si="39"/>
        <v>0.58031035392800412</v>
      </c>
      <c r="F74" s="44">
        <f t="shared" si="40"/>
        <v>0.19526867807253545</v>
      </c>
      <c r="H74" s="40">
        <f t="shared" si="41"/>
        <v>48.418384691237925</v>
      </c>
      <c r="I74" s="40">
        <f t="shared" si="41"/>
        <v>48.275610141973473</v>
      </c>
      <c r="J74" s="40">
        <f t="shared" si="41"/>
        <v>46.442192012615067</v>
      </c>
      <c r="K74" s="40">
        <f t="shared" si="41"/>
        <v>45.99955669151219</v>
      </c>
      <c r="L74" s="40">
        <f t="shared" si="41"/>
        <v>44.61645229307728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-0.87168309950509393</v>
      </c>
      <c r="C76" s="44">
        <f t="shared" si="42"/>
        <v>-0.2130757507897707</v>
      </c>
      <c r="D76" s="44">
        <f t="shared" si="42"/>
        <v>-1.2082850924549637</v>
      </c>
      <c r="E76" s="44">
        <f t="shared" si="42"/>
        <v>-1.2159156721736064</v>
      </c>
      <c r="F76" s="44">
        <f>IF(AND(F$5-D$5 &lt;&gt; 0,F24 &lt;&gt; 0,D24 &lt;&gt; 0),(EXP(LN(F24/D24)/(F$5-D$5))-1)*100,0)</f>
        <v>-1.213372211089514</v>
      </c>
      <c r="H76" s="44">
        <f>(B24/B$51)*100</f>
        <v>11.137497168564433</v>
      </c>
      <c r="I76" s="44">
        <f>(C24/C$51)*100</f>
        <v>10.226167044460881</v>
      </c>
      <c r="J76" s="44">
        <f>(D24/D$51)*100</f>
        <v>10.365371464219526</v>
      </c>
      <c r="K76" s="44">
        <f>(E24/E$51)*100</f>
        <v>9.4599342617559614</v>
      </c>
      <c r="L76" s="44">
        <f>(F24/F$51)*100</f>
        <v>7.9513780328901813</v>
      </c>
    </row>
    <row r="77" spans="1:12" x14ac:dyDescent="0.2">
      <c r="A77" t="str">
        <f>A25</f>
        <v>41 Administrative occupations</v>
      </c>
      <c r="B77" s="49">
        <f t="shared" si="42"/>
        <v>-0.73496290640107098</v>
      </c>
      <c r="C77" s="44">
        <f t="shared" si="42"/>
        <v>1.131239619545088</v>
      </c>
      <c r="D77" s="49">
        <f t="shared" si="42"/>
        <v>-1.7058826788497017</v>
      </c>
      <c r="E77" s="49">
        <f t="shared" si="42"/>
        <v>-0.69204595089638055</v>
      </c>
      <c r="F77" s="44">
        <f>IF(AND(F$5-D$5 &lt;&gt; 0,F25 &lt;&gt; 0,D25 &lt;&gt; 0),(EXP(LN(F25/D25)/(F$5-D$5))-1)*100,0)</f>
        <v>-1.0311481250775301</v>
      </c>
      <c r="H77" s="40">
        <f t="shared" ref="H77:L78" si="43">(B25/B$24)*100</f>
        <v>77.094992858563032</v>
      </c>
      <c r="I77" s="40">
        <f t="shared" si="43"/>
        <v>77.521198776371108</v>
      </c>
      <c r="J77" s="40">
        <f t="shared" si="43"/>
        <v>78.565553433315898</v>
      </c>
      <c r="K77" s="40">
        <f t="shared" si="43"/>
        <v>76.606776422191089</v>
      </c>
      <c r="L77" s="40">
        <f t="shared" si="43"/>
        <v>80.767706089143985</v>
      </c>
    </row>
    <row r="78" spans="1:12" x14ac:dyDescent="0.2">
      <c r="A78" t="str">
        <f>A26</f>
        <v>42 Secretarial and related occupations</v>
      </c>
      <c r="B78" s="49">
        <f t="shared" si="42"/>
        <v>-1.3360698087647949</v>
      </c>
      <c r="C78" s="44">
        <f t="shared" si="42"/>
        <v>-4.8491298715190752</v>
      </c>
      <c r="D78" s="49">
        <f t="shared" si="42"/>
        <v>0.53472255198374619</v>
      </c>
      <c r="E78" s="49">
        <f t="shared" si="42"/>
        <v>-3.1318333802220044</v>
      </c>
      <c r="F78" s="44">
        <f>IF(AND(F$5-D$5 &lt;&gt; 0,F26 &lt;&gt; 0,D26 &lt;&gt; 0),(EXP(LN(F26/D26)/(F$5-D$5))-1)*100,0)</f>
        <v>-1.9247520757113667</v>
      </c>
      <c r="H78" s="40">
        <f t="shared" si="43"/>
        <v>22.905007141436961</v>
      </c>
      <c r="I78" s="40">
        <f t="shared" si="43"/>
        <v>22.478801223628881</v>
      </c>
      <c r="J78" s="40">
        <f t="shared" si="43"/>
        <v>21.434446566684095</v>
      </c>
      <c r="K78" s="40">
        <f t="shared" si="43"/>
        <v>23.393223577808918</v>
      </c>
      <c r="L78" s="40">
        <f t="shared" si="43"/>
        <v>19.232293910856022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-1.401454372791644</v>
      </c>
      <c r="C80" s="44">
        <f t="shared" si="44"/>
        <v>-13.120852567813124</v>
      </c>
      <c r="D80" s="44">
        <f t="shared" si="44"/>
        <v>0.4213980068340728</v>
      </c>
      <c r="E80" s="44">
        <f t="shared" si="44"/>
        <v>-0.28501468218556925</v>
      </c>
      <c r="F80" s="44">
        <f>IF(AND(F$5-D$5 &lt;&gt; 0,F28 &lt;&gt; 0,D28 &lt;&gt; 0),(EXP(LN(F28/D28)/(F$5-D$5))-1)*100,0)</f>
        <v>-5.009765791825771E-2</v>
      </c>
      <c r="H80" s="44">
        <f>(B28/B$51)*100</f>
        <v>9.7546099145936633</v>
      </c>
      <c r="I80" s="44">
        <f>(C28/C$51)*100</f>
        <v>8.7665010487172879</v>
      </c>
      <c r="J80" s="44">
        <f>(D28/D$51)*100</f>
        <v>7.7364227063222257</v>
      </c>
      <c r="K80" s="44">
        <f>(E28/E$51)*100</f>
        <v>7.6625290229580907</v>
      </c>
      <c r="L80" s="44">
        <f>(F28/F$51)*100</f>
        <v>7.0739327487871027</v>
      </c>
    </row>
    <row r="81" spans="1:12" x14ac:dyDescent="0.2">
      <c r="A81" t="str">
        <f>A29</f>
        <v>51 Skilled agricultural and related trades</v>
      </c>
      <c r="B81" s="49">
        <f t="shared" si="44"/>
        <v>1.7140024844116919</v>
      </c>
      <c r="C81" s="44">
        <f t="shared" si="44"/>
        <v>-35.333355367017447</v>
      </c>
      <c r="D81" s="49">
        <f t="shared" si="44"/>
        <v>0.98764318032722453</v>
      </c>
      <c r="E81" s="49">
        <f t="shared" si="44"/>
        <v>1.3642645672811815</v>
      </c>
      <c r="F81" s="44">
        <f>IF(AND(F$5-D$5 &lt;&gt; 0,F29 &lt;&gt; 0,D29 &lt;&gt; 0),(EXP(LN(F29/D29)/(F$5-D$5))-1)*100,0)</f>
        <v>1.2385683003424131</v>
      </c>
      <c r="H81" s="40">
        <f t="shared" ref="H81:L84" si="45">(B29/B$28)*100</f>
        <v>13.202510232671353</v>
      </c>
      <c r="I81" s="40">
        <f t="shared" si="45"/>
        <v>14.951936851617873</v>
      </c>
      <c r="J81" s="40">
        <f t="shared" si="45"/>
        <v>11.129156023464338</v>
      </c>
      <c r="K81" s="40">
        <f t="shared" si="45"/>
        <v>11.4464838549261</v>
      </c>
      <c r="L81" s="40">
        <f t="shared" si="45"/>
        <v>13.487036762588067</v>
      </c>
    </row>
    <row r="82" spans="1:12" x14ac:dyDescent="0.2">
      <c r="A82" t="str">
        <f>A30</f>
        <v>52 Skilled metal, electrical and electronic trades</v>
      </c>
      <c r="B82" s="49">
        <f t="shared" si="44"/>
        <v>-0.64121804050156772</v>
      </c>
      <c r="C82" s="44">
        <f t="shared" si="44"/>
        <v>-14.043758509925741</v>
      </c>
      <c r="D82" s="49">
        <f t="shared" si="44"/>
        <v>0.2755060995006442</v>
      </c>
      <c r="E82" s="49">
        <f t="shared" si="44"/>
        <v>-0.61182041382521479</v>
      </c>
      <c r="F82" s="44">
        <f>IF(AND(F$5-D$5 &lt;&gt; 0,F30 &lt;&gt; 0,D30 &lt;&gt; 0),(EXP(LN(F30/D30)/(F$5-D$5))-1)*100,0)</f>
        <v>-0.31692078621529118</v>
      </c>
      <c r="H82" s="40">
        <f t="shared" si="45"/>
        <v>38.458839027386162</v>
      </c>
      <c r="I82" s="40">
        <f t="shared" si="45"/>
        <v>39.658763501244486</v>
      </c>
      <c r="J82" s="40">
        <f t="shared" si="45"/>
        <v>39.237473587911644</v>
      </c>
      <c r="K82" s="40">
        <f t="shared" si="45"/>
        <v>38.953280116630971</v>
      </c>
      <c r="L82" s="40">
        <f t="shared" si="45"/>
        <v>37.695290797793227</v>
      </c>
    </row>
    <row r="83" spans="1:12" x14ac:dyDescent="0.2">
      <c r="A83" t="str">
        <f>A31</f>
        <v>53 Skilled construction and building trades</v>
      </c>
      <c r="B83" s="49">
        <f t="shared" si="44"/>
        <v>-3.2232093382212113</v>
      </c>
      <c r="C83" s="44">
        <f t="shared" si="44"/>
        <v>-6.9071459200349956</v>
      </c>
      <c r="D83" s="49">
        <f t="shared" si="44"/>
        <v>0.84970138571633935</v>
      </c>
      <c r="E83" s="49">
        <f t="shared" si="44"/>
        <v>-1.1791723513936536</v>
      </c>
      <c r="F83" s="44">
        <f>IF(AND(F$5-D$5 &lt;&gt; 0,F31 &lt;&gt; 0,D31 &lt;&gt; 0),(EXP(LN(F31/D31)/(F$5-D$5))-1)*100,0)</f>
        <v>-0.50745730117707222</v>
      </c>
      <c r="H83" s="40">
        <f t="shared" si="45"/>
        <v>25.565678430558457</v>
      </c>
      <c r="I83" s="40">
        <f t="shared" si="45"/>
        <v>23.727946226684551</v>
      </c>
      <c r="J83" s="40">
        <f t="shared" si="45"/>
        <v>25.42499898979959</v>
      </c>
      <c r="K83" s="40">
        <f t="shared" si="45"/>
        <v>25.971839600690927</v>
      </c>
      <c r="L83" s="40">
        <f t="shared" si="45"/>
        <v>23.734674740282298</v>
      </c>
    </row>
    <row r="84" spans="1:12" x14ac:dyDescent="0.2">
      <c r="A84" t="str">
        <f>A32</f>
        <v>54 Textiles, printing and other skilled trades</v>
      </c>
      <c r="B84" s="49">
        <f t="shared" si="44"/>
        <v>-2.6273529178045263</v>
      </c>
      <c r="C84" s="44">
        <f t="shared" si="44"/>
        <v>-2.9052974194254344</v>
      </c>
      <c r="D84" s="49">
        <f t="shared" si="44"/>
        <v>-6.445204344331934E-2</v>
      </c>
      <c r="E84" s="49">
        <f t="shared" si="44"/>
        <v>0.31247563733747263</v>
      </c>
      <c r="F84" s="44">
        <f>IF(AND(F$5-D$5 &lt;&gt; 0,F32 &lt;&gt; 0,D32 &lt;&gt; 0),(EXP(LN(F32/D32)/(F$5-D$5))-1)*100,0)</f>
        <v>0.18667537895120656</v>
      </c>
      <c r="H84" s="40">
        <f t="shared" si="45"/>
        <v>22.772972309384045</v>
      </c>
      <c r="I84" s="40">
        <f t="shared" si="45"/>
        <v>21.661353420453082</v>
      </c>
      <c r="J84" s="40">
        <f t="shared" si="45"/>
        <v>24.208371398824426</v>
      </c>
      <c r="K84" s="40">
        <f t="shared" si="45"/>
        <v>23.628396427751998</v>
      </c>
      <c r="L84" s="40">
        <f t="shared" si="45"/>
        <v>25.082997699336413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2.0218902224166557</v>
      </c>
      <c r="C86" s="44">
        <f t="shared" si="46"/>
        <v>-1.7202976258498537</v>
      </c>
      <c r="D86" s="44">
        <f t="shared" si="46"/>
        <v>1.4282075614033607</v>
      </c>
      <c r="E86" s="44">
        <f t="shared" si="46"/>
        <v>1.0504256971505921</v>
      </c>
      <c r="F86" s="44">
        <f>IF(AND(F$5-D$5 &lt;&gt; 0,F34 &lt;&gt; 0,D34 &lt;&gt; 0),(EXP(LN(F34/D34)/(F$5-D$5))-1)*100,0)</f>
        <v>1.1761963819578947</v>
      </c>
      <c r="H86" s="44">
        <f>(B34/B$51)*100</f>
        <v>9.4413593926550501</v>
      </c>
      <c r="I86" s="44">
        <f>(C34/C$51)*100</f>
        <v>9.7261808163481565</v>
      </c>
      <c r="J86" s="44">
        <f>(D34/D$51)*100</f>
        <v>9.7096711902600639</v>
      </c>
      <c r="K86" s="44">
        <f>(E34/E$51)*100</f>
        <v>10.108783675526613</v>
      </c>
      <c r="L86" s="44">
        <f>(F34/F$51)*100</f>
        <v>10.660188269662306</v>
      </c>
    </row>
    <row r="87" spans="1:12" x14ac:dyDescent="0.2">
      <c r="A87" t="str">
        <f>A35</f>
        <v>61 Caring personal service occupations</v>
      </c>
      <c r="B87" s="49">
        <f t="shared" si="46"/>
        <v>2.0901797365779906</v>
      </c>
      <c r="C87" s="44">
        <f t="shared" si="46"/>
        <v>-3.0544222941122023</v>
      </c>
      <c r="D87" s="49">
        <f t="shared" si="46"/>
        <v>1.7866569106769647</v>
      </c>
      <c r="E87" s="49">
        <f t="shared" si="46"/>
        <v>1.2717357256279094</v>
      </c>
      <c r="F87" s="44">
        <f>IF(AND(F$5-D$5 &lt;&gt; 0,F35 &lt;&gt; 0,D35 &lt;&gt; 0),(EXP(LN(F35/D35)/(F$5-D$5))-1)*100,0)</f>
        <v>1.4430860348893848</v>
      </c>
      <c r="H87" s="40">
        <f t="shared" ref="H87:L89" si="47">(B35/B$34)*100</f>
        <v>76.586944736928885</v>
      </c>
      <c r="I87" s="40">
        <f t="shared" si="47"/>
        <v>76.792208089927598</v>
      </c>
      <c r="J87" s="40">
        <f t="shared" si="47"/>
        <v>75.749771282853445</v>
      </c>
      <c r="K87" s="40">
        <f t="shared" si="47"/>
        <v>77.097771556966435</v>
      </c>
      <c r="L87" s="40">
        <f t="shared" si="47"/>
        <v>78.803024561968627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2.1240707098758138</v>
      </c>
      <c r="C88" s="44">
        <f t="shared" si="46"/>
        <v>1.7600784687062276</v>
      </c>
      <c r="D88" s="49">
        <f t="shared" si="46"/>
        <v>0.44417331919570646</v>
      </c>
      <c r="E88" s="49">
        <f t="shared" si="46"/>
        <v>0.25066985104458261</v>
      </c>
      <c r="F88" s="44">
        <f>IF(AND(F$5-D$5 &lt;&gt; 0,F36 &lt;&gt; 0,D36 &lt;&gt; 0),(EXP(LN(F36/D36)/(F$5-D$5))-1)*100,0)</f>
        <v>0.31512955157604328</v>
      </c>
      <c r="H88" s="40">
        <f t="shared" si="47"/>
        <v>22.2847932819104</v>
      </c>
      <c r="I88" s="40">
        <f t="shared" si="47"/>
        <v>22.374205239931978</v>
      </c>
      <c r="J88" s="40">
        <f t="shared" si="47"/>
        <v>23.166542285838958</v>
      </c>
      <c r="K88" s="40">
        <f t="shared" si="47"/>
        <v>22.064353580841047</v>
      </c>
      <c r="L88" s="40">
        <f t="shared" si="47"/>
        <v>20.378985759170195</v>
      </c>
    </row>
    <row r="89" spans="1:12" x14ac:dyDescent="0.2">
      <c r="A89" t="str">
        <f>A37</f>
        <v>63 Community and civil enforcement occupations</v>
      </c>
      <c r="B89" s="49">
        <f t="shared" si="46"/>
        <v>-5.4136280600961424</v>
      </c>
      <c r="C89" s="44">
        <f t="shared" si="46"/>
        <v>27.766414400407125</v>
      </c>
      <c r="D89" s="49">
        <f t="shared" si="46"/>
        <v>-3.6583997444778804</v>
      </c>
      <c r="E89" s="49">
        <f t="shared" si="46"/>
        <v>0.80800351718861574</v>
      </c>
      <c r="F89" s="44">
        <f>IF(AND(F$5-D$5 &lt;&gt; 0,F37 &lt;&gt; 0,D37 &lt;&gt; 0),(EXP(LN(F37/D37)/(F$5-D$5))-1)*100,0)</f>
        <v>-0.70334293367206868</v>
      </c>
      <c r="H89" s="40">
        <f t="shared" si="47"/>
        <v>1.1282619811607215</v>
      </c>
      <c r="I89" s="40">
        <f t="shared" si="47"/>
        <v>0.83358667014042565</v>
      </c>
      <c r="J89" s="40">
        <f t="shared" si="47"/>
        <v>1.0836864313076131</v>
      </c>
      <c r="K89" s="40">
        <f t="shared" si="47"/>
        <v>0.83787486219251595</v>
      </c>
      <c r="L89" s="40">
        <f t="shared" si="47"/>
        <v>0.81798967886116714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-2.553331061209152</v>
      </c>
      <c r="C91" s="44">
        <f t="shared" si="48"/>
        <v>-0.94354849603462965</v>
      </c>
      <c r="D91" s="44">
        <f t="shared" si="48"/>
        <v>0.14157044273377384</v>
      </c>
      <c r="E91" s="44">
        <f t="shared" si="48"/>
        <v>9.1997089073192484E-2</v>
      </c>
      <c r="F91" s="44">
        <f t="shared" ref="F91:F93" si="49">IF(AND(F$5-D$5 &lt;&gt; 0,F39 &lt;&gt; 0,D39 &lt;&gt; 0),(EXP(LN(F39/D39)/(F$5-D$5))-1)*100,0)</f>
        <v>0.10851881297864185</v>
      </c>
      <c r="H91" s="44">
        <f>(B39/B$51)*100</f>
        <v>8.2352373915665122</v>
      </c>
      <c r="I91" s="44">
        <f>(C39/C$51)*100</f>
        <v>7.0611991704963391</v>
      </c>
      <c r="J91" s="44">
        <f>(D39/D$51)*100</f>
        <v>7.1049263295851954</v>
      </c>
      <c r="K91" s="44">
        <f>(E39/E$51)*100</f>
        <v>6.9395641447747654</v>
      </c>
      <c r="L91" s="44">
        <f>(F39/F$51)*100</f>
        <v>6.6528883999127046</v>
      </c>
    </row>
    <row r="92" spans="1:12" s="30" customFormat="1" x14ac:dyDescent="0.2">
      <c r="A92" t="str">
        <f>A40</f>
        <v>71 Sales occupations</v>
      </c>
      <c r="B92" s="49">
        <f t="shared" si="48"/>
        <v>-3.499974668387118</v>
      </c>
      <c r="C92" s="44">
        <f t="shared" si="48"/>
        <v>-1.4250457033201602</v>
      </c>
      <c r="D92" s="49">
        <f t="shared" si="48"/>
        <v>-1.3573519557149361</v>
      </c>
      <c r="E92" s="49">
        <f t="shared" si="48"/>
        <v>-0.45059028308889193</v>
      </c>
      <c r="F92" s="44">
        <f t="shared" si="49"/>
        <v>-0.75376655555329242</v>
      </c>
      <c r="G92"/>
      <c r="H92" s="40">
        <f>(B40/B$34)*100</f>
        <v>71.813387589501261</v>
      </c>
      <c r="I92" s="40">
        <f t="shared" ref="H92:L93" si="50">(C40/C$34)*100</f>
        <v>57.483295791061074</v>
      </c>
      <c r="J92" s="40">
        <f t="shared" si="50"/>
        <v>57.655987132056808</v>
      </c>
      <c r="K92" s="40">
        <f t="shared" si="50"/>
        <v>50.161933732780284</v>
      </c>
      <c r="L92" s="40">
        <f t="shared" si="50"/>
        <v>43.189650331052491</v>
      </c>
    </row>
    <row r="93" spans="1:12" s="30" customFormat="1" x14ac:dyDescent="0.2">
      <c r="A93" t="str">
        <f>A41</f>
        <v>72 Customer service occupations</v>
      </c>
      <c r="B93" s="49">
        <f t="shared" si="48"/>
        <v>1.5299463022953486</v>
      </c>
      <c r="C93" s="44">
        <f t="shared" si="48"/>
        <v>0.88741932148626024</v>
      </c>
      <c r="D93" s="49">
        <f t="shared" si="48"/>
        <v>5.0427501904367622</v>
      </c>
      <c r="E93" s="49">
        <f t="shared" si="48"/>
        <v>1.4436706524175946</v>
      </c>
      <c r="F93" s="44">
        <f t="shared" si="49"/>
        <v>2.6294492194633534</v>
      </c>
      <c r="G93"/>
      <c r="H93" s="40">
        <f t="shared" si="50"/>
        <v>15.411735923677949</v>
      </c>
      <c r="I93" s="40">
        <f t="shared" si="50"/>
        <v>15.116620906226636</v>
      </c>
      <c r="J93" s="40">
        <f t="shared" si="50"/>
        <v>15.517719684217962</v>
      </c>
      <c r="K93" s="40">
        <f t="shared" si="50"/>
        <v>18.486920249281528</v>
      </c>
      <c r="L93" s="40">
        <f t="shared" si="50"/>
        <v>19.2190823443926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2.1905432943778003</v>
      </c>
      <c r="C95" s="44">
        <f t="shared" si="51"/>
        <v>-12.240115852107536</v>
      </c>
      <c r="D95" s="44">
        <f t="shared" si="51"/>
        <v>2.8795331888815889</v>
      </c>
      <c r="E95" s="44">
        <f t="shared" si="51"/>
        <v>7.7266604660475302E-2</v>
      </c>
      <c r="F95" s="44">
        <f>IF(AND(F$5-D$5 &lt;&gt; 0,F43 &lt;&gt; 0,D43 &lt;&gt; 0),(EXP(LN(F43/D43)/(F$5-D$5))-1)*100,0)</f>
        <v>1.0027701274844203</v>
      </c>
      <c r="H95" s="44">
        <f>(B43/B$51)*100</f>
        <v>5.8303649208846506</v>
      </c>
      <c r="I95" s="44">
        <f>(C43/C$51)*100</f>
        <v>6.0460664617888042</v>
      </c>
      <c r="J95" s="44">
        <f>(D43/D$51)*100</f>
        <v>5.389733721803065</v>
      </c>
      <c r="K95" s="44">
        <f>(E43/E$51)*100</f>
        <v>6.0243869727040451</v>
      </c>
      <c r="L95" s="44">
        <f>(F43/F$51)*100</f>
        <v>5.7670233361337342</v>
      </c>
    </row>
    <row r="96" spans="1:12" x14ac:dyDescent="0.2">
      <c r="A96" t="str">
        <f>A44</f>
        <v>81 Process, plant and machine operatives</v>
      </c>
      <c r="B96" s="49">
        <f t="shared" si="51"/>
        <v>-0.39533657268763234</v>
      </c>
      <c r="C96" s="44">
        <f t="shared" si="51"/>
        <v>-13.028790957230152</v>
      </c>
      <c r="D96" s="49">
        <f t="shared" si="51"/>
        <v>4.149333756220952</v>
      </c>
      <c r="E96" s="49">
        <f t="shared" si="51"/>
        <v>-0.25006374480806004</v>
      </c>
      <c r="F96" s="44">
        <f>IF(AND(F$5-D$5 &lt;&gt; 0,F44 &lt;&gt; 0,D44 &lt;&gt; 0),(EXP(LN(F44/D44)/(F$5-D$5))-1)*100,0)</f>
        <v>1.1953561603545548</v>
      </c>
      <c r="H96" s="40">
        <f>(B44/B$43)*100</f>
        <v>42.171644774536325</v>
      </c>
      <c r="I96" s="40">
        <f t="shared" ref="H96:L97" si="52">(C44/C$43)*100</f>
        <v>38.062419942538824</v>
      </c>
      <c r="J96" s="40">
        <f t="shared" si="52"/>
        <v>37.720362938466039</v>
      </c>
      <c r="K96" s="40">
        <f t="shared" si="52"/>
        <v>40.106375753221442</v>
      </c>
      <c r="L96" s="40">
        <f t="shared" si="52"/>
        <v>38.813726057377139</v>
      </c>
    </row>
    <row r="97" spans="1:12" x14ac:dyDescent="0.2">
      <c r="A97" t="str">
        <f>A45</f>
        <v>82 Transport and mobile machine drivers and operatives</v>
      </c>
      <c r="B97" s="49">
        <f t="shared" si="51"/>
        <v>3.9594699045371495</v>
      </c>
      <c r="C97" s="44">
        <f t="shared" si="51"/>
        <v>-11.755452372818331</v>
      </c>
      <c r="D97" s="49">
        <f t="shared" si="51"/>
        <v>2.078878296598341</v>
      </c>
      <c r="E97" s="49">
        <f t="shared" si="51"/>
        <v>0.2911881295881269</v>
      </c>
      <c r="F97" s="44">
        <f>IF(AND(F$5-D$5 &lt;&gt; 0,F45 &lt;&gt; 0,D45 &lt;&gt; 0),(EXP(LN(F45/D45)/(F$5-D$5))-1)*100,0)</f>
        <v>0.88357888342947</v>
      </c>
      <c r="H97" s="40">
        <f t="shared" si="52"/>
        <v>57.828355225463667</v>
      </c>
      <c r="I97" s="40">
        <f t="shared" si="52"/>
        <v>61.937580057461183</v>
      </c>
      <c r="J97" s="40">
        <f t="shared" si="52"/>
        <v>62.279637061533968</v>
      </c>
      <c r="K97" s="40">
        <f t="shared" si="52"/>
        <v>59.893624246778565</v>
      </c>
      <c r="L97" s="40">
        <f t="shared" si="52"/>
        <v>61.186273942622869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-0.68741765542902344</v>
      </c>
      <c r="C99" s="44">
        <f t="shared" si="53"/>
        <v>-8.3995562837799298</v>
      </c>
      <c r="D99" s="44">
        <f t="shared" si="53"/>
        <v>-1.7927219005509087E-2</v>
      </c>
      <c r="E99" s="44">
        <f t="shared" si="53"/>
        <v>-0.26531953225371607</v>
      </c>
      <c r="F99" s="44">
        <f>IF(AND(F$5-D$5 &lt;&gt; 0,F47 &lt;&gt; 0,D47 &lt;&gt; 0),(EXP(LN(F47/D47)/(F$5-D$5))-1)*100,0)</f>
        <v>-0.18292351822212227</v>
      </c>
      <c r="H99" s="44">
        <f>(B47/B$51)*100</f>
        <v>12.084728177744919</v>
      </c>
      <c r="I99" s="44">
        <f>(C47/C$51)*100</f>
        <v>11.178623556991017</v>
      </c>
      <c r="J99" s="44">
        <f>(D47/D$51)*100</f>
        <v>10.401219469124385</v>
      </c>
      <c r="K99" s="44">
        <f>(E47/E$51)*100</f>
        <v>10.078492267494015</v>
      </c>
      <c r="L99" s="44">
        <f>(F47/F$51)*100</f>
        <v>9.3227077650755579</v>
      </c>
    </row>
    <row r="100" spans="1:12" x14ac:dyDescent="0.2">
      <c r="A100" t="str">
        <f>A48</f>
        <v>91 Elementary trades and related occupations</v>
      </c>
      <c r="B100" s="49">
        <f t="shared" si="53"/>
        <v>-3.1444098009407506</v>
      </c>
      <c r="C100" s="44">
        <f t="shared" si="53"/>
        <v>-11.595831060101869</v>
      </c>
      <c r="D100" s="49">
        <f t="shared" si="53"/>
        <v>-3.2769512031631587</v>
      </c>
      <c r="E100" s="49">
        <f t="shared" si="53"/>
        <v>-0.34340362106703992</v>
      </c>
      <c r="F100" s="44">
        <f>IF(AND(F$5-D$5 &lt;&gt; 0,F48 &lt;&gt; 0,D48 &lt;&gt; 0),(EXP(LN(F48/D48)/(F$5-D$5))-1)*100,0)</f>
        <v>-1.3310077124956132</v>
      </c>
      <c r="H100" s="40">
        <f t="shared" ref="H100:L101" si="54">(B48/B$47)*100</f>
        <v>13.693350287536862</v>
      </c>
      <c r="I100" s="40">
        <f t="shared" si="54"/>
        <v>12.38772018424277</v>
      </c>
      <c r="J100" s="40">
        <f t="shared" si="54"/>
        <v>11.955467282895544</v>
      </c>
      <c r="K100" s="40">
        <f t="shared" si="54"/>
        <v>10.129914083258148</v>
      </c>
      <c r="L100" s="40">
        <f t="shared" si="54"/>
        <v>10.050883983316981</v>
      </c>
    </row>
    <row r="101" spans="1:12" x14ac:dyDescent="0.2">
      <c r="A101" t="str">
        <f>A49</f>
        <v>92 Elementary administration and service occupations</v>
      </c>
      <c r="B101" s="49">
        <f t="shared" si="53"/>
        <v>-0.31393444422072037</v>
      </c>
      <c r="C101" s="44">
        <f t="shared" si="53"/>
        <v>-7.9476269692558272</v>
      </c>
      <c r="D101" s="49">
        <f t="shared" si="53"/>
        <v>0.3932904911487789</v>
      </c>
      <c r="E101" s="49">
        <f t="shared" si="53"/>
        <v>-0.2565525167050775</v>
      </c>
      <c r="F101" s="44">
        <f>IF(AND(F$5-D$5 &lt;&gt; 0,F49 &lt;&gt; 0,D49 &lt;&gt; 0),(EXP(LN(F49/D49)/(F$5-D$5))-1)*100,0)</f>
        <v>-4.040690999225216E-2</v>
      </c>
      <c r="H101" s="40">
        <f t="shared" si="54"/>
        <v>86.306649712463141</v>
      </c>
      <c r="I101" s="40">
        <f t="shared" si="54"/>
        <v>87.612279815757233</v>
      </c>
      <c r="J101" s="40">
        <f t="shared" si="54"/>
        <v>88.044532717104445</v>
      </c>
      <c r="K101" s="40">
        <f t="shared" si="54"/>
        <v>89.870085916741843</v>
      </c>
      <c r="L101" s="40">
        <f t="shared" si="54"/>
        <v>89.949116016683021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1.2666430099454784</v>
      </c>
      <c r="C103" s="206">
        <f t="shared" ref="C103" si="56">IF(AND(D$5-C$5 &lt;&gt; 0,D51 &lt;&gt; 0,C51 &lt;&gt; 0),(EXP(LN(D51/C51)/(D$5-C$5))-1)*100,0)</f>
        <v>-1.5531898931107846</v>
      </c>
      <c r="D103" s="50">
        <f>IF(AND(E$5-D$5 &lt;&gt; 0,E51 &lt;&gt; 0,D51 &lt;&gt; 0),(EXP(LN(E51/D51)/(E$5-D$5))-1)*100,0)</f>
        <v>0.61433815961415839</v>
      </c>
      <c r="E103" s="50">
        <f>IF(AND(F$5-E$5 &lt;&gt; 0,F51 &lt;&gt; 0,E51 &lt;&gt; 0),(EXP(LN(F51/E51)/(F$5-E$5))-1)*100,0)</f>
        <v>0.51515581544494538</v>
      </c>
      <c r="F103" s="206">
        <f>IF(AND(F$5-D$5 &lt;&gt; 0,F51 &lt;&gt; 0,D51 &lt;&gt; 0),(EXP(LN(F51/D51)/(F$5-D$5))-1)*100,0)</f>
        <v>0.5482057286579245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Cambridge and Greater Peterborough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10.130378041135268</v>
      </c>
      <c r="C9" s="330">
        <v>23.847599261321122</v>
      </c>
      <c r="D9" s="330">
        <f>SUM(B9:C9)</f>
        <v>33.977977302456388</v>
      </c>
      <c r="E9" s="331"/>
      <c r="F9" s="330">
        <v>13.227930535923653</v>
      </c>
      <c r="G9" s="330">
        <v>26.870446642959195</v>
      </c>
      <c r="H9" s="330">
        <f>SUM(F9:G9)</f>
        <v>40.098377178882849</v>
      </c>
      <c r="I9" s="331"/>
      <c r="J9" s="330">
        <v>15.879716702483643</v>
      </c>
      <c r="K9" s="330">
        <v>25.791593281143413</v>
      </c>
      <c r="L9" s="330">
        <f>SUM(J9:K9)</f>
        <v>41.671309983627054</v>
      </c>
      <c r="M9" s="236"/>
      <c r="N9" s="328">
        <f>IF(B9&gt;0,(EXP(LN(F9/B9)/($F$6-$B$6))-1)*100,0)</f>
        <v>5.4807600873708617</v>
      </c>
      <c r="O9" s="328">
        <f>IF(F9&gt;0,(EXP(LN(J9/F9)/($J$6-$F$6))-1)*100,0)</f>
        <v>1.2255292934056916</v>
      </c>
      <c r="P9" s="328"/>
      <c r="Q9" s="328">
        <f>IF(C9&gt;0,(EXP(LN(G9/C9)/($F$6-$B$6))-1)*100,0)</f>
        <v>2.4155835862347486</v>
      </c>
      <c r="R9" s="328">
        <f>IF(G9&gt;0,(EXP(LN(K9/G9)/($J$6-$F$6))-1)*100,0)</f>
        <v>-0.27281682892658088</v>
      </c>
      <c r="S9" s="327"/>
      <c r="T9" s="328">
        <f>IF(D9&gt;0,(EXP(LN(H9/D9)/($F$6-$B$6))-1)*100,0)</f>
        <v>3.3679384676835511</v>
      </c>
      <c r="U9" s="328">
        <f>IF(H9&gt;0,(EXP(LN(L9/H9)/($J$6-$F$6))-1)*100,0)</f>
        <v>0.25684272986505885</v>
      </c>
    </row>
    <row r="10" spans="1:21" x14ac:dyDescent="0.2">
      <c r="A10" s="329" t="str">
        <f>name!D5</f>
        <v>12 Other managers and proprietors</v>
      </c>
      <c r="B10" s="330">
        <v>6.3707502390117696</v>
      </c>
      <c r="C10" s="330">
        <v>9.4081376289226295</v>
      </c>
      <c r="D10" s="330">
        <f t="shared" ref="D10:D33" si="0">SUM(B10:C10)</f>
        <v>15.778887867934399</v>
      </c>
      <c r="E10" s="331"/>
      <c r="F10" s="330">
        <v>7.129860793059839</v>
      </c>
      <c r="G10" s="330">
        <v>9.3791431198957831</v>
      </c>
      <c r="H10" s="330">
        <f t="shared" ref="H10:H33" si="1">SUM(F10:G10)</f>
        <v>16.50900391295562</v>
      </c>
      <c r="I10" s="331"/>
      <c r="J10" s="330">
        <v>10.172201688763435</v>
      </c>
      <c r="K10" s="330">
        <v>13.844434833644215</v>
      </c>
      <c r="L10" s="330">
        <f t="shared" ref="L10:L33" si="2">SUM(J10:K10)</f>
        <v>24.016636522407651</v>
      </c>
      <c r="M10" s="236"/>
      <c r="N10" s="328">
        <f t="shared" ref="N10:N36" si="3">IF(B10&gt;0,(EXP(LN(F10/B10)/($F$6-$B$6))-1)*100,0)</f>
        <v>2.2770267303202196</v>
      </c>
      <c r="O10" s="328">
        <f t="shared" ref="O10:O34" si="4">IF(F10&gt;0,(EXP(LN(J10/F10)/($J$6-$F$6))-1)*100,0)</f>
        <v>2.3973995223552702</v>
      </c>
      <c r="P10" s="328"/>
      <c r="Q10" s="328">
        <f t="shared" ref="Q10:Q34" si="5">IF(C10&gt;0,(EXP(LN(G10/C10)/($F$6-$B$6))-1)*100,0)</f>
        <v>-6.1713208602154346E-2</v>
      </c>
      <c r="R10" s="328">
        <f t="shared" ref="R10:R34" si="6">IF(G10&gt;0,(EXP(LN(K10/G10)/($J$6-$F$6))-1)*100,0)</f>
        <v>2.6299548616462332</v>
      </c>
      <c r="S10" s="327"/>
      <c r="T10" s="328">
        <f t="shared" ref="T10:T34" si="7">IF(D10&gt;0,(EXP(LN(H10/D10)/($F$6-$B$6))-1)*100,0)</f>
        <v>0.90876619523423408</v>
      </c>
      <c r="U10" s="328">
        <f t="shared" ref="U10:U34" si="8">IF(H10&gt;0,(EXP(LN(L10/H10)/($J$6-$F$6))-1)*100,0)</f>
        <v>2.5304242321744663</v>
      </c>
    </row>
    <row r="11" spans="1:21" x14ac:dyDescent="0.2">
      <c r="A11" s="329" t="str">
        <f>name!D6</f>
        <v>21 Science, research, engineering and technology professionals</v>
      </c>
      <c r="B11" s="330">
        <v>6.2928414643238586</v>
      </c>
      <c r="C11" s="330">
        <v>25.868716635522976</v>
      </c>
      <c r="D11" s="330">
        <f t="shared" si="0"/>
        <v>32.161558099846836</v>
      </c>
      <c r="E11" s="331"/>
      <c r="F11" s="330">
        <v>8.5254090068750159</v>
      </c>
      <c r="G11" s="330">
        <v>30.20242480738149</v>
      </c>
      <c r="H11" s="330">
        <f t="shared" si="1"/>
        <v>38.727833814256506</v>
      </c>
      <c r="I11" s="331"/>
      <c r="J11" s="330">
        <v>12.09265501209283</v>
      </c>
      <c r="K11" s="330">
        <v>33.462607388972195</v>
      </c>
      <c r="L11" s="330">
        <f t="shared" si="2"/>
        <v>45.555262401065022</v>
      </c>
      <c r="M11" s="236"/>
      <c r="N11" s="328">
        <f t="shared" si="3"/>
        <v>6.2609481058564675</v>
      </c>
      <c r="O11" s="328">
        <f t="shared" si="4"/>
        <v>2.3576789490198813</v>
      </c>
      <c r="P11" s="328"/>
      <c r="Q11" s="328">
        <f t="shared" si="5"/>
        <v>3.1462362983089243</v>
      </c>
      <c r="R11" s="328">
        <f t="shared" si="6"/>
        <v>0.68571637731542623</v>
      </c>
      <c r="S11" s="327"/>
      <c r="T11" s="328">
        <f t="shared" si="7"/>
        <v>3.7856298078602357</v>
      </c>
      <c r="U11" s="328">
        <f t="shared" si="8"/>
        <v>1.0883302634022485</v>
      </c>
    </row>
    <row r="12" spans="1:21" x14ac:dyDescent="0.2">
      <c r="A12" s="329" t="str">
        <f>name!D7</f>
        <v>22 Health professionals</v>
      </c>
      <c r="B12" s="330">
        <v>11.438348830014597</v>
      </c>
      <c r="C12" s="330">
        <v>4.5465163291701831</v>
      </c>
      <c r="D12" s="330">
        <f t="shared" si="0"/>
        <v>15.98486515918478</v>
      </c>
      <c r="E12" s="331"/>
      <c r="F12" s="330">
        <v>13.621665584598967</v>
      </c>
      <c r="G12" s="330">
        <v>4.9975561238178834</v>
      </c>
      <c r="H12" s="330">
        <f t="shared" si="1"/>
        <v>18.619221708416852</v>
      </c>
      <c r="I12" s="331"/>
      <c r="J12" s="330">
        <v>16.84055708402428</v>
      </c>
      <c r="K12" s="330">
        <v>6.1996105509081181</v>
      </c>
      <c r="L12" s="330">
        <f t="shared" si="2"/>
        <v>23.040167634932398</v>
      </c>
      <c r="M12" s="236"/>
      <c r="N12" s="328">
        <f t="shared" si="3"/>
        <v>3.5555490017809888</v>
      </c>
      <c r="O12" s="328">
        <f t="shared" si="4"/>
        <v>1.4242370153014106</v>
      </c>
      <c r="P12" s="328"/>
      <c r="Q12" s="328">
        <f t="shared" si="5"/>
        <v>1.9097614427640464</v>
      </c>
      <c r="R12" s="328">
        <f t="shared" si="6"/>
        <v>1.4472896556966042</v>
      </c>
      <c r="S12" s="327"/>
      <c r="T12" s="328">
        <f t="shared" si="7"/>
        <v>3.0980638021503415</v>
      </c>
      <c r="U12" s="328">
        <f t="shared" si="8"/>
        <v>1.4304317433877944</v>
      </c>
    </row>
    <row r="13" spans="1:21" x14ac:dyDescent="0.2">
      <c r="A13" s="329" t="str">
        <f>name!D8</f>
        <v>23 Teaching and other educational professionals</v>
      </c>
      <c r="B13" s="330">
        <v>15.054397891292663</v>
      </c>
      <c r="C13" s="330">
        <v>8.3364193449219481</v>
      </c>
      <c r="D13" s="330">
        <f t="shared" si="0"/>
        <v>23.390817236214609</v>
      </c>
      <c r="E13" s="331"/>
      <c r="F13" s="330">
        <v>19.020998224619422</v>
      </c>
      <c r="G13" s="330">
        <v>9.0333544401265069</v>
      </c>
      <c r="H13" s="330">
        <f t="shared" si="1"/>
        <v>28.054352664745927</v>
      </c>
      <c r="I13" s="331"/>
      <c r="J13" s="330">
        <v>21.184542665169367</v>
      </c>
      <c r="K13" s="330">
        <v>10.356086570415888</v>
      </c>
      <c r="L13" s="330">
        <f t="shared" si="2"/>
        <v>31.540629235585257</v>
      </c>
      <c r="M13" s="236"/>
      <c r="N13" s="328">
        <f t="shared" si="3"/>
        <v>4.7885866846089309</v>
      </c>
      <c r="O13" s="328">
        <f t="shared" si="4"/>
        <v>0.72077354143884609</v>
      </c>
      <c r="P13" s="328"/>
      <c r="Q13" s="328">
        <f t="shared" si="5"/>
        <v>1.6187619880321025</v>
      </c>
      <c r="R13" s="328">
        <f t="shared" si="6"/>
        <v>0.91516657769989962</v>
      </c>
      <c r="S13" s="327"/>
      <c r="T13" s="328">
        <f t="shared" si="7"/>
        <v>3.7029166940550473</v>
      </c>
      <c r="U13" s="328">
        <f t="shared" si="8"/>
        <v>0.78394176849070352</v>
      </c>
    </row>
    <row r="14" spans="1:21" x14ac:dyDescent="0.2">
      <c r="A14" s="329" t="str">
        <f>name!D9</f>
        <v>24 Business, media and public service professionals</v>
      </c>
      <c r="B14" s="330">
        <v>11.246455873734275</v>
      </c>
      <c r="C14" s="330">
        <v>16.838880520074369</v>
      </c>
      <c r="D14" s="330">
        <f t="shared" si="0"/>
        <v>28.085336393808646</v>
      </c>
      <c r="E14" s="331"/>
      <c r="F14" s="330">
        <v>15.409153244022466</v>
      </c>
      <c r="G14" s="330">
        <v>20.22697321657429</v>
      </c>
      <c r="H14" s="330">
        <f t="shared" si="1"/>
        <v>35.636126460596756</v>
      </c>
      <c r="I14" s="331"/>
      <c r="J14" s="330">
        <v>20.528603312018124</v>
      </c>
      <c r="K14" s="330">
        <v>25.152284707872731</v>
      </c>
      <c r="L14" s="330">
        <f t="shared" si="2"/>
        <v>45.680888019890858</v>
      </c>
      <c r="M14" s="236"/>
      <c r="N14" s="328">
        <f t="shared" si="3"/>
        <v>6.500738217333879</v>
      </c>
      <c r="O14" s="328">
        <f t="shared" si="4"/>
        <v>1.9307864943822972</v>
      </c>
      <c r="P14" s="328"/>
      <c r="Q14" s="328">
        <f t="shared" si="5"/>
        <v>3.734576149377089</v>
      </c>
      <c r="R14" s="328">
        <f t="shared" si="6"/>
        <v>1.4634836685491148</v>
      </c>
      <c r="S14" s="327"/>
      <c r="T14" s="328">
        <f t="shared" si="7"/>
        <v>4.8774627857780972</v>
      </c>
      <c r="U14" s="328">
        <f t="shared" si="8"/>
        <v>1.6692460801736031</v>
      </c>
    </row>
    <row r="15" spans="1:21" x14ac:dyDescent="0.2">
      <c r="A15" s="329" t="str">
        <f>name!D10</f>
        <v>31 Science, engineering and technology associate professionals</v>
      </c>
      <c r="B15" s="330">
        <v>2.5607687076189922</v>
      </c>
      <c r="C15" s="330">
        <v>6.251565430911862</v>
      </c>
      <c r="D15" s="330">
        <f t="shared" si="0"/>
        <v>8.8123341385308542</v>
      </c>
      <c r="E15" s="331"/>
      <c r="F15" s="330">
        <v>3.3779883462685536</v>
      </c>
      <c r="G15" s="330">
        <v>8.1169199741743085</v>
      </c>
      <c r="H15" s="330">
        <f t="shared" si="1"/>
        <v>11.494908320442862</v>
      </c>
      <c r="I15" s="331"/>
      <c r="J15" s="330">
        <v>4.1642196107210179</v>
      </c>
      <c r="K15" s="330">
        <v>6.890774677660394</v>
      </c>
      <c r="L15" s="330">
        <f t="shared" si="2"/>
        <v>11.054994288381412</v>
      </c>
      <c r="M15" s="236"/>
      <c r="N15" s="328">
        <f t="shared" si="3"/>
        <v>5.695758221862901</v>
      </c>
      <c r="O15" s="328">
        <f t="shared" si="4"/>
        <v>1.4047655311570484</v>
      </c>
      <c r="P15" s="328"/>
      <c r="Q15" s="328">
        <f t="shared" si="5"/>
        <v>5.3611486435923617</v>
      </c>
      <c r="R15" s="328">
        <f t="shared" si="6"/>
        <v>-1.0858433937726786</v>
      </c>
      <c r="S15" s="327"/>
      <c r="T15" s="328">
        <f t="shared" si="7"/>
        <v>5.4588208627079915</v>
      </c>
      <c r="U15" s="328">
        <f t="shared" si="8"/>
        <v>-0.25980781329610902</v>
      </c>
    </row>
    <row r="16" spans="1:21" x14ac:dyDescent="0.2">
      <c r="A16" s="329" t="str">
        <f>name!D11</f>
        <v>32 Health and social care associate professionals</v>
      </c>
      <c r="B16" s="330">
        <v>5.5593409166691323</v>
      </c>
      <c r="C16" s="330">
        <v>1.4279205267257469</v>
      </c>
      <c r="D16" s="330">
        <f t="shared" si="0"/>
        <v>6.9872614433948792</v>
      </c>
      <c r="E16" s="331"/>
      <c r="F16" s="330">
        <v>6.8515338687219831</v>
      </c>
      <c r="G16" s="330">
        <v>1.4512362465249873</v>
      </c>
      <c r="H16" s="330">
        <f t="shared" si="1"/>
        <v>8.30277011524697</v>
      </c>
      <c r="I16" s="331"/>
      <c r="J16" s="330">
        <v>8.2590840306658091</v>
      </c>
      <c r="K16" s="330">
        <v>1.4294169779932355</v>
      </c>
      <c r="L16" s="330">
        <f t="shared" si="2"/>
        <v>9.6885010086590455</v>
      </c>
      <c r="M16" s="236"/>
      <c r="N16" s="328">
        <f t="shared" si="3"/>
        <v>4.2684458570708683</v>
      </c>
      <c r="O16" s="328">
        <f t="shared" si="4"/>
        <v>1.2533975992094826</v>
      </c>
      <c r="P16" s="328"/>
      <c r="Q16" s="328">
        <f t="shared" si="5"/>
        <v>0.32445658829947099</v>
      </c>
      <c r="R16" s="328">
        <f t="shared" si="6"/>
        <v>-0.10094317513418272</v>
      </c>
      <c r="S16" s="327"/>
      <c r="T16" s="328">
        <f t="shared" si="7"/>
        <v>3.5102134065725821</v>
      </c>
      <c r="U16" s="328">
        <f t="shared" si="8"/>
        <v>1.0343158550026432</v>
      </c>
    </row>
    <row r="17" spans="1:21" x14ac:dyDescent="0.2">
      <c r="A17" s="329" t="str">
        <f>name!D12</f>
        <v>33 Protective service occupations</v>
      </c>
      <c r="B17" s="330">
        <v>1.3630581680548719</v>
      </c>
      <c r="C17" s="330">
        <v>3.8623109411668968</v>
      </c>
      <c r="D17" s="330">
        <f t="shared" si="0"/>
        <v>5.2253691092217682</v>
      </c>
      <c r="E17" s="331"/>
      <c r="F17" s="330">
        <v>1.5583453478208995</v>
      </c>
      <c r="G17" s="330">
        <v>3.631227347195138</v>
      </c>
      <c r="H17" s="330">
        <f t="shared" si="1"/>
        <v>5.1895726950160377</v>
      </c>
      <c r="I17" s="331"/>
      <c r="J17" s="330">
        <v>2.9503175971698212</v>
      </c>
      <c r="K17" s="330">
        <v>4.689298176803419</v>
      </c>
      <c r="L17" s="330">
        <f t="shared" si="2"/>
        <v>7.6396157739732402</v>
      </c>
      <c r="M17" s="236"/>
      <c r="N17" s="328">
        <f t="shared" si="3"/>
        <v>2.714052392747246</v>
      </c>
      <c r="O17" s="328">
        <f t="shared" si="4"/>
        <v>4.3470888683991182</v>
      </c>
      <c r="P17" s="328"/>
      <c r="Q17" s="328">
        <f t="shared" si="5"/>
        <v>-1.2263184793574022</v>
      </c>
      <c r="R17" s="328">
        <f t="shared" si="6"/>
        <v>1.7193619259762594</v>
      </c>
      <c r="S17" s="327"/>
      <c r="T17" s="328">
        <f t="shared" si="7"/>
        <v>-0.13738707438125664</v>
      </c>
      <c r="U17" s="328">
        <f t="shared" si="8"/>
        <v>2.6114901189665751</v>
      </c>
    </row>
    <row r="18" spans="1:21" x14ac:dyDescent="0.2">
      <c r="A18" s="329" t="str">
        <f>name!D13</f>
        <v>34 Culture, media and sports occupations</v>
      </c>
      <c r="B18" s="330">
        <v>4.5761477076001036</v>
      </c>
      <c r="C18" s="330">
        <v>5.4563110453403594</v>
      </c>
      <c r="D18" s="330">
        <f t="shared" si="0"/>
        <v>10.032458752940464</v>
      </c>
      <c r="E18" s="331"/>
      <c r="F18" s="330">
        <v>5.3461051349632349</v>
      </c>
      <c r="G18" s="330">
        <v>6.1649438722266714</v>
      </c>
      <c r="H18" s="330">
        <f t="shared" si="1"/>
        <v>11.511049007189907</v>
      </c>
      <c r="I18" s="331"/>
      <c r="J18" s="330">
        <v>5.4319057045380257</v>
      </c>
      <c r="K18" s="330">
        <v>6.6385207019658967</v>
      </c>
      <c r="L18" s="330">
        <f t="shared" si="2"/>
        <v>12.070426406503923</v>
      </c>
      <c r="M18" s="236"/>
      <c r="N18" s="328">
        <f t="shared" si="3"/>
        <v>3.159087578209685</v>
      </c>
      <c r="O18" s="328">
        <f t="shared" si="4"/>
        <v>0.10620133526135778</v>
      </c>
      <c r="P18" s="327"/>
      <c r="Q18" s="328">
        <f t="shared" si="5"/>
        <v>2.4721861081108853</v>
      </c>
      <c r="R18" s="328">
        <f t="shared" si="6"/>
        <v>0.49462002953770678</v>
      </c>
      <c r="S18" s="327"/>
      <c r="T18" s="328">
        <f t="shared" si="7"/>
        <v>2.7877841871764231</v>
      </c>
      <c r="U18" s="328">
        <f t="shared" si="8"/>
        <v>0.31684091601156261</v>
      </c>
    </row>
    <row r="19" spans="1:21" x14ac:dyDescent="0.2">
      <c r="A19" s="329" t="str">
        <f>name!D14</f>
        <v>35 Business and public service associate professionals</v>
      </c>
      <c r="B19" s="330">
        <v>13.424763314815417</v>
      </c>
      <c r="C19" s="330">
        <v>15.728070826442694</v>
      </c>
      <c r="D19" s="330">
        <f t="shared" si="0"/>
        <v>29.152834141258111</v>
      </c>
      <c r="E19" s="331"/>
      <c r="F19" s="330">
        <v>14.980191205203274</v>
      </c>
      <c r="G19" s="330">
        <v>16.668995474308865</v>
      </c>
      <c r="H19" s="330">
        <f t="shared" si="1"/>
        <v>31.649186679512141</v>
      </c>
      <c r="I19" s="331"/>
      <c r="J19" s="330">
        <v>16.887898721270762</v>
      </c>
      <c r="K19" s="330">
        <v>15.701081213762798</v>
      </c>
      <c r="L19" s="330">
        <f t="shared" si="2"/>
        <v>32.588979935033564</v>
      </c>
      <c r="M19" s="236"/>
      <c r="N19" s="328">
        <f t="shared" si="3"/>
        <v>2.2167677570118505</v>
      </c>
      <c r="O19" s="328">
        <f t="shared" si="4"/>
        <v>0.80232532602975137</v>
      </c>
      <c r="P19" s="327"/>
      <c r="Q19" s="328">
        <f t="shared" si="5"/>
        <v>1.1688456104906431</v>
      </c>
      <c r="R19" s="328">
        <f t="shared" si="6"/>
        <v>-0.39801154843865927</v>
      </c>
      <c r="S19" s="327"/>
      <c r="T19" s="328">
        <f t="shared" si="7"/>
        <v>1.6567812227328949</v>
      </c>
      <c r="U19" s="328">
        <f t="shared" si="8"/>
        <v>0.19526867807253545</v>
      </c>
    </row>
    <row r="20" spans="1:21" x14ac:dyDescent="0.2">
      <c r="A20" s="329" t="str">
        <f>name!D15</f>
        <v>41 Administrative occupations</v>
      </c>
      <c r="B20" s="330">
        <v>30.812676861536499</v>
      </c>
      <c r="C20" s="330">
        <v>10.542770208055485</v>
      </c>
      <c r="D20" s="330">
        <f t="shared" si="0"/>
        <v>41.355447069591982</v>
      </c>
      <c r="E20" s="331"/>
      <c r="F20" s="330">
        <v>29.272848958373025</v>
      </c>
      <c r="G20" s="330">
        <v>11.334373771122326</v>
      </c>
      <c r="H20" s="330">
        <f t="shared" si="1"/>
        <v>40.607222729495348</v>
      </c>
      <c r="I20" s="331"/>
      <c r="J20" s="330">
        <v>23.254820143342197</v>
      </c>
      <c r="K20" s="330">
        <v>11.505300017043002</v>
      </c>
      <c r="L20" s="330">
        <f t="shared" si="2"/>
        <v>34.760120160385199</v>
      </c>
      <c r="M20" s="236"/>
      <c r="N20" s="328">
        <f t="shared" si="3"/>
        <v>-1.0200768023607476</v>
      </c>
      <c r="O20" s="328">
        <f t="shared" si="4"/>
        <v>-1.5226092881169717</v>
      </c>
      <c r="P20" s="327"/>
      <c r="Q20" s="328">
        <f t="shared" si="5"/>
        <v>1.4585281841830389</v>
      </c>
      <c r="R20" s="328">
        <f t="shared" si="6"/>
        <v>9.9834903090845195E-2</v>
      </c>
      <c r="S20" s="327"/>
      <c r="T20" s="328">
        <f t="shared" si="7"/>
        <v>-0.36449794940904834</v>
      </c>
      <c r="U20" s="328">
        <f t="shared" si="8"/>
        <v>-1.0311481250775301</v>
      </c>
    </row>
    <row r="21" spans="1:21" x14ac:dyDescent="0.2">
      <c r="A21" s="329" t="str">
        <f>name!D16</f>
        <v>42 Secretarial and related occupations</v>
      </c>
      <c r="B21" s="330">
        <v>11.603802659345002</v>
      </c>
      <c r="C21" s="330">
        <v>0.68294613384996128</v>
      </c>
      <c r="D21" s="330">
        <f t="shared" si="0"/>
        <v>12.286748793194963</v>
      </c>
      <c r="E21" s="331"/>
      <c r="F21" s="330">
        <v>10.578403290916413</v>
      </c>
      <c r="G21" s="330">
        <v>0.50015859505784765</v>
      </c>
      <c r="H21" s="330">
        <f t="shared" si="1"/>
        <v>11.07856188597426</v>
      </c>
      <c r="I21" s="331"/>
      <c r="J21" s="330">
        <v>7.4996006284964789</v>
      </c>
      <c r="K21" s="330">
        <v>0.77743086925773797</v>
      </c>
      <c r="L21" s="330">
        <f t="shared" si="2"/>
        <v>8.2770314977542174</v>
      </c>
      <c r="M21" s="236"/>
      <c r="N21" s="328">
        <f t="shared" si="3"/>
        <v>-1.8333530583989455</v>
      </c>
      <c r="O21" s="328">
        <f t="shared" si="4"/>
        <v>-2.2670065051519028</v>
      </c>
      <c r="P21" s="327"/>
      <c r="Q21" s="328">
        <f t="shared" si="5"/>
        <v>-6.0397297752750267</v>
      </c>
      <c r="R21" s="328">
        <f t="shared" si="6"/>
        <v>2.9841217421267663</v>
      </c>
      <c r="S21" s="327"/>
      <c r="T21" s="328">
        <f t="shared" si="7"/>
        <v>-2.0489080581313823</v>
      </c>
      <c r="U21" s="328">
        <f t="shared" si="8"/>
        <v>-1.9247520757113667</v>
      </c>
    </row>
    <row r="22" spans="1:21" x14ac:dyDescent="0.2">
      <c r="A22" s="329" t="str">
        <f>name!D17</f>
        <v>51 Skilled agricultural and related trades</v>
      </c>
      <c r="B22" s="330">
        <v>0.93763235485267371</v>
      </c>
      <c r="C22" s="330">
        <v>5.2651331125461356</v>
      </c>
      <c r="D22" s="330">
        <f t="shared" si="0"/>
        <v>6.2027654673988089</v>
      </c>
      <c r="E22" s="331"/>
      <c r="F22" s="330">
        <v>1.03281668173885</v>
      </c>
      <c r="G22" s="330">
        <v>3.2604578960529706</v>
      </c>
      <c r="H22" s="330">
        <f t="shared" si="1"/>
        <v>4.2932745777918209</v>
      </c>
      <c r="I22" s="331"/>
      <c r="J22" s="330">
        <v>1.4717017570655022</v>
      </c>
      <c r="K22" s="330">
        <v>3.692207320475025</v>
      </c>
      <c r="L22" s="330">
        <f t="shared" si="2"/>
        <v>5.1639090775405272</v>
      </c>
      <c r="M22" s="236"/>
      <c r="N22" s="328">
        <f t="shared" si="3"/>
        <v>1.9525591770547024</v>
      </c>
      <c r="O22" s="328">
        <f t="shared" si="4"/>
        <v>2.3889535299573161</v>
      </c>
      <c r="P22" s="327"/>
      <c r="Q22" s="328">
        <f t="shared" si="5"/>
        <v>-9.13976658199398</v>
      </c>
      <c r="R22" s="328">
        <f t="shared" si="6"/>
        <v>0.83249159625473634</v>
      </c>
      <c r="S22" s="327"/>
      <c r="T22" s="328">
        <f t="shared" si="7"/>
        <v>-7.094663452845829</v>
      </c>
      <c r="U22" s="328">
        <f t="shared" si="8"/>
        <v>1.2385683003424131</v>
      </c>
    </row>
    <row r="23" spans="1:21" x14ac:dyDescent="0.2">
      <c r="A23" s="329" t="str">
        <f>name!D18</f>
        <v>52 Skilled metal, electrical and electronic trades</v>
      </c>
      <c r="B23" s="330">
        <v>0.36688055400963676</v>
      </c>
      <c r="C23" s="330">
        <v>17.701740824142671</v>
      </c>
      <c r="D23" s="330">
        <f t="shared" si="0"/>
        <v>18.068621378152308</v>
      </c>
      <c r="E23" s="331"/>
      <c r="F23" s="330">
        <v>0.45886244298755646</v>
      </c>
      <c r="G23" s="330">
        <v>14.677707436758032</v>
      </c>
      <c r="H23" s="330">
        <f t="shared" si="1"/>
        <v>15.136569879745588</v>
      </c>
      <c r="I23" s="331"/>
      <c r="J23" s="330">
        <v>1.2322516531213308</v>
      </c>
      <c r="K23" s="330">
        <v>13.200500163142074</v>
      </c>
      <c r="L23" s="330">
        <f t="shared" si="2"/>
        <v>14.432751816263405</v>
      </c>
      <c r="M23" s="236"/>
      <c r="N23" s="328">
        <f t="shared" si="3"/>
        <v>4.5758886988290115</v>
      </c>
      <c r="O23" s="328">
        <f t="shared" si="4"/>
        <v>6.8073466857403675</v>
      </c>
      <c r="P23" s="327"/>
      <c r="Q23" s="328">
        <f t="shared" si="5"/>
        <v>-3.6773438896700927</v>
      </c>
      <c r="R23" s="328">
        <f t="shared" si="6"/>
        <v>-0.70467293319311786</v>
      </c>
      <c r="S23" s="327"/>
      <c r="T23" s="328">
        <f t="shared" si="7"/>
        <v>-3.4792938554189745</v>
      </c>
      <c r="U23" s="328">
        <f t="shared" si="8"/>
        <v>-0.31692078621529118</v>
      </c>
    </row>
    <row r="24" spans="1:21" x14ac:dyDescent="0.2">
      <c r="A24" s="329" t="str">
        <f>name!D19</f>
        <v>53 Skilled construction and building trades</v>
      </c>
      <c r="B24" s="330">
        <v>0.17271102329510893</v>
      </c>
      <c r="C24" s="330">
        <v>11.838482645562546</v>
      </c>
      <c r="D24" s="330">
        <f t="shared" si="0"/>
        <v>12.011193668857656</v>
      </c>
      <c r="E24" s="331"/>
      <c r="F24" s="330">
        <v>0.27429967183285903</v>
      </c>
      <c r="G24" s="330">
        <v>9.5338566315873994</v>
      </c>
      <c r="H24" s="330">
        <f t="shared" si="1"/>
        <v>9.8081563034202581</v>
      </c>
      <c r="I24" s="331"/>
      <c r="J24" s="330">
        <v>0.35650932845372091</v>
      </c>
      <c r="K24" s="330">
        <v>8.7310096352223532</v>
      </c>
      <c r="L24" s="330">
        <f t="shared" si="2"/>
        <v>9.0875189636760734</v>
      </c>
      <c r="M24" s="236"/>
      <c r="N24" s="328">
        <f t="shared" si="3"/>
        <v>9.6935384835095348</v>
      </c>
      <c r="O24" s="328">
        <f t="shared" si="4"/>
        <v>1.7629544793960061</v>
      </c>
      <c r="P24" s="327"/>
      <c r="Q24" s="328">
        <f t="shared" si="5"/>
        <v>-4.2377117594872393</v>
      </c>
      <c r="R24" s="328">
        <f t="shared" si="6"/>
        <v>-0.58473907182172713</v>
      </c>
      <c r="S24" s="327"/>
      <c r="T24" s="328">
        <f t="shared" si="7"/>
        <v>-3.9714786327423202</v>
      </c>
      <c r="U24" s="328">
        <f t="shared" si="8"/>
        <v>-0.50745730117706112</v>
      </c>
    </row>
    <row r="25" spans="1:21" x14ac:dyDescent="0.2">
      <c r="A25" s="329" t="str">
        <f>name!D20</f>
        <v>54 Textiles, printing and other skilled trades</v>
      </c>
      <c r="B25" s="330">
        <v>4.0587969885515642</v>
      </c>
      <c r="C25" s="330">
        <v>6.6403355052920423</v>
      </c>
      <c r="D25" s="330">
        <f t="shared" si="0"/>
        <v>10.699132493843607</v>
      </c>
      <c r="E25" s="331"/>
      <c r="F25" s="330">
        <v>4.0556786257652844</v>
      </c>
      <c r="G25" s="330">
        <v>5.2831414318551282</v>
      </c>
      <c r="H25" s="330">
        <f t="shared" si="1"/>
        <v>9.3388200576204135</v>
      </c>
      <c r="I25" s="331"/>
      <c r="J25" s="330">
        <v>4.2837019949058242</v>
      </c>
      <c r="K25" s="330">
        <v>5.3200621077343282</v>
      </c>
      <c r="L25" s="330">
        <f t="shared" si="2"/>
        <v>9.6037641026401523</v>
      </c>
      <c r="M25" s="236"/>
      <c r="N25" s="328">
        <f t="shared" si="3"/>
        <v>-1.5370670516290375E-2</v>
      </c>
      <c r="O25" s="328">
        <f t="shared" si="4"/>
        <v>0.36532943343872137</v>
      </c>
      <c r="P25" s="327"/>
      <c r="Q25" s="328">
        <f t="shared" si="5"/>
        <v>-4.4698536983150188</v>
      </c>
      <c r="R25" s="328">
        <f t="shared" si="6"/>
        <v>4.6438037268847765E-2</v>
      </c>
      <c r="S25" s="327"/>
      <c r="T25" s="328">
        <f t="shared" si="7"/>
        <v>-2.6830053971497181</v>
      </c>
      <c r="U25" s="328">
        <f t="shared" si="8"/>
        <v>0.18667537895120656</v>
      </c>
    </row>
    <row r="26" spans="1:21" x14ac:dyDescent="0.2">
      <c r="A26" s="329" t="str">
        <f>name!D21</f>
        <v>61 Caring personal service occupations</v>
      </c>
      <c r="B26" s="330">
        <v>29.507508205894094</v>
      </c>
      <c r="C26" s="330">
        <v>5.3188622410898656</v>
      </c>
      <c r="D26" s="330">
        <f t="shared" si="0"/>
        <v>34.826370446983958</v>
      </c>
      <c r="E26" s="331"/>
      <c r="F26" s="330">
        <v>31.646289607783796</v>
      </c>
      <c r="G26" s="330">
        <v>5.0288767057970141</v>
      </c>
      <c r="H26" s="330">
        <f t="shared" si="1"/>
        <v>36.67516631358081</v>
      </c>
      <c r="I26" s="331"/>
      <c r="J26" s="330">
        <v>37.78990402353093</v>
      </c>
      <c r="K26" s="330">
        <v>7.6784130979245173</v>
      </c>
      <c r="L26" s="330">
        <f t="shared" si="2"/>
        <v>45.468317121455449</v>
      </c>
      <c r="M26" s="236"/>
      <c r="N26" s="328">
        <f t="shared" si="3"/>
        <v>1.409362440196138</v>
      </c>
      <c r="O26" s="328">
        <f t="shared" si="4"/>
        <v>1.1898299441832183</v>
      </c>
      <c r="P26" s="327"/>
      <c r="Q26" s="328">
        <f t="shared" si="5"/>
        <v>-1.1149928745197601</v>
      </c>
      <c r="R26" s="328">
        <f t="shared" si="6"/>
        <v>2.8616213765075171</v>
      </c>
      <c r="S26" s="327"/>
      <c r="T26" s="328">
        <f t="shared" si="7"/>
        <v>1.0398691989686792</v>
      </c>
      <c r="U26" s="328">
        <f t="shared" si="8"/>
        <v>1.4430860348893848</v>
      </c>
    </row>
    <row r="27" spans="1:21" x14ac:dyDescent="0.2">
      <c r="A27" s="329" t="str">
        <f>name!D22</f>
        <v>62 Leisure, travel and related personal service occupations</v>
      </c>
      <c r="B27" s="330">
        <v>7.3291366498705894</v>
      </c>
      <c r="C27" s="330">
        <v>2.8044242179263836</v>
      </c>
      <c r="D27" s="330">
        <f t="shared" si="0"/>
        <v>10.133560867796973</v>
      </c>
      <c r="E27" s="331"/>
      <c r="F27" s="330">
        <v>8.2988949655808426</v>
      </c>
      <c r="G27" s="330">
        <v>2.9174661778892768</v>
      </c>
      <c r="H27" s="330">
        <f t="shared" si="1"/>
        <v>11.21636114347012</v>
      </c>
      <c r="I27" s="331"/>
      <c r="J27" s="330">
        <v>8.4961181878650205</v>
      </c>
      <c r="K27" s="330">
        <v>3.262290734408305</v>
      </c>
      <c r="L27" s="330">
        <f t="shared" si="2"/>
        <v>11.758408922273325</v>
      </c>
      <c r="M27" s="236"/>
      <c r="N27" s="328">
        <f t="shared" si="3"/>
        <v>2.5164337164741868</v>
      </c>
      <c r="O27" s="328">
        <f t="shared" si="4"/>
        <v>0.15670269149863358</v>
      </c>
      <c r="P27" s="327"/>
      <c r="Q27" s="328">
        <f t="shared" si="5"/>
        <v>0.79347635493454138</v>
      </c>
      <c r="R27" s="328">
        <f t="shared" si="6"/>
        <v>0.74754114585406928</v>
      </c>
      <c r="S27" s="327"/>
      <c r="T27" s="328">
        <f t="shared" si="7"/>
        <v>2.0511682513774554</v>
      </c>
      <c r="U27" s="328">
        <f t="shared" si="8"/>
        <v>0.31512955157606548</v>
      </c>
    </row>
    <row r="28" spans="1:21" x14ac:dyDescent="0.2">
      <c r="A28" s="329" t="str">
        <f>name!D23</f>
        <v>63 Community and civil enforcement occupations</v>
      </c>
      <c r="B28" s="330">
        <v>0.13521274124181232</v>
      </c>
      <c r="C28" s="330">
        <v>0.37784166838532657</v>
      </c>
      <c r="D28" s="330">
        <f t="shared" si="0"/>
        <v>0.51305440962713889</v>
      </c>
      <c r="E28" s="331"/>
      <c r="F28" s="330">
        <v>0.13456473064544189</v>
      </c>
      <c r="G28" s="330">
        <v>0.39011513870452658</v>
      </c>
      <c r="H28" s="330">
        <f t="shared" si="1"/>
        <v>0.52467986934996846</v>
      </c>
      <c r="I28" s="331"/>
      <c r="J28" s="330">
        <v>0.18599013736989062</v>
      </c>
      <c r="K28" s="330">
        <v>0.28597923597934899</v>
      </c>
      <c r="L28" s="330">
        <f>SUM(J28:K28)</f>
        <v>0.47196937334923961</v>
      </c>
      <c r="M28" s="236"/>
      <c r="N28" s="328">
        <f t="shared" si="3"/>
        <v>-9.6034799326205622E-2</v>
      </c>
      <c r="O28" s="328">
        <f t="shared" si="4"/>
        <v>2.1811010069254788</v>
      </c>
      <c r="P28" s="327"/>
      <c r="Q28" s="328">
        <f t="shared" si="5"/>
        <v>0.64138173660339692</v>
      </c>
      <c r="R28" s="328">
        <f t="shared" si="6"/>
        <v>-2.048870906365452</v>
      </c>
      <c r="S28" s="327"/>
      <c r="T28" s="328">
        <f t="shared" si="7"/>
        <v>0.44913365012384521</v>
      </c>
      <c r="U28" s="328">
        <f t="shared" si="8"/>
        <v>-0.70334293367206868</v>
      </c>
    </row>
    <row r="29" spans="1:21" x14ac:dyDescent="0.2">
      <c r="A29" s="329" t="str">
        <f>name!D24</f>
        <v>71 Sales occupations</v>
      </c>
      <c r="B29" s="330">
        <v>19.490934036614373</v>
      </c>
      <c r="C29" s="330">
        <v>13.164757450173378</v>
      </c>
      <c r="D29" s="330">
        <f t="shared" si="0"/>
        <v>32.655691486787752</v>
      </c>
      <c r="E29" s="331"/>
      <c r="F29" s="330">
        <v>16.202332211507553</v>
      </c>
      <c r="G29" s="330">
        <v>11.712510054432078</v>
      </c>
      <c r="H29" s="330">
        <f t="shared" si="1"/>
        <v>27.914842265939633</v>
      </c>
      <c r="I29" s="331"/>
      <c r="J29" s="330">
        <v>13.842179974033028</v>
      </c>
      <c r="K29" s="330">
        <v>11.077684822181979</v>
      </c>
      <c r="L29" s="330">
        <f t="shared" si="2"/>
        <v>24.919864796215009</v>
      </c>
      <c r="M29" s="236"/>
      <c r="N29" s="328">
        <f t="shared" si="3"/>
        <v>-3.6284206771705629</v>
      </c>
      <c r="O29" s="328">
        <f t="shared" si="4"/>
        <v>-1.0440762541430559</v>
      </c>
      <c r="P29" s="327"/>
      <c r="Q29" s="328">
        <f t="shared" si="5"/>
        <v>-2.3106043343427585</v>
      </c>
      <c r="R29" s="328">
        <f t="shared" si="6"/>
        <v>-0.3708094480266988</v>
      </c>
      <c r="S29" s="327"/>
      <c r="T29" s="328">
        <f t="shared" si="7"/>
        <v>-3.0885126955851216</v>
      </c>
      <c r="U29" s="328">
        <f t="shared" si="8"/>
        <v>-0.75376655555329242</v>
      </c>
    </row>
    <row r="30" spans="1:21" x14ac:dyDescent="0.2">
      <c r="A30" s="329" t="str">
        <f>name!D25</f>
        <v>72 Customer service occupations</v>
      </c>
      <c r="B30" s="330">
        <v>4.6113217012675394</v>
      </c>
      <c r="C30" s="330">
        <v>2.3968547751899978</v>
      </c>
      <c r="D30" s="330">
        <f t="shared" si="0"/>
        <v>7.0081764764575372</v>
      </c>
      <c r="E30" s="331"/>
      <c r="F30" s="330">
        <v>4.9543678393711534</v>
      </c>
      <c r="G30" s="330">
        <v>2.5587234952695317</v>
      </c>
      <c r="H30" s="330">
        <f t="shared" si="1"/>
        <v>7.5130913346406851</v>
      </c>
      <c r="I30" s="331"/>
      <c r="J30" s="330">
        <v>6.9519571172496386</v>
      </c>
      <c r="K30" s="330">
        <v>4.1372026665988617</v>
      </c>
      <c r="L30" s="330">
        <f t="shared" si="2"/>
        <v>11.089159783848501</v>
      </c>
      <c r="M30" s="236"/>
      <c r="N30" s="328">
        <f t="shared" si="3"/>
        <v>1.445448220452783</v>
      </c>
      <c r="O30" s="328">
        <f t="shared" si="4"/>
        <v>2.28405155279503</v>
      </c>
      <c r="P30" s="327"/>
      <c r="Q30" s="328">
        <f t="shared" si="5"/>
        <v>1.315601514589404</v>
      </c>
      <c r="R30" s="328">
        <f t="shared" si="6"/>
        <v>3.2552706188492042</v>
      </c>
      <c r="S30" s="327"/>
      <c r="T30" s="328">
        <f t="shared" si="7"/>
        <v>1.4011143695800587</v>
      </c>
      <c r="U30" s="328">
        <f t="shared" si="8"/>
        <v>2.6294492194633534</v>
      </c>
    </row>
    <row r="31" spans="1:21" x14ac:dyDescent="0.2">
      <c r="A31" s="329" t="str">
        <f>name!D26</f>
        <v>81 Process, plant and machine operatives</v>
      </c>
      <c r="B31" s="330">
        <v>2.7406555386381211</v>
      </c>
      <c r="C31" s="330">
        <v>9.101621548554176</v>
      </c>
      <c r="D31" s="330">
        <f t="shared" si="0"/>
        <v>11.842277087192297</v>
      </c>
      <c r="E31" s="331"/>
      <c r="F31" s="330">
        <v>2.3916797509078611</v>
      </c>
      <c r="G31" s="330">
        <v>7.7457863563765423</v>
      </c>
      <c r="H31" s="330">
        <f t="shared" si="1"/>
        <v>10.137466107284403</v>
      </c>
      <c r="I31" s="331"/>
      <c r="J31" s="330">
        <v>2.829933935247869</v>
      </c>
      <c r="K31" s="330">
        <v>9.2854774111101701</v>
      </c>
      <c r="L31" s="330">
        <f t="shared" si="2"/>
        <v>12.115411346358039</v>
      </c>
      <c r="M31" s="236"/>
      <c r="N31" s="328">
        <f t="shared" si="3"/>
        <v>-2.6872569864084594</v>
      </c>
      <c r="O31" s="328">
        <f t="shared" si="4"/>
        <v>1.1280309798550769</v>
      </c>
      <c r="P31" s="327"/>
      <c r="Q31" s="328">
        <f t="shared" si="5"/>
        <v>-3.1745892152570065</v>
      </c>
      <c r="R31" s="328">
        <f t="shared" si="6"/>
        <v>1.2160181808068105</v>
      </c>
      <c r="S31" s="327"/>
      <c r="T31" s="328">
        <f t="shared" si="7"/>
        <v>-3.0609321420340452</v>
      </c>
      <c r="U31" s="328">
        <f t="shared" si="8"/>
        <v>1.1953561603545326</v>
      </c>
    </row>
    <row r="32" spans="1:21" x14ac:dyDescent="0.2">
      <c r="A32" s="329" t="str">
        <f>name!D27</f>
        <v>82 Transport and mobile machine drivers and operatives</v>
      </c>
      <c r="B32" s="330">
        <v>1.4377363505814582</v>
      </c>
      <c r="C32" s="330">
        <v>14.80112295257825</v>
      </c>
      <c r="D32" s="330">
        <f t="shared" si="0"/>
        <v>16.238859303159707</v>
      </c>
      <c r="E32" s="331"/>
      <c r="F32" s="330">
        <v>1.4553560254924718</v>
      </c>
      <c r="G32" s="330">
        <v>15.282492200284684</v>
      </c>
      <c r="H32" s="330">
        <f t="shared" si="1"/>
        <v>16.737848225777157</v>
      </c>
      <c r="I32" s="331"/>
      <c r="J32" s="330">
        <v>2.4934636658981293</v>
      </c>
      <c r="K32" s="330">
        <v>16.605369475501078</v>
      </c>
      <c r="L32" s="330">
        <f t="shared" si="2"/>
        <v>19.098833141399208</v>
      </c>
      <c r="M32" s="236"/>
      <c r="N32" s="328">
        <f t="shared" si="3"/>
        <v>0.24391025388199594</v>
      </c>
      <c r="O32" s="328">
        <f t="shared" si="4"/>
        <v>3.654681072470245</v>
      </c>
      <c r="P32" s="327"/>
      <c r="Q32" s="328">
        <f t="shared" si="5"/>
        <v>0.64214938469817628</v>
      </c>
      <c r="R32" s="328">
        <f t="shared" si="6"/>
        <v>0.55498927688735211</v>
      </c>
      <c r="S32" s="327"/>
      <c r="T32" s="328">
        <f t="shared" si="7"/>
        <v>0.60714416598059984</v>
      </c>
      <c r="U32" s="328">
        <f t="shared" si="8"/>
        <v>0.88357888342944779</v>
      </c>
    </row>
    <row r="33" spans="1:21" x14ac:dyDescent="0.2">
      <c r="A33" s="329" t="str">
        <f>name!D28</f>
        <v>91 Elementary trades and related occupations</v>
      </c>
      <c r="B33" s="330">
        <v>1.8263451321125206</v>
      </c>
      <c r="C33" s="330">
        <v>6.1437874351974751</v>
      </c>
      <c r="D33" s="330">
        <f t="shared" si="0"/>
        <v>7.9701325673099959</v>
      </c>
      <c r="E33" s="331"/>
      <c r="F33" s="330">
        <v>1.2832696569351847</v>
      </c>
      <c r="G33" s="330">
        <v>4.9173780654746562</v>
      </c>
      <c r="H33" s="330">
        <f t="shared" si="1"/>
        <v>6.2006477224098404</v>
      </c>
      <c r="I33" s="331"/>
      <c r="J33" s="330">
        <v>1.0797798516469479</v>
      </c>
      <c r="K33" s="330">
        <v>3.9918488351900572</v>
      </c>
      <c r="L33" s="330">
        <f t="shared" si="2"/>
        <v>5.0716286868370055</v>
      </c>
      <c r="M33" s="236"/>
      <c r="N33" s="328">
        <f t="shared" si="3"/>
        <v>-6.8147843049263024</v>
      </c>
      <c r="O33" s="328">
        <f t="shared" si="4"/>
        <v>-1.1444281005491663</v>
      </c>
      <c r="P33" s="327"/>
      <c r="Q33" s="328">
        <f t="shared" si="5"/>
        <v>-4.3556139673821548</v>
      </c>
      <c r="R33" s="328">
        <f t="shared" si="6"/>
        <v>-1.3805220682850172</v>
      </c>
      <c r="S33" s="327"/>
      <c r="T33" s="328">
        <f t="shared" si="7"/>
        <v>-4.8969812083445969</v>
      </c>
      <c r="U33" s="328">
        <f t="shared" si="8"/>
        <v>-1.3310077124956243</v>
      </c>
    </row>
    <row r="34" spans="1:21" x14ac:dyDescent="0.2">
      <c r="A34" s="329" t="str">
        <f>name!D29</f>
        <v>92 Elementary administration and service occupations</v>
      </c>
      <c r="B34" s="330">
        <v>26.270766637401994</v>
      </c>
      <c r="C34" s="330">
        <v>23.963502201451544</v>
      </c>
      <c r="D34" s="330">
        <f t="shared" ref="D34" si="9">SUM(B34:C34)</f>
        <v>50.234268838853538</v>
      </c>
      <c r="E34" s="331"/>
      <c r="F34" s="330">
        <v>24.584377308452755</v>
      </c>
      <c r="G34" s="330">
        <v>21.079511717784552</v>
      </c>
      <c r="H34" s="330">
        <f t="shared" ref="H34" si="10">SUM(F34:G34)</f>
        <v>45.663889026237307</v>
      </c>
      <c r="I34" s="331"/>
      <c r="J34" s="330">
        <v>23.34856189502171</v>
      </c>
      <c r="K34" s="330">
        <v>22.039338104923356</v>
      </c>
      <c r="L34" s="330">
        <f t="shared" ref="L34" si="11">SUM(J34:K34)</f>
        <v>45.387899999945063</v>
      </c>
      <c r="M34" s="236"/>
      <c r="N34" s="328">
        <f t="shared" si="3"/>
        <v>-1.3181476051125851</v>
      </c>
      <c r="O34" s="328">
        <f t="shared" si="4"/>
        <v>-0.3432480808854721</v>
      </c>
      <c r="P34" s="327"/>
      <c r="Q34" s="328">
        <f t="shared" si="5"/>
        <v>-2.5320007058773797</v>
      </c>
      <c r="R34" s="328">
        <f t="shared" si="6"/>
        <v>0.29729031500451697</v>
      </c>
      <c r="S34" s="327"/>
      <c r="T34" s="328">
        <f t="shared" si="7"/>
        <v>-1.8897093950404176</v>
      </c>
      <c r="U34" s="328">
        <f t="shared" si="8"/>
        <v>-4.040690999225216E-2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229.3193685894839</v>
      </c>
      <c r="C36" s="333">
        <f t="shared" ref="C36:D36" si="12">SUM(C9:C34)</f>
        <v>252.31663141051598</v>
      </c>
      <c r="D36" s="333">
        <f t="shared" si="12"/>
        <v>481.63599999999997</v>
      </c>
      <c r="E36" s="333"/>
      <c r="F36" s="333">
        <f>SUM(F9:F34)</f>
        <v>245.67322306036834</v>
      </c>
      <c r="G36" s="333">
        <f t="shared" ref="G36:H36" si="13">SUM(G9:G34)</f>
        <v>252.96577693963172</v>
      </c>
      <c r="H36" s="333">
        <f t="shared" si="13"/>
        <v>498.63900000000007</v>
      </c>
      <c r="I36" s="333"/>
      <c r="J36" s="333">
        <f>SUM(J9:J34)</f>
        <v>269.50817642216532</v>
      </c>
      <c r="K36" s="333">
        <f t="shared" ref="K36:L36" si="14">SUM(K9:K34)</f>
        <v>271.74582357783447</v>
      </c>
      <c r="L36" s="333">
        <f t="shared" si="14"/>
        <v>541.25399999999979</v>
      </c>
      <c r="M36" s="258"/>
      <c r="N36" s="334">
        <f t="shared" si="3"/>
        <v>1.3872672076772341</v>
      </c>
      <c r="O36" s="334">
        <f>IF(F36&gt;0,(EXP(LN(J36/F36)/($J$6-$F$6))-1)*100,0)</f>
        <v>0.61921886754432443</v>
      </c>
      <c r="P36" s="335"/>
      <c r="Q36" s="334">
        <f t="shared" ref="Q36" si="15">IF(C36&gt;0,(EXP(LN(G36/C36)/($F$6-$B$6))-1)*100,0)</f>
        <v>5.1401964375052955E-2</v>
      </c>
      <c r="R36" s="334">
        <f t="shared" ref="R36" si="16">IF(G36&gt;0,(EXP(LN(K36/G36)/($J$6-$F$6))-1)*100,0)</f>
        <v>0.47856110805188923</v>
      </c>
      <c r="S36" s="335"/>
      <c r="T36" s="334">
        <f t="shared" ref="T36" si="17">IF(D36&gt;0,(EXP(LN(H36/D36)/($F$6-$B$6))-1)*100,0)</f>
        <v>0.69628778971444483</v>
      </c>
      <c r="U36" s="334">
        <f t="shared" ref="U36" si="18">IF(H36&gt;0,(EXP(LN(L36/H36)/($J$6-$F$6))-1)*100,0)</f>
        <v>0.5482057286579245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Cambridge and Greater Peterborough</v>
      </c>
      <c r="Q1" s="19" t="str">
        <f>CONCATENATE("Occupation Table 5.1  Males: Employment Change by Status (SOC 2020), ",B$5,"-",L$5,", ",Info!B5)</f>
        <v>Occupation Table 5.1  Males: Employment Change by Status (SOC 2020), 2015-2035, Greater Cambridge and Greater Peterborough</v>
      </c>
      <c r="AG1" s="19" t="str">
        <f>CONCATENATE("Occupation Table 5.2  Females: Employment Change by Status (SOC 2020), ",R$5,"-",AB$5,", ",Info!B5)</f>
        <v>Occupation Table 5.2  Females: Employment Change by Status (SOC 2020), 2015-2035, Greater Cambridge and Greater Peterborough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35.230045394408258</v>
      </c>
      <c r="C8" s="11">
        <v>5.4491963243145101</v>
      </c>
      <c r="D8" s="11">
        <v>9.077623451668039</v>
      </c>
      <c r="E8" s="11">
        <f>SUM(B8:D8)</f>
        <v>49.756865170390803</v>
      </c>
      <c r="F8" s="11"/>
      <c r="G8" s="11">
        <v>38.725215065690811</v>
      </c>
      <c r="H8" s="11">
        <v>8.5126582861924014</v>
      </c>
      <c r="I8" s="11">
        <v>9.3695077399552407</v>
      </c>
      <c r="J8" s="11">
        <f>SUM(G8:I8)</f>
        <v>56.607381091838448</v>
      </c>
      <c r="K8" s="11"/>
      <c r="L8" s="11">
        <v>43.797026852149557</v>
      </c>
      <c r="M8" s="11">
        <v>11.057893327919338</v>
      </c>
      <c r="N8" s="11">
        <v>10.833026325965889</v>
      </c>
      <c r="O8" s="11">
        <f>SUM(L8:N8)</f>
        <v>65.687946506034791</v>
      </c>
      <c r="Q8" s="10" t="str">
        <f>name!E4</f>
        <v>Managers, directors and senior officials</v>
      </c>
      <c r="R8" s="11">
        <v>25.368474415001067</v>
      </c>
      <c r="S8" s="11">
        <v>1.8366142048340817</v>
      </c>
      <c r="T8" s="11">
        <v>6.050648270408594</v>
      </c>
      <c r="U8" s="11">
        <f>SUM(R8:T8)</f>
        <v>33.255736890243739</v>
      </c>
      <c r="V8" s="11"/>
      <c r="W8" s="11">
        <v>27.09574354981892</v>
      </c>
      <c r="X8" s="11">
        <v>3.0633754196732315</v>
      </c>
      <c r="Y8" s="11">
        <v>6.0904707933628144</v>
      </c>
      <c r="Z8" s="11">
        <f>SUM(W8:Y8)</f>
        <v>36.249589762854967</v>
      </c>
      <c r="AA8" s="11"/>
      <c r="AB8" s="11">
        <v>28.467162299167605</v>
      </c>
      <c r="AC8" s="11">
        <v>3.9344533525372163</v>
      </c>
      <c r="AD8" s="11">
        <v>7.2344124630828439</v>
      </c>
      <c r="AE8" s="11">
        <f>SUM(AB8:AD8)</f>
        <v>39.636028114787663</v>
      </c>
      <c r="AG8" s="10" t="str">
        <f>name!E4</f>
        <v>Managers, directors and senior officials</v>
      </c>
      <c r="AH8" s="11">
        <v>9.8615709794071762</v>
      </c>
      <c r="AI8" s="11">
        <v>3.612582119480432</v>
      </c>
      <c r="AJ8" s="11">
        <v>3.0269751812594468</v>
      </c>
      <c r="AK8" s="11">
        <f>SUM(AH8:AJ8)</f>
        <v>16.501128280147057</v>
      </c>
      <c r="AL8" s="11"/>
      <c r="AM8" s="11">
        <v>11.62947151587189</v>
      </c>
      <c r="AN8" s="11">
        <v>5.4492828665191686</v>
      </c>
      <c r="AO8" s="11">
        <v>3.2790369465924241</v>
      </c>
      <c r="AP8" s="11">
        <f>SUM(AM8:AO8)</f>
        <v>20.357791328983481</v>
      </c>
      <c r="AQ8" s="11"/>
      <c r="AR8" s="11">
        <v>15.329864552981917</v>
      </c>
      <c r="AS8" s="11">
        <v>7.123439975382122</v>
      </c>
      <c r="AT8" s="11">
        <v>3.5986138628830493</v>
      </c>
      <c r="AU8" s="11">
        <f>SUM(AR8:AT8)</f>
        <v>26.051918391247089</v>
      </c>
    </row>
    <row r="9" spans="1:47" x14ac:dyDescent="0.2">
      <c r="A9" t="str">
        <f>name!E5</f>
        <v>Professional occupations</v>
      </c>
      <c r="B9" s="11">
        <v>67.061489488670716</v>
      </c>
      <c r="C9" s="11">
        <v>18.501872320321681</v>
      </c>
      <c r="D9" s="11">
        <v>14.059215080062481</v>
      </c>
      <c r="E9" s="11">
        <f t="shared" ref="E9:E18" si="0">SUM(B9:D9)</f>
        <v>99.622576889054884</v>
      </c>
      <c r="F9" s="11"/>
      <c r="G9" s="11">
        <v>82.121783375910425</v>
      </c>
      <c r="H9" s="11">
        <v>25.390963500651988</v>
      </c>
      <c r="I9" s="11">
        <v>13.524787771453658</v>
      </c>
      <c r="J9" s="11">
        <f t="shared" ref="J9:J16" si="1">SUM(G9:I9)</f>
        <v>121.03753464801608</v>
      </c>
      <c r="K9" s="11"/>
      <c r="L9" s="11">
        <v>99.737703961375118</v>
      </c>
      <c r="M9" s="11">
        <v>32.036709498353389</v>
      </c>
      <c r="N9" s="11">
        <v>14.042533831744954</v>
      </c>
      <c r="O9" s="11">
        <f t="shared" ref="O9:O16" si="2">SUM(L9:N9)</f>
        <v>145.81694729147347</v>
      </c>
      <c r="Q9" s="10" t="str">
        <f>name!E5</f>
        <v>Professional occupations</v>
      </c>
      <c r="R9" s="11">
        <v>42.21636762672594</v>
      </c>
      <c r="S9" s="11">
        <v>4.1180530220310541</v>
      </c>
      <c r="T9" s="11">
        <v>9.256112180932508</v>
      </c>
      <c r="U9" s="11">
        <f t="shared" ref="U9:U16" si="3">SUM(R9:T9)</f>
        <v>55.590532829689508</v>
      </c>
      <c r="V9" s="11"/>
      <c r="W9" s="11">
        <v>50.15081760804442</v>
      </c>
      <c r="X9" s="11">
        <v>6.3855549154652715</v>
      </c>
      <c r="Y9" s="11">
        <v>7.9239360643905572</v>
      </c>
      <c r="Z9" s="11">
        <f t="shared" ref="Z9:Z16" si="4">SUM(W9:Y9)</f>
        <v>64.460308587900244</v>
      </c>
      <c r="AA9" s="11"/>
      <c r="AB9" s="11">
        <v>58.692977886848425</v>
      </c>
      <c r="AC9" s="11">
        <v>8.7718241886967405</v>
      </c>
      <c r="AD9" s="11">
        <v>7.7057871426237039</v>
      </c>
      <c r="AE9" s="11">
        <f t="shared" ref="AE9:AE16" si="5">SUM(AB9:AD9)</f>
        <v>75.170589218168871</v>
      </c>
      <c r="AG9" s="10" t="str">
        <f>name!E5</f>
        <v>Professional occupations</v>
      </c>
      <c r="AH9" s="11">
        <v>24.845121861944801</v>
      </c>
      <c r="AI9" s="11">
        <v>14.383819298290623</v>
      </c>
      <c r="AJ9" s="11">
        <v>4.8031028991299731</v>
      </c>
      <c r="AK9" s="11">
        <f t="shared" ref="AK9:AK18" si="6">SUM(AH9:AJ9)</f>
        <v>44.032044059365397</v>
      </c>
      <c r="AL9" s="11"/>
      <c r="AM9" s="11">
        <v>31.970965767866023</v>
      </c>
      <c r="AN9" s="11">
        <v>19.005408585186714</v>
      </c>
      <c r="AO9" s="11">
        <v>5.6008517070631028</v>
      </c>
      <c r="AP9" s="11">
        <f t="shared" ref="AP9:AP18" si="7">SUM(AM9:AO9)</f>
        <v>56.577226060115834</v>
      </c>
      <c r="AQ9" s="11"/>
      <c r="AR9" s="11">
        <v>41.044726074526714</v>
      </c>
      <c r="AS9" s="11">
        <v>23.264885309656648</v>
      </c>
      <c r="AT9" s="11">
        <v>6.3367466891212434</v>
      </c>
      <c r="AU9" s="11">
        <f t="shared" ref="AU9:AU18" si="8">SUM(AR9:AT9)</f>
        <v>70.646358073304611</v>
      </c>
    </row>
    <row r="10" spans="1:47" x14ac:dyDescent="0.2">
      <c r="A10" t="str">
        <f>name!E6</f>
        <v>Associate professional occupations</v>
      </c>
      <c r="B10" s="11">
        <v>38.95868649009369</v>
      </c>
      <c r="C10" s="11">
        <v>11.005295820529168</v>
      </c>
      <c r="D10" s="11">
        <v>10.246275274723198</v>
      </c>
      <c r="E10" s="11">
        <f t="shared" si="0"/>
        <v>60.210257585346056</v>
      </c>
      <c r="F10" s="11"/>
      <c r="G10" s="11">
        <v>44.210726261258863</v>
      </c>
      <c r="H10" s="11">
        <v>13.731367618246034</v>
      </c>
      <c r="I10" s="11">
        <v>10.205392937903063</v>
      </c>
      <c r="J10" s="11">
        <f t="shared" si="1"/>
        <v>68.147486817407952</v>
      </c>
      <c r="K10" s="11"/>
      <c r="L10" s="11">
        <v>47.47031454002154</v>
      </c>
      <c r="M10" s="11">
        <v>14.978664412830424</v>
      </c>
      <c r="N10" s="11">
        <v>10.5935384596992</v>
      </c>
      <c r="O10" s="11">
        <f t="shared" si="2"/>
        <v>73.042517412551163</v>
      </c>
      <c r="Q10" s="10" t="str">
        <f>name!E6</f>
        <v>Associate professional occupations</v>
      </c>
      <c r="R10" s="11">
        <v>24.960746980189928</v>
      </c>
      <c r="S10" s="11">
        <v>2.783257572332734</v>
      </c>
      <c r="T10" s="11">
        <v>4.9821742180648867</v>
      </c>
      <c r="U10" s="11">
        <f t="shared" si="3"/>
        <v>32.726178770587545</v>
      </c>
      <c r="V10" s="11"/>
      <c r="W10" s="11">
        <v>27.382572212963105</v>
      </c>
      <c r="X10" s="11">
        <v>4.0269859245747979</v>
      </c>
      <c r="Y10" s="11">
        <v>4.6237647768920782</v>
      </c>
      <c r="Z10" s="11">
        <f t="shared" si="4"/>
        <v>36.033322914429981</v>
      </c>
      <c r="AA10" s="11"/>
      <c r="AB10" s="11">
        <v>27.076543994592321</v>
      </c>
      <c r="AC10" s="11">
        <v>3.6756127256037061</v>
      </c>
      <c r="AD10" s="11">
        <v>4.5969350279897156</v>
      </c>
      <c r="AE10" s="11">
        <f t="shared" si="5"/>
        <v>35.349091748185742</v>
      </c>
      <c r="AG10" s="10" t="str">
        <f>name!E6</f>
        <v>Associate professional occupations</v>
      </c>
      <c r="AH10" s="11">
        <v>13.997939509903768</v>
      </c>
      <c r="AI10" s="11">
        <v>8.2220382481964389</v>
      </c>
      <c r="AJ10" s="11">
        <v>5.2641010566583128</v>
      </c>
      <c r="AK10" s="11">
        <f t="shared" si="6"/>
        <v>27.484078814758519</v>
      </c>
      <c r="AL10" s="11"/>
      <c r="AM10" s="11">
        <v>16.828154048295733</v>
      </c>
      <c r="AN10" s="11">
        <v>9.7043816936712322</v>
      </c>
      <c r="AO10" s="11">
        <v>5.5816281610109861</v>
      </c>
      <c r="AP10" s="11">
        <f t="shared" si="7"/>
        <v>32.11416390297795</v>
      </c>
      <c r="AQ10" s="11"/>
      <c r="AR10" s="11">
        <v>20.393770545429224</v>
      </c>
      <c r="AS10" s="11">
        <v>11.303051687226718</v>
      </c>
      <c r="AT10" s="11">
        <v>5.9966034317094818</v>
      </c>
      <c r="AU10" s="11">
        <f t="shared" si="8"/>
        <v>37.693425664365421</v>
      </c>
    </row>
    <row r="11" spans="1:47" x14ac:dyDescent="0.2">
      <c r="A11" t="str">
        <f>name!E7</f>
        <v>Administrative and secretarial occupations</v>
      </c>
      <c r="B11" s="11">
        <v>27.752989388792241</v>
      </c>
      <c r="C11" s="11">
        <v>22.927148025537956</v>
      </c>
      <c r="D11" s="11">
        <v>2.9620584484567689</v>
      </c>
      <c r="E11" s="11">
        <f t="shared" si="0"/>
        <v>53.642195862786963</v>
      </c>
      <c r="F11" s="11"/>
      <c r="G11" s="11">
        <v>26.979495320633358</v>
      </c>
      <c r="H11" s="11">
        <v>22.345792315268888</v>
      </c>
      <c r="I11" s="11">
        <v>2.3604969795673552</v>
      </c>
      <c r="J11" s="11">
        <f t="shared" si="1"/>
        <v>51.685784615469601</v>
      </c>
      <c r="K11" s="11"/>
      <c r="L11" s="11">
        <v>22.303187092738078</v>
      </c>
      <c r="M11" s="11">
        <v>18.46607756364665</v>
      </c>
      <c r="N11" s="11">
        <v>2.2678870017546839</v>
      </c>
      <c r="O11" s="11">
        <f t="shared" si="2"/>
        <v>43.037151658139415</v>
      </c>
      <c r="Q11" s="10" t="str">
        <f>name!E7</f>
        <v>Administrative and secretarial occupations</v>
      </c>
      <c r="R11" s="11">
        <v>8.1428721305701313</v>
      </c>
      <c r="S11" s="11">
        <v>2.1700382543342083</v>
      </c>
      <c r="T11" s="11">
        <v>0.91280595700111811</v>
      </c>
      <c r="U11" s="11">
        <f t="shared" si="3"/>
        <v>11.225716341905459</v>
      </c>
      <c r="V11" s="11"/>
      <c r="W11" s="11">
        <v>8.6242890631173559</v>
      </c>
      <c r="X11" s="11">
        <v>2.5837055196787202</v>
      </c>
      <c r="Y11" s="11">
        <v>0.62653778338408495</v>
      </c>
      <c r="Z11" s="11">
        <f t="shared" si="4"/>
        <v>11.834532366180161</v>
      </c>
      <c r="AA11" s="11"/>
      <c r="AB11" s="11">
        <v>9.0275686841143905</v>
      </c>
      <c r="AC11" s="11">
        <v>2.3362036608806305</v>
      </c>
      <c r="AD11" s="11">
        <v>0.91895854130572407</v>
      </c>
      <c r="AE11" s="11">
        <f t="shared" si="5"/>
        <v>12.282730886300744</v>
      </c>
      <c r="AG11" s="10" t="str">
        <f>name!E7</f>
        <v>Administrative and secretarial occupations</v>
      </c>
      <c r="AH11" s="11">
        <v>19.610117258222118</v>
      </c>
      <c r="AI11" s="11">
        <v>20.757109771203758</v>
      </c>
      <c r="AJ11" s="11">
        <v>2.0492524914556487</v>
      </c>
      <c r="AK11" s="11">
        <f t="shared" si="6"/>
        <v>42.416479520881524</v>
      </c>
      <c r="AL11" s="11"/>
      <c r="AM11" s="11">
        <v>18.355206257515977</v>
      </c>
      <c r="AN11" s="11">
        <v>19.762086795590172</v>
      </c>
      <c r="AO11" s="11">
        <v>1.7339591961832705</v>
      </c>
      <c r="AP11" s="11">
        <f t="shared" si="7"/>
        <v>39.851252249289423</v>
      </c>
      <c r="AQ11" s="11"/>
      <c r="AR11" s="11">
        <v>13.275618408623693</v>
      </c>
      <c r="AS11" s="11">
        <v>16.129873902766022</v>
      </c>
      <c r="AT11" s="11">
        <v>1.3489284604489604</v>
      </c>
      <c r="AU11" s="11">
        <f t="shared" si="8"/>
        <v>30.754420771838674</v>
      </c>
    </row>
    <row r="12" spans="1:47" x14ac:dyDescent="0.2">
      <c r="A12" t="str">
        <f>name!E8</f>
        <v>Skilled trades occupations</v>
      </c>
      <c r="B12" s="11">
        <v>28.001773888072272</v>
      </c>
      <c r="C12" s="11">
        <v>4.8079861823548296</v>
      </c>
      <c r="D12" s="11">
        <v>14.171952937825276</v>
      </c>
      <c r="E12" s="11">
        <f t="shared" si="0"/>
        <v>46.981713008252378</v>
      </c>
      <c r="F12" s="11"/>
      <c r="G12" s="11">
        <v>22.512346114624666</v>
      </c>
      <c r="H12" s="11">
        <v>4.1635452562771915</v>
      </c>
      <c r="I12" s="11">
        <v>11.90092944767623</v>
      </c>
      <c r="J12" s="11">
        <f t="shared" si="1"/>
        <v>38.576820818578085</v>
      </c>
      <c r="K12" s="11"/>
      <c r="L12" s="11">
        <v>19.895521707732964</v>
      </c>
      <c r="M12" s="11">
        <v>5.0048268262630593</v>
      </c>
      <c r="N12" s="11">
        <v>13.387595426124141</v>
      </c>
      <c r="O12" s="11">
        <f t="shared" si="2"/>
        <v>38.287943960120167</v>
      </c>
      <c r="Q12" s="10" t="str">
        <f>name!E8</f>
        <v>Skilled trades occupations</v>
      </c>
      <c r="R12" s="11">
        <v>25.803618582297293</v>
      </c>
      <c r="S12" s="11">
        <v>2.930445880480065</v>
      </c>
      <c r="T12" s="11">
        <v>12.711627624766042</v>
      </c>
      <c r="U12" s="11">
        <f t="shared" si="3"/>
        <v>41.445692087543399</v>
      </c>
      <c r="V12" s="11"/>
      <c r="W12" s="11">
        <v>20.236765829072564</v>
      </c>
      <c r="X12" s="11">
        <v>2.3658871509446509</v>
      </c>
      <c r="Y12" s="11">
        <v>10.152510416236332</v>
      </c>
      <c r="Z12" s="11">
        <f t="shared" si="4"/>
        <v>32.75516339625355</v>
      </c>
      <c r="AA12" s="11"/>
      <c r="AB12" s="11">
        <v>17.103042264378928</v>
      </c>
      <c r="AC12" s="11">
        <v>2.8074147808817504</v>
      </c>
      <c r="AD12" s="11">
        <v>11.033322181313114</v>
      </c>
      <c r="AE12" s="11">
        <f t="shared" si="5"/>
        <v>30.943779226573792</v>
      </c>
      <c r="AG12" s="10" t="str">
        <f>name!E8</f>
        <v>Skilled trades occupations</v>
      </c>
      <c r="AH12" s="11">
        <v>2.1981553057749865</v>
      </c>
      <c r="AI12" s="11">
        <v>1.8775403018747645</v>
      </c>
      <c r="AJ12" s="11">
        <v>1.460325313059232</v>
      </c>
      <c r="AK12" s="11">
        <f t="shared" si="6"/>
        <v>5.5360209207089826</v>
      </c>
      <c r="AL12" s="11"/>
      <c r="AM12" s="11">
        <v>2.2755802855521088</v>
      </c>
      <c r="AN12" s="11">
        <v>1.7976581053325422</v>
      </c>
      <c r="AO12" s="11">
        <v>1.7484190314399015</v>
      </c>
      <c r="AP12" s="11">
        <f t="shared" si="7"/>
        <v>5.8216574223245523</v>
      </c>
      <c r="AQ12" s="11"/>
      <c r="AR12" s="11">
        <v>2.7924794433540434</v>
      </c>
      <c r="AS12" s="11">
        <v>2.1974120453813089</v>
      </c>
      <c r="AT12" s="11">
        <v>2.3542732448110253</v>
      </c>
      <c r="AU12" s="11">
        <f t="shared" si="8"/>
        <v>7.3441647335463784</v>
      </c>
    </row>
    <row r="13" spans="1:47" x14ac:dyDescent="0.2">
      <c r="A13" t="str">
        <f>name!E9</f>
        <v>Caring, leisure and other service occupations</v>
      </c>
      <c r="B13" s="11">
        <v>19.882328186981731</v>
      </c>
      <c r="C13" s="11">
        <v>20.473255843234767</v>
      </c>
      <c r="D13" s="11">
        <v>5.1174016941915745</v>
      </c>
      <c r="E13" s="11">
        <f t="shared" si="0"/>
        <v>45.472985724408076</v>
      </c>
      <c r="F13" s="11"/>
      <c r="G13" s="11">
        <v>19.623163172695037</v>
      </c>
      <c r="H13" s="11">
        <v>21.956276349343177</v>
      </c>
      <c r="I13" s="11">
        <v>6.8367678043626787</v>
      </c>
      <c r="J13" s="11">
        <f t="shared" si="1"/>
        <v>48.416207326400894</v>
      </c>
      <c r="K13" s="11"/>
      <c r="L13" s="11">
        <v>25.035174405012462</v>
      </c>
      <c r="M13" s="11">
        <v>24.297521055770247</v>
      </c>
      <c r="N13" s="11">
        <v>8.3659999562952834</v>
      </c>
      <c r="O13" s="11">
        <f t="shared" si="2"/>
        <v>57.698695417077992</v>
      </c>
      <c r="Q13" s="10" t="str">
        <f>name!E9</f>
        <v>Caring, leisure and other service occupations</v>
      </c>
      <c r="R13" s="11">
        <v>5.2391355432692164</v>
      </c>
      <c r="S13" s="11">
        <v>2.5465403046968378</v>
      </c>
      <c r="T13" s="11">
        <v>0.71545227943551981</v>
      </c>
      <c r="U13" s="11">
        <f t="shared" si="3"/>
        <v>8.5011281274015733</v>
      </c>
      <c r="V13" s="11"/>
      <c r="W13" s="11">
        <v>5.0395629097073869</v>
      </c>
      <c r="X13" s="11">
        <v>2.6827885561793057</v>
      </c>
      <c r="Y13" s="11">
        <v>0.61410655650413137</v>
      </c>
      <c r="Z13" s="11">
        <f t="shared" si="4"/>
        <v>8.3364580223908238</v>
      </c>
      <c r="AA13" s="11"/>
      <c r="AB13" s="11">
        <v>6.952409215579836</v>
      </c>
      <c r="AC13" s="11">
        <v>3.3366772400976834</v>
      </c>
      <c r="AD13" s="11">
        <v>0.93759661263465077</v>
      </c>
      <c r="AE13" s="11">
        <f t="shared" si="5"/>
        <v>11.226683068312171</v>
      </c>
      <c r="AG13" s="10" t="str">
        <f>name!E9</f>
        <v>Caring, leisure and other service occupations</v>
      </c>
      <c r="AH13" s="11">
        <v>14.643192643712512</v>
      </c>
      <c r="AI13" s="11">
        <v>17.92671553853793</v>
      </c>
      <c r="AJ13" s="11">
        <v>4.4019494147560563</v>
      </c>
      <c r="AK13" s="11">
        <f t="shared" si="6"/>
        <v>36.971857597006498</v>
      </c>
      <c r="AL13" s="11"/>
      <c r="AM13" s="11">
        <v>14.58360026298765</v>
      </c>
      <c r="AN13" s="11">
        <v>19.273487793163881</v>
      </c>
      <c r="AO13" s="11">
        <v>6.2226612478585466</v>
      </c>
      <c r="AP13" s="11">
        <f t="shared" si="7"/>
        <v>40.079749304010079</v>
      </c>
      <c r="AQ13" s="11"/>
      <c r="AR13" s="11">
        <v>18.082765189432624</v>
      </c>
      <c r="AS13" s="11">
        <v>20.960843815672561</v>
      </c>
      <c r="AT13" s="11">
        <v>7.4284033436606336</v>
      </c>
      <c r="AU13" s="11">
        <f t="shared" si="8"/>
        <v>46.472012348765816</v>
      </c>
    </row>
    <row r="14" spans="1:47" x14ac:dyDescent="0.2">
      <c r="A14" t="str">
        <f>name!E10</f>
        <v>Sales and customer service occupations</v>
      </c>
      <c r="B14" s="11">
        <v>13.93249257048816</v>
      </c>
      <c r="C14" s="11">
        <v>22.540539483411187</v>
      </c>
      <c r="D14" s="11">
        <v>3.190835909345914</v>
      </c>
      <c r="E14" s="11">
        <f t="shared" si="0"/>
        <v>39.663867963245259</v>
      </c>
      <c r="F14" s="11"/>
      <c r="G14" s="11">
        <v>12.335652459268482</v>
      </c>
      <c r="H14" s="11">
        <v>21.05599234791643</v>
      </c>
      <c r="I14" s="11">
        <v>2.036288793395403</v>
      </c>
      <c r="J14" s="11">
        <f t="shared" si="1"/>
        <v>35.42793360058031</v>
      </c>
      <c r="K14" s="11"/>
      <c r="L14" s="11">
        <v>12.57085749302229</v>
      </c>
      <c r="M14" s="11">
        <v>21.634196488230284</v>
      </c>
      <c r="N14" s="11">
        <v>1.8039705988109138</v>
      </c>
      <c r="O14" s="11">
        <f t="shared" si="2"/>
        <v>36.009024580063489</v>
      </c>
      <c r="Q14" s="10" t="str">
        <f>name!E10</f>
        <v>Sales and customer service occupations</v>
      </c>
      <c r="R14" s="11">
        <v>7.1968616606367526</v>
      </c>
      <c r="S14" s="11">
        <v>6.6477438313601596</v>
      </c>
      <c r="T14" s="11">
        <v>1.7170067333664456</v>
      </c>
      <c r="U14" s="11">
        <f t="shared" si="3"/>
        <v>15.561612225363358</v>
      </c>
      <c r="V14" s="11"/>
      <c r="W14" s="11">
        <v>6.346322553914864</v>
      </c>
      <c r="X14" s="11">
        <v>6.8135407949838847</v>
      </c>
      <c r="Y14" s="11">
        <v>1.1113702008028641</v>
      </c>
      <c r="Z14" s="11">
        <f t="shared" si="4"/>
        <v>14.271233549701613</v>
      </c>
      <c r="AA14" s="11"/>
      <c r="AB14" s="11">
        <v>6.9338515478572411</v>
      </c>
      <c r="AC14" s="11">
        <v>7.2717725457330369</v>
      </c>
      <c r="AD14" s="11">
        <v>1.0092633951905485</v>
      </c>
      <c r="AE14" s="11">
        <f t="shared" si="5"/>
        <v>15.214887488780825</v>
      </c>
      <c r="AG14" s="10" t="str">
        <f>name!E10</f>
        <v>Sales and customer service occupations</v>
      </c>
      <c r="AH14" s="11">
        <v>6.735630909851408</v>
      </c>
      <c r="AI14" s="11">
        <v>15.892795652051046</v>
      </c>
      <c r="AJ14" s="11">
        <v>1.4738291759794691</v>
      </c>
      <c r="AK14" s="11">
        <f t="shared" si="6"/>
        <v>24.102255737881922</v>
      </c>
      <c r="AL14" s="11"/>
      <c r="AM14" s="11">
        <v>5.9893299053536175</v>
      </c>
      <c r="AN14" s="11">
        <v>14.242451552932545</v>
      </c>
      <c r="AO14" s="11">
        <v>0.92491859259253806</v>
      </c>
      <c r="AP14" s="11">
        <f t="shared" si="7"/>
        <v>21.156700050878701</v>
      </c>
      <c r="AQ14" s="11"/>
      <c r="AR14" s="11">
        <v>5.6370059451650505</v>
      </c>
      <c r="AS14" s="11">
        <v>14.362423942497252</v>
      </c>
      <c r="AT14" s="11">
        <v>0.79470720362036562</v>
      </c>
      <c r="AU14" s="11">
        <f t="shared" si="8"/>
        <v>20.794137091282668</v>
      </c>
    </row>
    <row r="15" spans="1:47" x14ac:dyDescent="0.2">
      <c r="A15" t="str">
        <f>name!E11</f>
        <v>Process, plant and machine operatives</v>
      </c>
      <c r="B15" s="11">
        <v>20.335482103429612</v>
      </c>
      <c r="C15" s="11">
        <v>3.781038796838974</v>
      </c>
      <c r="D15" s="11">
        <v>3.9646154900834158</v>
      </c>
      <c r="E15" s="11">
        <f t="shared" si="0"/>
        <v>28.081136390352</v>
      </c>
      <c r="F15" s="11"/>
      <c r="G15" s="11">
        <v>17.302104108884304</v>
      </c>
      <c r="H15" s="11">
        <v>4.3234192516272936</v>
      </c>
      <c r="I15" s="11">
        <v>5.2497909725499774</v>
      </c>
      <c r="J15" s="11">
        <f t="shared" si="1"/>
        <v>26.875314333061574</v>
      </c>
      <c r="K15" s="11"/>
      <c r="L15" s="11">
        <v>18.628131853306233</v>
      </c>
      <c r="M15" s="11">
        <v>5.8457259762793203</v>
      </c>
      <c r="N15" s="11">
        <v>6.7403866581717002</v>
      </c>
      <c r="O15" s="11">
        <f t="shared" si="2"/>
        <v>31.214244487757256</v>
      </c>
      <c r="Q15" s="10" t="str">
        <f>name!E11</f>
        <v>Process, plant and machine operatives</v>
      </c>
      <c r="R15" s="11">
        <v>18.003804324954732</v>
      </c>
      <c r="S15" s="11">
        <v>2.5874941271733056</v>
      </c>
      <c r="T15" s="11">
        <v>3.3114460490043838</v>
      </c>
      <c r="U15" s="11">
        <f t="shared" si="3"/>
        <v>23.902744501132421</v>
      </c>
      <c r="V15" s="11"/>
      <c r="W15" s="11">
        <v>15.331517759185591</v>
      </c>
      <c r="X15" s="11">
        <v>3.3136244972725226</v>
      </c>
      <c r="Y15" s="11">
        <v>4.3831363002031161</v>
      </c>
      <c r="Z15" s="11">
        <f t="shared" si="4"/>
        <v>23.028278556661231</v>
      </c>
      <c r="AA15" s="11"/>
      <c r="AB15" s="11">
        <v>16.35217000147976</v>
      </c>
      <c r="AC15" s="11">
        <v>3.9848054800843147</v>
      </c>
      <c r="AD15" s="11">
        <v>5.5538714050471834</v>
      </c>
      <c r="AE15" s="11">
        <f t="shared" si="5"/>
        <v>25.890846886611257</v>
      </c>
      <c r="AG15" s="10" t="str">
        <f>name!E11</f>
        <v>Process, plant and machine operatives</v>
      </c>
      <c r="AH15" s="11">
        <v>2.3316777784748841</v>
      </c>
      <c r="AI15" s="11">
        <v>1.1935446696656673</v>
      </c>
      <c r="AJ15" s="11">
        <v>0.6531694410790283</v>
      </c>
      <c r="AK15" s="11">
        <f t="shared" si="6"/>
        <v>4.1783918892195802</v>
      </c>
      <c r="AL15" s="11"/>
      <c r="AM15" s="11">
        <v>1.9705863496987075</v>
      </c>
      <c r="AN15" s="11">
        <v>1.0097947543547667</v>
      </c>
      <c r="AO15" s="11">
        <v>0.86665467234685978</v>
      </c>
      <c r="AP15" s="11">
        <f t="shared" si="7"/>
        <v>3.8470357764003342</v>
      </c>
      <c r="AQ15" s="11"/>
      <c r="AR15" s="11">
        <v>2.2759618518264753</v>
      </c>
      <c r="AS15" s="11">
        <v>1.860920496195005</v>
      </c>
      <c r="AT15" s="11">
        <v>1.1865152531245191</v>
      </c>
      <c r="AU15" s="11">
        <f t="shared" si="8"/>
        <v>5.3233976011459987</v>
      </c>
    </row>
    <row r="16" spans="1:47" x14ac:dyDescent="0.2">
      <c r="A16" t="str">
        <f>name!E12</f>
        <v>Elementary occupations</v>
      </c>
      <c r="B16" s="11">
        <v>22.293425893265464</v>
      </c>
      <c r="C16" s="11">
        <v>32.695735364990355</v>
      </c>
      <c r="D16" s="11">
        <v>3.2152401479077182</v>
      </c>
      <c r="E16" s="11">
        <f t="shared" si="0"/>
        <v>58.204401406163541</v>
      </c>
      <c r="F16" s="11"/>
      <c r="G16" s="11">
        <v>18.134277026765432</v>
      </c>
      <c r="H16" s="11">
        <v>31.267249272427524</v>
      </c>
      <c r="I16" s="11">
        <v>2.4630104494541984</v>
      </c>
      <c r="J16" s="11">
        <f t="shared" si="1"/>
        <v>51.864536748647147</v>
      </c>
      <c r="K16" s="11"/>
      <c r="L16" s="11">
        <v>17.807433810668869</v>
      </c>
      <c r="M16" s="11">
        <v>29.354066358700642</v>
      </c>
      <c r="N16" s="11">
        <v>3.2980285174125727</v>
      </c>
      <c r="O16" s="11">
        <f t="shared" si="2"/>
        <v>50.459528686782086</v>
      </c>
      <c r="Q16" s="10" t="str">
        <f>name!E12</f>
        <v>Elementary occupations</v>
      </c>
      <c r="R16" s="11">
        <v>16.399710809524986</v>
      </c>
      <c r="S16" s="11">
        <v>11.458111455444591</v>
      </c>
      <c r="T16" s="11">
        <v>2.2494673716794424</v>
      </c>
      <c r="U16" s="11">
        <f t="shared" si="3"/>
        <v>30.107289636649021</v>
      </c>
      <c r="V16" s="11"/>
      <c r="W16" s="11">
        <v>12.967612881048675</v>
      </c>
      <c r="X16" s="11">
        <v>11.160497123346374</v>
      </c>
      <c r="Y16" s="11">
        <v>1.8687797788641689</v>
      </c>
      <c r="Z16" s="11">
        <f t="shared" si="4"/>
        <v>25.996889783259217</v>
      </c>
      <c r="AA16" s="11"/>
      <c r="AB16" s="11">
        <v>12.023729858182531</v>
      </c>
      <c r="AC16" s="11">
        <v>11.357958270289314</v>
      </c>
      <c r="AD16" s="11">
        <v>2.6494988116415708</v>
      </c>
      <c r="AE16" s="11">
        <f t="shared" si="5"/>
        <v>26.031186940113415</v>
      </c>
      <c r="AG16" s="10" t="str">
        <f>name!E12</f>
        <v>Elementary occupations</v>
      </c>
      <c r="AH16" s="11">
        <v>5.8937150837404753</v>
      </c>
      <c r="AI16" s="11">
        <v>21.237623909545761</v>
      </c>
      <c r="AJ16" s="11">
        <v>0.96577277622827651</v>
      </c>
      <c r="AK16" s="11">
        <f t="shared" si="6"/>
        <v>28.097111769514513</v>
      </c>
      <c r="AL16" s="11"/>
      <c r="AM16" s="11">
        <v>5.1666641457167497</v>
      </c>
      <c r="AN16" s="11">
        <v>20.106752149081146</v>
      </c>
      <c r="AO16" s="11">
        <v>0.59423067059003054</v>
      </c>
      <c r="AP16" s="11">
        <f t="shared" si="7"/>
        <v>25.867646965387927</v>
      </c>
      <c r="AQ16" s="11"/>
      <c r="AR16" s="11">
        <v>5.783703952486337</v>
      </c>
      <c r="AS16" s="11">
        <v>17.996108088411322</v>
      </c>
      <c r="AT16" s="11">
        <v>0.64852970577100211</v>
      </c>
      <c r="AU16" s="11">
        <f t="shared" si="8"/>
        <v>24.428341746668661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273.44871340420218</v>
      </c>
      <c r="C18" s="34">
        <f t="shared" ref="C18:D18" si="9">SUM(C8:C16)</f>
        <v>142.18206816153341</v>
      </c>
      <c r="D18" s="34">
        <f t="shared" si="9"/>
        <v>66.005218434264378</v>
      </c>
      <c r="E18" s="34">
        <f t="shared" si="0"/>
        <v>481.63599999999997</v>
      </c>
      <c r="F18" s="34"/>
      <c r="G18" s="34">
        <f>SUM(G8:G16)</f>
        <v>281.94476290573141</v>
      </c>
      <c r="H18" s="34">
        <f t="shared" ref="H18:I18" si="10">SUM(H8:H16)</f>
        <v>152.74726419795093</v>
      </c>
      <c r="I18" s="34">
        <f t="shared" si="10"/>
        <v>63.946972896317796</v>
      </c>
      <c r="J18" s="34">
        <f t="shared" ref="J18" si="11">SUM(G18:I18)</f>
        <v>498.63900000000012</v>
      </c>
      <c r="K18" s="34"/>
      <c r="L18" s="34">
        <f>SUM(L8:L16)</f>
        <v>307.24535171602713</v>
      </c>
      <c r="M18" s="34">
        <f t="shared" ref="M18:N18" si="12">SUM(M8:M16)</f>
        <v>162.67568150799335</v>
      </c>
      <c r="N18" s="34">
        <f t="shared" si="12"/>
        <v>71.332966775979344</v>
      </c>
      <c r="O18" s="34">
        <f>SUM(L18:N18)</f>
        <v>541.25399999999979</v>
      </c>
      <c r="Q18" s="231" t="str">
        <f>name!E3</f>
        <v>All occupations</v>
      </c>
      <c r="R18" s="34">
        <f>SUM(R8:R16)</f>
        <v>173.33159207317001</v>
      </c>
      <c r="S18" s="34">
        <f t="shared" ref="S18:T18" si="13">SUM(S8:S16)</f>
        <v>37.078298652687039</v>
      </c>
      <c r="T18" s="34">
        <f t="shared" si="13"/>
        <v>41.906740684658942</v>
      </c>
      <c r="U18" s="34">
        <f t="shared" ref="U18" si="14">SUM(R18:T18)</f>
        <v>252.31663141051598</v>
      </c>
      <c r="V18" s="34"/>
      <c r="W18" s="34">
        <f>SUM(W8:W16)</f>
        <v>173.17520436687289</v>
      </c>
      <c r="X18" s="34">
        <f t="shared" ref="X18:Y18" si="15">SUM(X8:X16)</f>
        <v>42.395959902118761</v>
      </c>
      <c r="Y18" s="34">
        <f t="shared" si="15"/>
        <v>37.394612670640143</v>
      </c>
      <c r="Z18" s="34">
        <f t="shared" ref="Z18" si="16">SUM(W18:Y18)</f>
        <v>252.96577693963178</v>
      </c>
      <c r="AA18" s="34"/>
      <c r="AB18" s="34">
        <f>SUM(AB8:AB16)</f>
        <v>182.62945575220104</v>
      </c>
      <c r="AC18" s="34">
        <f t="shared" ref="AC18:AD18" si="17">SUM(AC8:AC16)</f>
        <v>47.476722244804392</v>
      </c>
      <c r="AD18" s="34">
        <f t="shared" si="17"/>
        <v>41.639645580829054</v>
      </c>
      <c r="AE18" s="34">
        <f t="shared" ref="AE18" si="18">SUM(AB18:AD18)</f>
        <v>271.74582357783447</v>
      </c>
      <c r="AG18" s="231" t="str">
        <f>name!E3</f>
        <v>All occupations</v>
      </c>
      <c r="AH18" s="34">
        <f>SUM(AH8:AH16)</f>
        <v>100.11712133103214</v>
      </c>
      <c r="AI18" s="34">
        <f t="shared" ref="AI18:AJ18" si="19">SUM(AI8:AI16)</f>
        <v>105.10376950884643</v>
      </c>
      <c r="AJ18" s="34">
        <f t="shared" si="19"/>
        <v>24.098477749605443</v>
      </c>
      <c r="AK18" s="34">
        <f t="shared" si="6"/>
        <v>229.31936858948401</v>
      </c>
      <c r="AL18" s="34"/>
      <c r="AM18" s="34">
        <f>SUM(AM8:AM16)</f>
        <v>108.76955853885845</v>
      </c>
      <c r="AN18" s="34">
        <f t="shared" ref="AN18:AO18" si="20">SUM(AN8:AN16)</f>
        <v>110.35130429583218</v>
      </c>
      <c r="AO18" s="34">
        <f t="shared" si="20"/>
        <v>26.55236022567766</v>
      </c>
      <c r="AP18" s="34">
        <f t="shared" si="7"/>
        <v>245.67322306036829</v>
      </c>
      <c r="AQ18" s="34"/>
      <c r="AR18" s="34">
        <f>SUM(AR8:AR16)</f>
        <v>124.61589596382608</v>
      </c>
      <c r="AS18" s="34">
        <f t="shared" ref="AS18:AT18" si="21">SUM(AS8:AS16)</f>
        <v>115.19895926318895</v>
      </c>
      <c r="AT18" s="34">
        <f t="shared" si="21"/>
        <v>29.693321195150279</v>
      </c>
      <c r="AU18" s="34">
        <f t="shared" si="8"/>
        <v>269.50817642216532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12.88360254316957</v>
      </c>
      <c r="C26" s="18">
        <f t="shared" ref="C26:O26" si="22">C8/C$18*100</f>
        <v>3.8325482212874156</v>
      </c>
      <c r="D26" s="18">
        <f t="shared" si="22"/>
        <v>13.752887524656229</v>
      </c>
      <c r="E26" s="18">
        <f t="shared" si="22"/>
        <v>10.330802757765367</v>
      </c>
      <c r="F26" s="18"/>
      <c r="G26" s="18">
        <f t="shared" si="22"/>
        <v>13.735036134946274</v>
      </c>
      <c r="H26" s="18">
        <f t="shared" si="22"/>
        <v>5.5730348631059776</v>
      </c>
      <c r="I26" s="18">
        <f t="shared" si="22"/>
        <v>14.651995732693637</v>
      </c>
      <c r="J26" s="18">
        <f t="shared" si="22"/>
        <v>11.352377389622239</v>
      </c>
      <c r="K26" s="18"/>
      <c r="L26" s="18">
        <f t="shared" si="22"/>
        <v>14.254740261336533</v>
      </c>
      <c r="M26" s="18">
        <f t="shared" si="22"/>
        <v>6.7975085307240528</v>
      </c>
      <c r="N26" s="18">
        <f t="shared" si="22"/>
        <v>15.186563542193513</v>
      </c>
      <c r="O26" s="18">
        <f t="shared" si="22"/>
        <v>12.136251465307382</v>
      </c>
      <c r="Q26" t="str">
        <f>$A$8</f>
        <v>Managers, directors and senior officials</v>
      </c>
      <c r="R26" s="18">
        <f>R8/R$18*100</f>
        <v>14.635805343720634</v>
      </c>
      <c r="S26" s="18">
        <f t="shared" ref="S26:U26" si="23">S8/S$18*100</f>
        <v>4.9533400171288156</v>
      </c>
      <c r="T26" s="18">
        <f t="shared" si="23"/>
        <v>14.438365216561907</v>
      </c>
      <c r="U26" s="18">
        <f t="shared" si="23"/>
        <v>13.180160461217111</v>
      </c>
      <c r="V26" s="18"/>
      <c r="W26" s="18">
        <f t="shared" ref="W26:Z26" si="24">W8/W$18*100</f>
        <v>15.646433707920677</v>
      </c>
      <c r="X26" s="18">
        <f t="shared" si="24"/>
        <v>7.2256305241012768</v>
      </c>
      <c r="Y26" s="18">
        <f t="shared" si="24"/>
        <v>16.287027350719594</v>
      </c>
      <c r="Z26" s="18">
        <f t="shared" si="24"/>
        <v>14.329839475284292</v>
      </c>
      <c r="AA26" s="18"/>
      <c r="AB26" s="18">
        <f t="shared" ref="AB26:AE26" si="25">AB8/AB$18*100</f>
        <v>15.587388234783436</v>
      </c>
      <c r="AC26" s="18">
        <f t="shared" si="25"/>
        <v>8.2871208594603054</v>
      </c>
      <c r="AD26" s="18">
        <f t="shared" si="25"/>
        <v>17.373856962926642</v>
      </c>
      <c r="AE26" s="18">
        <f t="shared" si="25"/>
        <v>14.58569908929436</v>
      </c>
      <c r="AG26" t="str">
        <f>$A$8</f>
        <v>Managers, directors and senior officials</v>
      </c>
      <c r="AH26" s="18">
        <f>AH8/AH$18*100</f>
        <v>9.8500344879078128</v>
      </c>
      <c r="AI26" s="18">
        <f t="shared" ref="AI26:AK26" si="26">AI8/AI$18*100</f>
        <v>3.4371575219063542</v>
      </c>
      <c r="AJ26" s="18">
        <f t="shared" si="26"/>
        <v>12.5608563856653</v>
      </c>
      <c r="AK26" s="18">
        <f t="shared" si="26"/>
        <v>7.1956975905016316</v>
      </c>
      <c r="AL26" s="18"/>
      <c r="AM26" s="18">
        <f t="shared" ref="AM26:AP26" si="27">AM8/AM$18*100</f>
        <v>10.691843997617408</v>
      </c>
      <c r="AN26" s="18">
        <f t="shared" si="27"/>
        <v>4.9381227537742669</v>
      </c>
      <c r="AO26" s="18">
        <f t="shared" si="27"/>
        <v>12.349323821772373</v>
      </c>
      <c r="AP26" s="18">
        <f t="shared" si="27"/>
        <v>8.286532441503013</v>
      </c>
      <c r="AQ26" s="18"/>
      <c r="AR26" s="18">
        <f t="shared" ref="AR26:AU26" si="28">AR8/AR$18*100</f>
        <v>12.301692680869479</v>
      </c>
      <c r="AS26" s="18">
        <f t="shared" si="28"/>
        <v>6.1835975089910118</v>
      </c>
      <c r="AT26" s="18">
        <f t="shared" si="28"/>
        <v>12.119270320865287</v>
      </c>
      <c r="AU26" s="18">
        <f t="shared" si="28"/>
        <v>9.6664667978156693</v>
      </c>
    </row>
    <row r="27" spans="1:47" x14ac:dyDescent="0.2">
      <c r="A27" t="str">
        <f>$A$9</f>
        <v>Professional occupations</v>
      </c>
      <c r="B27" s="18">
        <f t="shared" ref="B27:B34" si="29">B9/B$18*100</f>
        <v>24.524339008149877</v>
      </c>
      <c r="C27" s="18">
        <f t="shared" ref="C27:O27" si="30">C9/C$18*100</f>
        <v>13.012802922026465</v>
      </c>
      <c r="D27" s="18">
        <f t="shared" si="30"/>
        <v>21.300156886935039</v>
      </c>
      <c r="E27" s="18">
        <f t="shared" si="30"/>
        <v>20.684204853676821</v>
      </c>
      <c r="F27" s="18"/>
      <c r="G27" s="18">
        <f t="shared" si="30"/>
        <v>29.126905046776113</v>
      </c>
      <c r="H27" s="18">
        <f t="shared" si="30"/>
        <v>16.622859750696996</v>
      </c>
      <c r="I27" s="18">
        <f t="shared" si="30"/>
        <v>21.150004697458392</v>
      </c>
      <c r="J27" s="18">
        <f t="shared" si="30"/>
        <v>24.273579613310641</v>
      </c>
      <c r="K27" s="18"/>
      <c r="L27" s="18">
        <f t="shared" si="30"/>
        <v>32.461908180000108</v>
      </c>
      <c r="M27" s="18">
        <f t="shared" si="30"/>
        <v>19.693607059995141</v>
      </c>
      <c r="N27" s="18">
        <f t="shared" si="30"/>
        <v>19.685896250250504</v>
      </c>
      <c r="O27" s="18">
        <f t="shared" si="30"/>
        <v>26.940576382155797</v>
      </c>
      <c r="Q27" t="str">
        <f>$A$9</f>
        <v>Professional occupations</v>
      </c>
      <c r="R27" s="18">
        <f t="shared" ref="R27:U27" si="31">R9/R$18*100</f>
        <v>24.355841379974613</v>
      </c>
      <c r="S27" s="18">
        <f t="shared" si="31"/>
        <v>11.106369956736463</v>
      </c>
      <c r="T27" s="18">
        <f t="shared" si="31"/>
        <v>22.087406535820023</v>
      </c>
      <c r="U27" s="18">
        <f t="shared" si="31"/>
        <v>22.032052551955804</v>
      </c>
      <c r="V27" s="18"/>
      <c r="W27" s="18">
        <f t="shared" ref="W27:Z27" si="32">W9/W$18*100</f>
        <v>28.959583325681869</v>
      </c>
      <c r="X27" s="18">
        <f t="shared" si="32"/>
        <v>15.061706186645745</v>
      </c>
      <c r="Y27" s="18">
        <f t="shared" si="32"/>
        <v>21.190047171184968</v>
      </c>
      <c r="Z27" s="18">
        <f t="shared" si="32"/>
        <v>25.481829743034044</v>
      </c>
      <c r="AA27" s="18"/>
      <c r="AB27" s="18">
        <f t="shared" ref="AB27:AE27" si="33">AB9/AB$18*100</f>
        <v>32.137739032900257</v>
      </c>
      <c r="AC27" s="18">
        <f t="shared" si="33"/>
        <v>18.476052629468715</v>
      </c>
      <c r="AD27" s="18">
        <f t="shared" si="33"/>
        <v>18.505890324319807</v>
      </c>
      <c r="AE27" s="18">
        <f t="shared" si="33"/>
        <v>27.66209549367305</v>
      </c>
      <c r="AG27" t="str">
        <f>$A$9</f>
        <v>Professional occupations</v>
      </c>
      <c r="AH27" s="18">
        <f t="shared" ref="AH27:AK27" si="34">AH9/AH$18*100</f>
        <v>24.816056965716861</v>
      </c>
      <c r="AI27" s="18">
        <f>AI9/AI$18*100</f>
        <v>13.685350549753556</v>
      </c>
      <c r="AJ27" s="18">
        <f t="shared" si="34"/>
        <v>19.931146477534718</v>
      </c>
      <c r="AK27" s="18">
        <f t="shared" si="34"/>
        <v>19.201188425644649</v>
      </c>
      <c r="AL27" s="18"/>
      <c r="AM27" s="18">
        <f t="shared" ref="AM27:AP27" si="35">AM9/AM$18*100</f>
        <v>29.393302866485609</v>
      </c>
      <c r="AN27" s="18">
        <f t="shared" si="35"/>
        <v>17.222640644315902</v>
      </c>
      <c r="AO27" s="18">
        <f t="shared" si="35"/>
        <v>21.093611488619217</v>
      </c>
      <c r="AP27" s="18">
        <f t="shared" si="35"/>
        <v>23.029463836281963</v>
      </c>
      <c r="AQ27" s="18"/>
      <c r="AR27" s="18">
        <f t="shared" ref="AR27:AU27" si="36">AR9/AR$18*100</f>
        <v>32.936990708184865</v>
      </c>
      <c r="AS27" s="18">
        <f t="shared" si="36"/>
        <v>20.195395391120329</v>
      </c>
      <c r="AT27" s="18">
        <f t="shared" si="36"/>
        <v>21.340646428450736</v>
      </c>
      <c r="AU27" s="18">
        <f t="shared" si="36"/>
        <v>26.213066709576239</v>
      </c>
    </row>
    <row r="28" spans="1:47" x14ac:dyDescent="0.2">
      <c r="A28" t="str">
        <f>$A$10</f>
        <v>Associate professional occupations</v>
      </c>
      <c r="B28" s="18">
        <f t="shared" si="29"/>
        <v>14.247163939845034</v>
      </c>
      <c r="C28" s="18">
        <f t="shared" ref="C28:O28" si="37">C10/C$18*100</f>
        <v>7.7402839632533862</v>
      </c>
      <c r="D28" s="18">
        <f t="shared" si="37"/>
        <v>15.523432113064853</v>
      </c>
      <c r="E28" s="18">
        <f t="shared" si="37"/>
        <v>12.501195422548575</v>
      </c>
      <c r="F28" s="18"/>
      <c r="G28" s="18">
        <f t="shared" si="37"/>
        <v>15.680633967313936</v>
      </c>
      <c r="H28" s="18">
        <f t="shared" si="37"/>
        <v>8.9895997092629027</v>
      </c>
      <c r="I28" s="18">
        <f t="shared" si="37"/>
        <v>15.959149394686534</v>
      </c>
      <c r="J28" s="18">
        <f t="shared" si="37"/>
        <v>13.666698115752665</v>
      </c>
      <c r="K28" s="18"/>
      <c r="L28" s="18">
        <f t="shared" si="37"/>
        <v>15.450295431611993</v>
      </c>
      <c r="M28" s="18">
        <f t="shared" si="37"/>
        <v>9.2076850540776256</v>
      </c>
      <c r="N28" s="18">
        <f t="shared" si="37"/>
        <v>14.850831163335924</v>
      </c>
      <c r="O28" s="18">
        <f t="shared" si="37"/>
        <v>13.495053600075233</v>
      </c>
      <c r="Q28" t="str">
        <f>$A$10</f>
        <v>Associate professional occupations</v>
      </c>
      <c r="R28" s="18">
        <f t="shared" ref="R28:U28" si="38">R10/R$18*100</f>
        <v>14.400575614428687</v>
      </c>
      <c r="S28" s="18">
        <f t="shared" si="38"/>
        <v>7.5064328015790256</v>
      </c>
      <c r="T28" s="18">
        <f t="shared" si="38"/>
        <v>11.888717988246558</v>
      </c>
      <c r="U28" s="18">
        <f t="shared" si="38"/>
        <v>12.97028205696931</v>
      </c>
      <c r="V28" s="18"/>
      <c r="W28" s="18">
        <f t="shared" ref="W28:Z28" si="39">W10/W$18*100</f>
        <v>15.812062883409645</v>
      </c>
      <c r="X28" s="18">
        <f t="shared" si="39"/>
        <v>9.4985133816336766</v>
      </c>
      <c r="Y28" s="18">
        <f t="shared" si="39"/>
        <v>12.364788526135378</v>
      </c>
      <c r="Z28" s="18">
        <f t="shared" si="39"/>
        <v>14.244346943036899</v>
      </c>
      <c r="AA28" s="18"/>
      <c r="AB28" s="18">
        <f t="shared" ref="AB28:AE28" si="40">AB10/AB$18*100</f>
        <v>14.82594572878258</v>
      </c>
      <c r="AC28" s="18">
        <f t="shared" si="40"/>
        <v>7.741926046729029</v>
      </c>
      <c r="AD28" s="18">
        <f t="shared" si="40"/>
        <v>11.039803446612789</v>
      </c>
      <c r="AE28" s="18">
        <f t="shared" si="40"/>
        <v>13.008145362742225</v>
      </c>
      <c r="AG28" t="str">
        <f>$A$10</f>
        <v>Associate professional occupations</v>
      </c>
      <c r="AH28" s="18">
        <f t="shared" ref="AH28:AK28" si="41">AH10/AH$18*100</f>
        <v>13.981564115912098</v>
      </c>
      <c r="AI28" s="18">
        <f t="shared" si="41"/>
        <v>7.8227815107091869</v>
      </c>
      <c r="AJ28" s="18">
        <f t="shared" si="41"/>
        <v>21.844122734036596</v>
      </c>
      <c r="AK28" s="18">
        <f t="shared" si="41"/>
        <v>11.985066496480345</v>
      </c>
      <c r="AL28" s="18"/>
      <c r="AM28" s="18">
        <f t="shared" ref="AM28:AP28" si="42">AM10/AM$18*100</f>
        <v>15.471382135180583</v>
      </c>
      <c r="AN28" s="18">
        <f t="shared" si="42"/>
        <v>8.7940797397876835</v>
      </c>
      <c r="AO28" s="18">
        <f t="shared" si="42"/>
        <v>21.021212854792587</v>
      </c>
      <c r="AP28" s="18">
        <f t="shared" si="42"/>
        <v>13.071902384366352</v>
      </c>
      <c r="AQ28" s="18"/>
      <c r="AR28" s="18">
        <f t="shared" ref="AR28:AU28" si="43">AR10/AR$18*100</f>
        <v>16.365304271735283</v>
      </c>
      <c r="AS28" s="18">
        <f t="shared" si="43"/>
        <v>9.8117654530222236</v>
      </c>
      <c r="AT28" s="18">
        <f t="shared" si="43"/>
        <v>20.195125335756948</v>
      </c>
      <c r="AU28" s="18">
        <f t="shared" si="43"/>
        <v>13.986004493355839</v>
      </c>
    </row>
    <row r="29" spans="1:47" x14ac:dyDescent="0.2">
      <c r="A29" t="str">
        <f>$A$11</f>
        <v>Administrative and secretarial occupations</v>
      </c>
      <c r="B29" s="18">
        <f t="shared" si="29"/>
        <v>10.149248480013419</v>
      </c>
      <c r="C29" s="18">
        <f t="shared" ref="C29:O29" si="44">C11/C$18*100</f>
        <v>16.125203636432104</v>
      </c>
      <c r="D29" s="18">
        <f t="shared" si="44"/>
        <v>4.4876125232533379</v>
      </c>
      <c r="E29" s="18">
        <f t="shared" si="44"/>
        <v>11.137497168564428</v>
      </c>
      <c r="F29" s="18"/>
      <c r="G29" s="18">
        <f t="shared" si="44"/>
        <v>9.5690712757285681</v>
      </c>
      <c r="H29" s="18">
        <f t="shared" si="44"/>
        <v>14.629258620508015</v>
      </c>
      <c r="I29" s="18">
        <f t="shared" si="44"/>
        <v>3.6913349806168503</v>
      </c>
      <c r="J29" s="18">
        <f t="shared" si="44"/>
        <v>10.365371464219523</v>
      </c>
      <c r="K29" s="18"/>
      <c r="L29" s="18">
        <f t="shared" si="44"/>
        <v>7.2590803955764631</v>
      </c>
      <c r="M29" s="18">
        <f t="shared" si="44"/>
        <v>11.351467774695806</v>
      </c>
      <c r="N29" s="18">
        <f t="shared" si="44"/>
        <v>3.179297180891083</v>
      </c>
      <c r="O29" s="18">
        <f t="shared" si="44"/>
        <v>7.9513780328901831</v>
      </c>
      <c r="Q29" t="str">
        <f>$A$11</f>
        <v>Administrative and secretarial occupations</v>
      </c>
      <c r="R29" s="18">
        <f t="shared" ref="R29:U29" si="45">R11/R$18*100</f>
        <v>4.6978580379811588</v>
      </c>
      <c r="S29" s="18">
        <f t="shared" si="45"/>
        <v>5.8525831367317798</v>
      </c>
      <c r="T29" s="18">
        <f t="shared" si="45"/>
        <v>2.178184087065675</v>
      </c>
      <c r="U29" s="18">
        <f t="shared" si="45"/>
        <v>4.4490592154590711</v>
      </c>
      <c r="V29" s="18"/>
      <c r="W29" s="18">
        <f t="shared" ref="W29:Z29" si="46">W11/W$18*100</f>
        <v>4.9800946357463154</v>
      </c>
      <c r="X29" s="18">
        <f t="shared" si="46"/>
        <v>6.0942257838808782</v>
      </c>
      <c r="Y29" s="18">
        <f t="shared" si="46"/>
        <v>1.675476060956776</v>
      </c>
      <c r="Z29" s="18">
        <f t="shared" si="46"/>
        <v>4.6783136080120338</v>
      </c>
      <c r="AA29" s="18"/>
      <c r="AB29" s="18">
        <f t="shared" ref="AB29:AE29" si="47">AB11/AB$18*100</f>
        <v>4.9431066017977718</v>
      </c>
      <c r="AC29" s="18">
        <f t="shared" si="47"/>
        <v>4.9207349421353381</v>
      </c>
      <c r="AD29" s="18">
        <f t="shared" si="47"/>
        <v>2.2069317077204271</v>
      </c>
      <c r="AE29" s="18">
        <f t="shared" si="47"/>
        <v>4.5199336367289842</v>
      </c>
      <c r="AG29" t="str">
        <f>$A$11</f>
        <v>Administrative and secretarial occupations</v>
      </c>
      <c r="AH29" s="18">
        <f t="shared" ref="AH29:AK29" si="48">AH11/AH$18*100</f>
        <v>19.587176496397923</v>
      </c>
      <c r="AI29" s="18">
        <f t="shared" si="48"/>
        <v>19.74915825398314</v>
      </c>
      <c r="AJ29" s="18">
        <f t="shared" si="48"/>
        <v>8.5036594956260281</v>
      </c>
      <c r="AK29" s="18">
        <f t="shared" si="48"/>
        <v>18.496684245112053</v>
      </c>
      <c r="AL29" s="18"/>
      <c r="AM29" s="18">
        <f t="shared" ref="AM29:AP29" si="49">AM11/AM$18*100</f>
        <v>16.87531557918247</v>
      </c>
      <c r="AN29" s="18">
        <f t="shared" si="49"/>
        <v>17.908340025244776</v>
      </c>
      <c r="AO29" s="18">
        <f t="shared" si="49"/>
        <v>6.5303392295289528</v>
      </c>
      <c r="AP29" s="18">
        <f t="shared" si="49"/>
        <v>16.22124371262754</v>
      </c>
      <c r="AQ29" s="18"/>
      <c r="AR29" s="18">
        <f t="shared" ref="AR29:AU29" si="50">AR11/AR$18*100</f>
        <v>10.653230317003365</v>
      </c>
      <c r="AS29" s="18">
        <f t="shared" si="50"/>
        <v>14.001753145976739</v>
      </c>
      <c r="AT29" s="18">
        <f t="shared" si="50"/>
        <v>4.5428682483294489</v>
      </c>
      <c r="AU29" s="18">
        <f t="shared" si="50"/>
        <v>11.411312703056574</v>
      </c>
    </row>
    <row r="30" spans="1:47" x14ac:dyDescent="0.2">
      <c r="A30" t="str">
        <f>$A$12</f>
        <v>Skilled trades occupations</v>
      </c>
      <c r="B30" s="18">
        <f t="shared" si="29"/>
        <v>10.240228794450768</v>
      </c>
      <c r="C30" s="18">
        <f t="shared" ref="C30:O30" si="51">C12/C$18*100</f>
        <v>3.3815700140839593</v>
      </c>
      <c r="D30" s="18">
        <f t="shared" si="51"/>
        <v>21.470958318150775</v>
      </c>
      <c r="E30" s="18">
        <f t="shared" si="51"/>
        <v>9.754609914593674</v>
      </c>
      <c r="F30" s="18"/>
      <c r="G30" s="18">
        <f t="shared" si="51"/>
        <v>7.984665465182518</v>
      </c>
      <c r="H30" s="18">
        <f t="shared" si="51"/>
        <v>2.7257740281891376</v>
      </c>
      <c r="I30" s="18">
        <f t="shared" si="51"/>
        <v>18.610622064897637</v>
      </c>
      <c r="J30" s="18">
        <f t="shared" si="51"/>
        <v>7.736422706322224</v>
      </c>
      <c r="K30" s="18"/>
      <c r="L30" s="18">
        <f t="shared" si="51"/>
        <v>6.475450839731983</v>
      </c>
      <c r="M30" s="18">
        <f t="shared" si="51"/>
        <v>3.0765673024195315</v>
      </c>
      <c r="N30" s="18">
        <f t="shared" si="51"/>
        <v>18.767753580427669</v>
      </c>
      <c r="O30" s="18">
        <f t="shared" si="51"/>
        <v>7.0739327487871098</v>
      </c>
      <c r="Q30" t="str">
        <f>$A$12</f>
        <v>Skilled trades occupations</v>
      </c>
      <c r="R30" s="18">
        <f t="shared" ref="R30:U30" si="52">R12/R$18*100</f>
        <v>14.886852577575461</v>
      </c>
      <c r="S30" s="18">
        <f t="shared" si="52"/>
        <v>7.9033989879891573</v>
      </c>
      <c r="T30" s="18">
        <f t="shared" si="52"/>
        <v>30.333133565358533</v>
      </c>
      <c r="U30" s="18">
        <f t="shared" si="52"/>
        <v>16.426064289084369</v>
      </c>
      <c r="V30" s="18"/>
      <c r="W30" s="18">
        <f t="shared" ref="W30:Z30" si="53">W12/W$18*100</f>
        <v>11.685717884992838</v>
      </c>
      <c r="X30" s="18">
        <f t="shared" si="53"/>
        <v>5.5804542612241086</v>
      </c>
      <c r="Y30" s="18">
        <f t="shared" si="53"/>
        <v>27.149660582545447</v>
      </c>
      <c r="Z30" s="18">
        <f t="shared" si="53"/>
        <v>12.948456424629448</v>
      </c>
      <c r="AA30" s="18"/>
      <c r="AB30" s="18">
        <f t="shared" ref="AB30:AE30" si="54">AB12/AB$18*100</f>
        <v>9.3648870572034237</v>
      </c>
      <c r="AC30" s="18">
        <f t="shared" si="54"/>
        <v>5.9132447400346377</v>
      </c>
      <c r="AD30" s="18">
        <f t="shared" si="54"/>
        <v>26.497156801913007</v>
      </c>
      <c r="AE30" s="18">
        <f t="shared" si="54"/>
        <v>11.387030284095886</v>
      </c>
      <c r="AG30" t="str">
        <f>$A$12</f>
        <v>Skilled trades occupations</v>
      </c>
      <c r="AH30" s="18">
        <f t="shared" ref="AH30:AK30" si="55">AH12/AH$18*100</f>
        <v>2.1955838087942006</v>
      </c>
      <c r="AI30" s="18">
        <f t="shared" si="55"/>
        <v>1.7863681870294241</v>
      </c>
      <c r="AJ30" s="18">
        <f t="shared" si="55"/>
        <v>6.0598238952381189</v>
      </c>
      <c r="AK30" s="18">
        <f t="shared" si="55"/>
        <v>2.4141096126159707</v>
      </c>
      <c r="AL30" s="18"/>
      <c r="AM30" s="18">
        <f t="shared" ref="AM30:AP30" si="56">AM12/AM$18*100</f>
        <v>2.092111355530736</v>
      </c>
      <c r="AN30" s="18">
        <f t="shared" si="56"/>
        <v>1.6290320416271122</v>
      </c>
      <c r="AO30" s="18">
        <f t="shared" si="56"/>
        <v>6.5847970447051996</v>
      </c>
      <c r="AP30" s="18">
        <f t="shared" si="56"/>
        <v>2.369675192845099</v>
      </c>
      <c r="AQ30" s="18"/>
      <c r="AR30" s="18">
        <f t="shared" ref="AR30:AU30" si="57">AR12/AR$18*100</f>
        <v>2.2408693704410338</v>
      </c>
      <c r="AS30" s="18">
        <f t="shared" si="57"/>
        <v>1.9074929664607456</v>
      </c>
      <c r="AT30" s="18">
        <f t="shared" si="57"/>
        <v>7.92862889717955</v>
      </c>
      <c r="AU30" s="18">
        <f t="shared" si="57"/>
        <v>2.7250248326574957</v>
      </c>
    </row>
    <row r="31" spans="1:47" x14ac:dyDescent="0.2">
      <c r="A31" t="str">
        <f>$A$13</f>
        <v>Caring, leisure and other service occupations</v>
      </c>
      <c r="B31" s="18">
        <f t="shared" si="29"/>
        <v>7.2709532765628264</v>
      </c>
      <c r="C31" s="18">
        <f t="shared" ref="C31:O31" si="58">C13/C$18*100</f>
        <v>14.399323422398844</v>
      </c>
      <c r="D31" s="18">
        <f t="shared" si="58"/>
        <v>7.7530259206521288</v>
      </c>
      <c r="E31" s="18">
        <f t="shared" si="58"/>
        <v>9.4413593926550501</v>
      </c>
      <c r="F31" s="18"/>
      <c r="G31" s="18">
        <f t="shared" si="58"/>
        <v>6.9599317860910466</v>
      </c>
      <c r="H31" s="18">
        <f t="shared" si="58"/>
        <v>14.37425178423439</v>
      </c>
      <c r="I31" s="18">
        <f t="shared" si="58"/>
        <v>10.691307961438085</v>
      </c>
      <c r="J31" s="18">
        <f t="shared" si="58"/>
        <v>9.7096711902600656</v>
      </c>
      <c r="K31" s="18"/>
      <c r="L31" s="18">
        <f t="shared" si="58"/>
        <v>8.148267912007773</v>
      </c>
      <c r="M31" s="18">
        <f t="shared" si="58"/>
        <v>14.936172899682209</v>
      </c>
      <c r="N31" s="18">
        <f t="shared" si="58"/>
        <v>11.72809758855067</v>
      </c>
      <c r="O31" s="18">
        <f t="shared" si="58"/>
        <v>10.660188269662306</v>
      </c>
      <c r="Q31" t="str">
        <f>$A$13</f>
        <v>Caring, leisure and other service occupations</v>
      </c>
      <c r="R31" s="18">
        <f t="shared" ref="R31:U31" si="59">R13/R$18*100</f>
        <v>3.0226085623546188</v>
      </c>
      <c r="S31" s="18">
        <f t="shared" si="59"/>
        <v>6.8680074254493659</v>
      </c>
      <c r="T31" s="18">
        <f t="shared" si="59"/>
        <v>1.7072486854064262</v>
      </c>
      <c r="U31" s="18">
        <f t="shared" si="59"/>
        <v>3.3692301929833337</v>
      </c>
      <c r="V31" s="18"/>
      <c r="W31" s="18">
        <f t="shared" ref="W31:Z31" si="60">W13/W$18*100</f>
        <v>2.9100949689258271</v>
      </c>
      <c r="X31" s="18">
        <f t="shared" si="60"/>
        <v>6.3279344597295744</v>
      </c>
      <c r="Y31" s="18">
        <f t="shared" si="60"/>
        <v>1.6422326978299966</v>
      </c>
      <c r="Z31" s="18">
        <f t="shared" si="60"/>
        <v>3.2954884740714361</v>
      </c>
      <c r="AA31" s="18"/>
      <c r="AB31" s="18">
        <f t="shared" ref="AB31:AE31" si="61">AB13/AB$18*100</f>
        <v>3.8068389280057553</v>
      </c>
      <c r="AC31" s="18">
        <f t="shared" si="61"/>
        <v>7.028027804642373</v>
      </c>
      <c r="AD31" s="18">
        <f t="shared" si="61"/>
        <v>2.2516921062995827</v>
      </c>
      <c r="AE31" s="18">
        <f t="shared" si="61"/>
        <v>4.1313176116197354</v>
      </c>
      <c r="AG31" t="str">
        <f>$A$13</f>
        <v>Caring, leisure and other service occupations</v>
      </c>
      <c r="AH31" s="18">
        <f t="shared" ref="AH31:AK31" si="62">AH13/AH$18*100</f>
        <v>14.626062404746481</v>
      </c>
      <c r="AI31" s="18">
        <f t="shared" si="62"/>
        <v>17.056206092616939</v>
      </c>
      <c r="AJ31" s="18">
        <f t="shared" si="62"/>
        <v>18.266504052639291</v>
      </c>
      <c r="AK31" s="18">
        <f t="shared" si="62"/>
        <v>16.122431273213408</v>
      </c>
      <c r="AL31" s="18"/>
      <c r="AM31" s="18">
        <f t="shared" ref="AM31:AP31" si="63">AM13/AM$18*100</f>
        <v>13.407795764637207</v>
      </c>
      <c r="AN31" s="18">
        <f t="shared" si="63"/>
        <v>17.465573167576792</v>
      </c>
      <c r="AO31" s="18">
        <f t="shared" si="63"/>
        <v>23.435435475302398</v>
      </c>
      <c r="AP31" s="18">
        <f t="shared" si="63"/>
        <v>16.314252243176476</v>
      </c>
      <c r="AQ31" s="18"/>
      <c r="AR31" s="18">
        <f t="shared" ref="AR31:AU31" si="64">AR13/AR$18*100</f>
        <v>14.510801410665739</v>
      </c>
      <c r="AS31" s="18">
        <f t="shared" si="64"/>
        <v>18.19534130320087</v>
      </c>
      <c r="AT31" s="18">
        <f t="shared" si="64"/>
        <v>25.017084801123197</v>
      </c>
      <c r="AU31" s="18">
        <f t="shared" si="64"/>
        <v>17.243266221344886</v>
      </c>
    </row>
    <row r="32" spans="1:47" x14ac:dyDescent="0.2">
      <c r="A32" t="str">
        <f>$A$14</f>
        <v>Sales and customer service occupations</v>
      </c>
      <c r="B32" s="18">
        <f t="shared" si="29"/>
        <v>5.0951026234647676</v>
      </c>
      <c r="C32" s="18">
        <f t="shared" ref="C32:O32" si="65">C14/C$18*100</f>
        <v>15.853292735763855</v>
      </c>
      <c r="D32" s="18">
        <f t="shared" si="65"/>
        <v>4.8342176346612913</v>
      </c>
      <c r="E32" s="18">
        <f t="shared" si="65"/>
        <v>8.2352373915665069</v>
      </c>
      <c r="F32" s="18"/>
      <c r="G32" s="18">
        <f t="shared" si="65"/>
        <v>4.3752018417142668</v>
      </c>
      <c r="H32" s="18">
        <f t="shared" si="65"/>
        <v>13.784857266333214</v>
      </c>
      <c r="I32" s="18">
        <f t="shared" si="65"/>
        <v>3.1843396194797156</v>
      </c>
      <c r="J32" s="18">
        <f t="shared" si="65"/>
        <v>7.104926329585191</v>
      </c>
      <c r="K32" s="18"/>
      <c r="L32" s="18">
        <f t="shared" si="65"/>
        <v>4.0914719857636648</v>
      </c>
      <c r="M32" s="18">
        <f t="shared" si="65"/>
        <v>13.298973938626007</v>
      </c>
      <c r="N32" s="18">
        <f t="shared" si="65"/>
        <v>2.5289437413647327</v>
      </c>
      <c r="O32" s="18">
        <f t="shared" si="65"/>
        <v>6.6528883999127029</v>
      </c>
      <c r="Q32" t="str">
        <f>$A$14</f>
        <v>Sales and customer service occupations</v>
      </c>
      <c r="R32" s="18">
        <f t="shared" ref="R32:U32" si="66">R14/R$18*100</f>
        <v>4.1520772840987217</v>
      </c>
      <c r="S32" s="18">
        <f t="shared" si="66"/>
        <v>17.928934371098503</v>
      </c>
      <c r="T32" s="18">
        <f t="shared" si="66"/>
        <v>4.0972089580686495</v>
      </c>
      <c r="U32" s="18">
        <f t="shared" si="66"/>
        <v>6.1674936520711592</v>
      </c>
      <c r="V32" s="18"/>
      <c r="W32" s="18">
        <f t="shared" ref="W32:Z32" si="67">W14/W$18*100</f>
        <v>3.6646831612625879</v>
      </c>
      <c r="X32" s="18">
        <f t="shared" si="67"/>
        <v>16.07120303612556</v>
      </c>
      <c r="Y32" s="18">
        <f t="shared" si="67"/>
        <v>2.9720061833276876</v>
      </c>
      <c r="Z32" s="18">
        <f t="shared" si="67"/>
        <v>5.6415669037742315</v>
      </c>
      <c r="AA32" s="18"/>
      <c r="AB32" s="18">
        <f>AB14/AB$18*100</f>
        <v>3.7966775508904593</v>
      </c>
      <c r="AC32" s="18">
        <f t="shared" ref="AC32:AE32" si="68">AC14/AC$18*100</f>
        <v>15.316500806937702</v>
      </c>
      <c r="AD32" s="18">
        <f t="shared" si="68"/>
        <v>2.4238040000398433</v>
      </c>
      <c r="AE32" s="18">
        <f t="shared" si="68"/>
        <v>5.5989406896709557</v>
      </c>
      <c r="AG32" t="str">
        <f>$A$14</f>
        <v>Sales and customer service occupations</v>
      </c>
      <c r="AH32" s="18">
        <f t="shared" ref="AH32:AK32" si="69">AH14/AH$18*100</f>
        <v>6.7277512780060746</v>
      </c>
      <c r="AI32" s="18">
        <f t="shared" si="69"/>
        <v>15.121052010140676</v>
      </c>
      <c r="AJ32" s="18">
        <f t="shared" si="69"/>
        <v>6.1158600609268756</v>
      </c>
      <c r="AK32" s="18">
        <f t="shared" si="69"/>
        <v>10.510344540948291</v>
      </c>
      <c r="AL32" s="18"/>
      <c r="AM32" s="18">
        <f t="shared" ref="AM32:AP32" si="70">AM14/AM$18*100</f>
        <v>5.5064394724135068</v>
      </c>
      <c r="AN32" s="18">
        <f t="shared" si="70"/>
        <v>12.906464172594708</v>
      </c>
      <c r="AO32" s="18">
        <f t="shared" si="70"/>
        <v>3.4833761847584777</v>
      </c>
      <c r="AP32" s="18">
        <f t="shared" si="70"/>
        <v>8.6117240565855049</v>
      </c>
      <c r="AQ32" s="18"/>
      <c r="AR32" s="18">
        <f t="shared" ref="AR32:AU32" si="71">AR14/AR$18*100</f>
        <v>4.5235047275199785</v>
      </c>
      <c r="AS32" s="18">
        <f t="shared" si="71"/>
        <v>12.46749452804012</v>
      </c>
      <c r="AT32" s="18">
        <f t="shared" si="71"/>
        <v>2.6763836837159287</v>
      </c>
      <c r="AU32" s="18">
        <f t="shared" si="71"/>
        <v>7.7155867281407202</v>
      </c>
    </row>
    <row r="33" spans="1:47" x14ac:dyDescent="0.2">
      <c r="A33" t="str">
        <f>$A$15</f>
        <v>Process, plant and machine operatives</v>
      </c>
      <c r="B33" s="18">
        <f t="shared" si="29"/>
        <v>7.4366713414995758</v>
      </c>
      <c r="C33" s="18">
        <f t="shared" ref="C33:O33" si="72">C15/C$18*100</f>
        <v>2.6592937110348727</v>
      </c>
      <c r="D33" s="18">
        <f t="shared" si="72"/>
        <v>6.0065182482985611</v>
      </c>
      <c r="E33" s="18">
        <f t="shared" si="72"/>
        <v>5.8303649208846524</v>
      </c>
      <c r="F33" s="18"/>
      <c r="G33" s="18">
        <f t="shared" si="72"/>
        <v>6.136699944545267</v>
      </c>
      <c r="H33" s="18">
        <f t="shared" si="72"/>
        <v>2.8304397295289112</v>
      </c>
      <c r="I33" s="18">
        <f t="shared" si="72"/>
        <v>8.2096004467042896</v>
      </c>
      <c r="J33" s="18">
        <f t="shared" si="72"/>
        <v>5.3897337218030614</v>
      </c>
      <c r="K33" s="18"/>
      <c r="L33" s="18">
        <f t="shared" si="72"/>
        <v>6.0629499353739176</v>
      </c>
      <c r="M33" s="18">
        <f t="shared" si="72"/>
        <v>3.5934848540911632</v>
      </c>
      <c r="N33" s="18">
        <f t="shared" si="72"/>
        <v>9.4491887311232059</v>
      </c>
      <c r="O33" s="18">
        <f t="shared" si="72"/>
        <v>5.7670233361337315</v>
      </c>
      <c r="Q33" t="str">
        <f>$A$15</f>
        <v>Process, plant and machine operatives</v>
      </c>
      <c r="R33" s="18">
        <f t="shared" ref="R33:U33" si="73">R15/R$18*100</f>
        <v>10.386914531630579</v>
      </c>
      <c r="S33" s="18">
        <f t="shared" si="73"/>
        <v>6.978459695279982</v>
      </c>
      <c r="T33" s="18">
        <f t="shared" si="73"/>
        <v>7.9019412984714057</v>
      </c>
      <c r="U33" s="18">
        <f t="shared" si="73"/>
        <v>9.473313101680942</v>
      </c>
      <c r="V33" s="18"/>
      <c r="W33" s="18">
        <f t="shared" ref="W33:Z33" si="74">W15/W$18*100</f>
        <v>8.8531830034429539</v>
      </c>
      <c r="X33" s="18">
        <f t="shared" si="74"/>
        <v>7.8158968564995792</v>
      </c>
      <c r="Y33" s="18">
        <f t="shared" si="74"/>
        <v>11.721304185734953</v>
      </c>
      <c r="Z33" s="18">
        <f t="shared" si="74"/>
        <v>9.1033177828464691</v>
      </c>
      <c r="AA33" s="18"/>
      <c r="AB33" s="18">
        <f t="shared" ref="AB33:AE33" si="75">AB15/AB$18*100</f>
        <v>8.9537418452733277</v>
      </c>
      <c r="AC33" s="18">
        <f t="shared" si="75"/>
        <v>8.3931773123204412</v>
      </c>
      <c r="AD33" s="18">
        <f t="shared" si="75"/>
        <v>13.337941107750909</v>
      </c>
      <c r="AE33" s="18">
        <f t="shared" si="75"/>
        <v>9.527596982257025</v>
      </c>
      <c r="AG33" t="str">
        <f>$A$15</f>
        <v>Process, plant and machine operatives</v>
      </c>
      <c r="AH33" s="18">
        <f t="shared" ref="AH33:AK33" si="76">AH15/AH$18*100</f>
        <v>2.328950081140778</v>
      </c>
      <c r="AI33" s="18">
        <f t="shared" si="76"/>
        <v>1.1355869301768557</v>
      </c>
      <c r="AJ33" s="18">
        <f t="shared" si="76"/>
        <v>2.7104178440886062</v>
      </c>
      <c r="AK33" s="18">
        <f t="shared" si="76"/>
        <v>1.8220841592754979</v>
      </c>
      <c r="AL33" s="18"/>
      <c r="AM33" s="18">
        <f t="shared" ref="AM33:AP33" si="77">AM15/AM$18*100</f>
        <v>1.8117075918761831</v>
      </c>
      <c r="AN33" s="18">
        <f t="shared" si="77"/>
        <v>0.91507278577123741</v>
      </c>
      <c r="AO33" s="18">
        <f t="shared" si="77"/>
        <v>3.2639458977690232</v>
      </c>
      <c r="AP33" s="18">
        <f t="shared" si="77"/>
        <v>1.5659157837706301</v>
      </c>
      <c r="AQ33" s="18"/>
      <c r="AR33" s="18">
        <f t="shared" ref="AR33:AU33" si="78">AR15/AR$18*100</f>
        <v>1.8263816459556246</v>
      </c>
      <c r="AS33" s="18">
        <f t="shared" si="78"/>
        <v>1.6153969689460985</v>
      </c>
      <c r="AT33" s="18">
        <f t="shared" si="78"/>
        <v>3.9958994324902566</v>
      </c>
      <c r="AU33" s="18">
        <f t="shared" si="78"/>
        <v>1.9752267526040757</v>
      </c>
    </row>
    <row r="34" spans="1:47" x14ac:dyDescent="0.2">
      <c r="A34" t="str">
        <f>$A$16</f>
        <v>Elementary occupations</v>
      </c>
      <c r="B34" s="18">
        <f t="shared" si="29"/>
        <v>8.152689992844147</v>
      </c>
      <c r="C34" s="18">
        <f t="shared" ref="C34:O34" si="79">C16/C$18*100</f>
        <v>22.995681373719115</v>
      </c>
      <c r="D34" s="18">
        <f t="shared" si="79"/>
        <v>4.8711908303277953</v>
      </c>
      <c r="E34" s="18">
        <f t="shared" si="79"/>
        <v>12.084728177744925</v>
      </c>
      <c r="F34" s="18"/>
      <c r="G34" s="18">
        <f t="shared" si="79"/>
        <v>6.4318545377020007</v>
      </c>
      <c r="H34" s="18">
        <f t="shared" si="79"/>
        <v>20.469924248140455</v>
      </c>
      <c r="I34" s="18">
        <f t="shared" si="79"/>
        <v>3.8516451020248748</v>
      </c>
      <c r="J34" s="18">
        <f t="shared" si="79"/>
        <v>10.401219469124383</v>
      </c>
      <c r="K34" s="18"/>
      <c r="L34" s="18">
        <f t="shared" si="79"/>
        <v>5.7958350585975555</v>
      </c>
      <c r="M34" s="18">
        <f t="shared" si="79"/>
        <v>18.044532585688465</v>
      </c>
      <c r="N34" s="18">
        <f t="shared" si="79"/>
        <v>4.6234282218627003</v>
      </c>
      <c r="O34" s="18">
        <f t="shared" si="79"/>
        <v>9.3227077650755668</v>
      </c>
      <c r="Q34" t="str">
        <f>$A$16</f>
        <v>Elementary occupations</v>
      </c>
      <c r="R34" s="18">
        <f t="shared" ref="R34:U34" si="80">R16/R$18*100</f>
        <v>9.4614666682355466</v>
      </c>
      <c r="S34" s="18">
        <f t="shared" si="80"/>
        <v>30.902473608006904</v>
      </c>
      <c r="T34" s="18">
        <f t="shared" si="80"/>
        <v>5.367793665000816</v>
      </c>
      <c r="U34" s="18">
        <f t="shared" si="80"/>
        <v>11.932344478578917</v>
      </c>
      <c r="V34" s="18"/>
      <c r="W34" s="18">
        <f t="shared" ref="W34:Z34" si="81">W16/W$18*100</f>
        <v>7.4881464286172843</v>
      </c>
      <c r="X34" s="18">
        <f t="shared" si="81"/>
        <v>26.324435510159596</v>
      </c>
      <c r="Y34" s="18">
        <f t="shared" si="81"/>
        <v>4.9974572415652139</v>
      </c>
      <c r="Z34" s="18">
        <f t="shared" si="81"/>
        <v>10.276840645311148</v>
      </c>
      <c r="AA34" s="18"/>
      <c r="AB34" s="18">
        <f t="shared" ref="AB34:AE34" si="82">AB16/AB$18*100</f>
        <v>6.5836750203629846</v>
      </c>
      <c r="AC34" s="18">
        <f t="shared" si="82"/>
        <v>23.923214858271457</v>
      </c>
      <c r="AD34" s="18">
        <f t="shared" si="82"/>
        <v>6.362923542416997</v>
      </c>
      <c r="AE34" s="18">
        <f t="shared" si="82"/>
        <v>9.5792408499177775</v>
      </c>
      <c r="AG34" t="str">
        <f>$A$16</f>
        <v>Elementary occupations</v>
      </c>
      <c r="AH34" s="18">
        <f t="shared" ref="AH34:AK34" si="83">AH16/AH$18*100</f>
        <v>5.8868203613777581</v>
      </c>
      <c r="AI34" s="18">
        <f t="shared" si="83"/>
        <v>20.206338943683864</v>
      </c>
      <c r="AJ34" s="18">
        <f t="shared" si="83"/>
        <v>4.0076090542444689</v>
      </c>
      <c r="AK34" s="18">
        <f t="shared" si="83"/>
        <v>12.252393656208145</v>
      </c>
      <c r="AL34" s="18"/>
      <c r="AM34" s="18">
        <f t="shared" ref="AM34:AP34" si="84">AM16/AM$18*100</f>
        <v>4.7501012370763043</v>
      </c>
      <c r="AN34" s="18">
        <f t="shared" si="84"/>
        <v>18.220674669307513</v>
      </c>
      <c r="AO34" s="18">
        <f t="shared" si="84"/>
        <v>2.237958002751768</v>
      </c>
      <c r="AP34" s="18">
        <f t="shared" si="84"/>
        <v>10.52929034884342</v>
      </c>
      <c r="AQ34" s="18"/>
      <c r="AR34" s="18">
        <f t="shared" ref="AR34:AU34" si="85">AR16/AR$18*100</f>
        <v>4.6412248676246328</v>
      </c>
      <c r="AS34" s="18">
        <f t="shared" si="85"/>
        <v>15.621762734241868</v>
      </c>
      <c r="AT34" s="18">
        <f t="shared" si="85"/>
        <v>2.1840928520886522</v>
      </c>
      <c r="AU34" s="18">
        <f t="shared" si="85"/>
        <v>9.0640447614485016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3.4951696712825537</v>
      </c>
      <c r="C44" s="27">
        <f t="shared" ref="C44:E44" si="93">H8-C8</f>
        <v>3.0634619618778913</v>
      </c>
      <c r="D44" s="27">
        <f t="shared" si="93"/>
        <v>0.2918842882872017</v>
      </c>
      <c r="E44" s="27">
        <f t="shared" si="93"/>
        <v>6.850515921447645</v>
      </c>
      <c r="F44" s="27"/>
      <c r="G44" s="27">
        <f>L8-G8</f>
        <v>5.0718117864587455</v>
      </c>
      <c r="H44" s="27">
        <f t="shared" ref="H44:J44" si="94">M8-H8</f>
        <v>2.5452350417269365</v>
      </c>
      <c r="I44" s="27">
        <f t="shared" si="94"/>
        <v>1.4635185860106485</v>
      </c>
      <c r="J44" s="27">
        <f t="shared" si="94"/>
        <v>9.080565414196343</v>
      </c>
      <c r="K44" s="27"/>
      <c r="L44" s="27">
        <f>L8-B8</f>
        <v>8.5669814577412993</v>
      </c>
      <c r="M44" s="27">
        <f t="shared" ref="M44:O44" si="95">M8-C8</f>
        <v>5.6086970036048278</v>
      </c>
      <c r="N44" s="27">
        <f t="shared" si="95"/>
        <v>1.7554028742978502</v>
      </c>
      <c r="O44" s="27">
        <f t="shared" si="95"/>
        <v>15.931081335643988</v>
      </c>
      <c r="Q44" t="str">
        <f>$A$8</f>
        <v>Managers, directors and senior officials</v>
      </c>
      <c r="R44" s="27">
        <f>W8-R8</f>
        <v>1.7272691348178526</v>
      </c>
      <c r="S44" s="27">
        <f t="shared" ref="S44:S52" si="96">X8-S8</f>
        <v>1.2267612148391498</v>
      </c>
      <c r="T44" s="27">
        <f t="shared" ref="T44:T52" si="97">Y8-T8</f>
        <v>3.9822522954220396E-2</v>
      </c>
      <c r="U44" s="27">
        <f t="shared" ref="U44:U52" si="98">Z8-U8</f>
        <v>2.9938528726112281</v>
      </c>
      <c r="V44" s="27"/>
      <c r="W44" s="27">
        <f>AB8-W8</f>
        <v>1.3714187493486847</v>
      </c>
      <c r="X44" s="27">
        <f t="shared" ref="X44:X52" si="99">AC8-X8</f>
        <v>0.87107793286398483</v>
      </c>
      <c r="Y44" s="27">
        <f t="shared" ref="Y44:Y52" si="100">AD8-Y8</f>
        <v>1.1439416697200295</v>
      </c>
      <c r="Z44" s="27">
        <f t="shared" ref="Z44:Z52" si="101">AE8-Z8</f>
        <v>3.3864383519326964</v>
      </c>
      <c r="AA44" s="27"/>
      <c r="AB44" s="27">
        <f>AB8-R8</f>
        <v>3.0986878841665373</v>
      </c>
      <c r="AC44" s="27">
        <f t="shared" ref="AC44:AC52" si="102">AC8-S8</f>
        <v>2.0978391477031346</v>
      </c>
      <c r="AD44" s="27">
        <f t="shared" ref="AD44:AD52" si="103">AD8-T8</f>
        <v>1.1837641926742499</v>
      </c>
      <c r="AE44" s="27">
        <f t="shared" ref="AE44:AE52" si="104">AE8-U8</f>
        <v>6.3802912245439245</v>
      </c>
      <c r="AG44" t="str">
        <f>$A$8</f>
        <v>Managers, directors and senior officials</v>
      </c>
      <c r="AH44" s="27">
        <f>AM8-AH8</f>
        <v>1.7679005364647136</v>
      </c>
      <c r="AI44" s="27">
        <f t="shared" ref="AI44:AI52" si="105">AN8-AI8</f>
        <v>1.8367007470387366</v>
      </c>
      <c r="AJ44" s="27">
        <f t="shared" ref="AJ44:AJ52" si="106">AO8-AJ8</f>
        <v>0.25206176533297731</v>
      </c>
      <c r="AK44" s="27">
        <f t="shared" ref="AK44:AK52" si="107">AP8-AK8</f>
        <v>3.856663048836424</v>
      </c>
      <c r="AL44" s="27"/>
      <c r="AM44" s="27">
        <f>AR8-AM8</f>
        <v>3.7003930371100271</v>
      </c>
      <c r="AN44" s="27">
        <f t="shared" ref="AN44:AN52" si="108">AS8-AN8</f>
        <v>1.6741571088629534</v>
      </c>
      <c r="AO44" s="27">
        <f t="shared" ref="AO44:AO52" si="109">AT8-AO8</f>
        <v>0.31957691629062523</v>
      </c>
      <c r="AP44" s="27">
        <f t="shared" ref="AP44:AP52" si="110">AU8-AP8</f>
        <v>5.6941270622636075</v>
      </c>
      <c r="AQ44" s="27"/>
      <c r="AR44" s="27">
        <f>AR8-AH8</f>
        <v>5.4682935735747407</v>
      </c>
      <c r="AS44" s="27">
        <f t="shared" ref="AS44:AS52" si="111">AS8-AI8</f>
        <v>3.5108578559016901</v>
      </c>
      <c r="AT44" s="27">
        <f t="shared" ref="AT44:AT52" si="112">AT8-AJ8</f>
        <v>0.57163868162360254</v>
      </c>
      <c r="AU44" s="27">
        <f t="shared" ref="AU44:AU52" si="113">AU8-AK8</f>
        <v>9.5507901111000315</v>
      </c>
    </row>
    <row r="45" spans="1:47" x14ac:dyDescent="0.2">
      <c r="A45" t="str">
        <f>$A$9</f>
        <v>Professional occupations</v>
      </c>
      <c r="B45" s="27">
        <f t="shared" ref="B45:B54" si="114">G9-B9</f>
        <v>15.060293887239709</v>
      </c>
      <c r="C45" s="27">
        <f t="shared" ref="C45:C54" si="115">H9-C9</f>
        <v>6.8890911803303077</v>
      </c>
      <c r="D45" s="27">
        <f t="shared" ref="D45:D54" si="116">I9-D9</f>
        <v>-0.53442730860882293</v>
      </c>
      <c r="E45" s="27">
        <f t="shared" ref="E45:E54" si="117">J9-E9</f>
        <v>21.414957758961194</v>
      </c>
      <c r="F45" s="27"/>
      <c r="G45" s="27">
        <f t="shared" ref="G45:G54" si="118">L9-G9</f>
        <v>17.615920585464693</v>
      </c>
      <c r="H45" s="27">
        <f t="shared" ref="H45:H54" si="119">M9-H9</f>
        <v>6.6457459977014004</v>
      </c>
      <c r="I45" s="27">
        <f t="shared" ref="I45:I54" si="120">N9-I9</f>
        <v>0.51774606029129622</v>
      </c>
      <c r="J45" s="27">
        <f t="shared" ref="J45:J54" si="121">O9-J9</f>
        <v>24.779412643457391</v>
      </c>
      <c r="K45" s="27"/>
      <c r="L45" s="27">
        <f t="shared" ref="L45:L54" si="122">L9-B9</f>
        <v>32.676214472704402</v>
      </c>
      <c r="M45" s="27">
        <f t="shared" ref="M45:M54" si="123">M9-C9</f>
        <v>13.534837178031708</v>
      </c>
      <c r="N45" s="27">
        <f t="shared" ref="N45:N54" si="124">N9-D9</f>
        <v>-1.6681248317526709E-2</v>
      </c>
      <c r="O45" s="27">
        <f t="shared" ref="O45:O54" si="125">O9-E9</f>
        <v>46.194370402418585</v>
      </c>
      <c r="Q45" t="str">
        <f>$A$9</f>
        <v>Professional occupations</v>
      </c>
      <c r="R45" s="27">
        <f t="shared" ref="R45:R52" si="126">W9-R9</f>
        <v>7.9344499813184797</v>
      </c>
      <c r="S45" s="27">
        <f t="shared" si="96"/>
        <v>2.2675018934342175</v>
      </c>
      <c r="T45" s="27">
        <f t="shared" si="97"/>
        <v>-1.3321761165419508</v>
      </c>
      <c r="U45" s="27">
        <f t="shared" si="98"/>
        <v>8.8697757582107357</v>
      </c>
      <c r="V45" s="27"/>
      <c r="W45" s="27">
        <f t="shared" ref="W45:W52" si="127">AB9-W9</f>
        <v>8.5421602788040047</v>
      </c>
      <c r="X45" s="27">
        <f t="shared" si="99"/>
        <v>2.386269273231469</v>
      </c>
      <c r="Y45" s="27">
        <f t="shared" si="100"/>
        <v>-0.2181489217668533</v>
      </c>
      <c r="Z45" s="27">
        <f t="shared" si="101"/>
        <v>10.710280630268628</v>
      </c>
      <c r="AA45" s="27"/>
      <c r="AB45" s="27">
        <f t="shared" ref="AB45:AB52" si="128">AB9-R9</f>
        <v>16.476610260122484</v>
      </c>
      <c r="AC45" s="27">
        <f t="shared" si="102"/>
        <v>4.6537711666656865</v>
      </c>
      <c r="AD45" s="27">
        <f t="shared" si="103"/>
        <v>-1.5503250383088041</v>
      </c>
      <c r="AE45" s="27">
        <f t="shared" si="104"/>
        <v>19.580056388479363</v>
      </c>
      <c r="AG45" t="str">
        <f>$A$9</f>
        <v>Professional occupations</v>
      </c>
      <c r="AH45" s="27">
        <f t="shared" ref="AH45:AH52" si="129">AM9-AH9</f>
        <v>7.1258439059212222</v>
      </c>
      <c r="AI45" s="27">
        <f t="shared" si="105"/>
        <v>4.6215892868960911</v>
      </c>
      <c r="AJ45" s="27">
        <f t="shared" si="106"/>
        <v>0.79774880793312963</v>
      </c>
      <c r="AK45" s="27">
        <f t="shared" si="107"/>
        <v>12.545182000750437</v>
      </c>
      <c r="AL45" s="27"/>
      <c r="AM45" s="27">
        <f t="shared" ref="AM45:AM52" si="130">AR9-AM9</f>
        <v>9.0737603066606916</v>
      </c>
      <c r="AN45" s="27">
        <f t="shared" si="108"/>
        <v>4.2594767244699341</v>
      </c>
      <c r="AO45" s="27">
        <f t="shared" si="109"/>
        <v>0.73589498205814063</v>
      </c>
      <c r="AP45" s="27">
        <f t="shared" si="110"/>
        <v>14.069132013188778</v>
      </c>
      <c r="AQ45" s="27"/>
      <c r="AR45" s="27">
        <f t="shared" ref="AR45:AR52" si="131">AR9-AH9</f>
        <v>16.199604212581914</v>
      </c>
      <c r="AS45" s="27">
        <f t="shared" si="111"/>
        <v>8.8810660113660251</v>
      </c>
      <c r="AT45" s="27">
        <f t="shared" si="112"/>
        <v>1.5336437899912703</v>
      </c>
      <c r="AU45" s="27">
        <f t="shared" si="113"/>
        <v>26.614314013939214</v>
      </c>
    </row>
    <row r="46" spans="1:47" x14ac:dyDescent="0.2">
      <c r="A46" t="str">
        <f>$A$10</f>
        <v>Associate professional occupations</v>
      </c>
      <c r="B46" s="27">
        <f t="shared" si="114"/>
        <v>5.2520397711651725</v>
      </c>
      <c r="C46" s="27">
        <f t="shared" si="115"/>
        <v>2.726071797716866</v>
      </c>
      <c r="D46" s="27">
        <f t="shared" si="116"/>
        <v>-4.0882336820134313E-2</v>
      </c>
      <c r="E46" s="27">
        <f t="shared" si="117"/>
        <v>7.9372292320618953</v>
      </c>
      <c r="F46" s="27"/>
      <c r="G46" s="27">
        <f t="shared" si="118"/>
        <v>3.2595882787626778</v>
      </c>
      <c r="H46" s="27">
        <f t="shared" si="119"/>
        <v>1.2472967945843898</v>
      </c>
      <c r="I46" s="27">
        <f t="shared" si="120"/>
        <v>0.38814552179613671</v>
      </c>
      <c r="J46" s="27">
        <f t="shared" si="121"/>
        <v>4.8950305951432114</v>
      </c>
      <c r="K46" s="27"/>
      <c r="L46" s="27">
        <f t="shared" si="122"/>
        <v>8.5116280499278503</v>
      </c>
      <c r="M46" s="27">
        <f t="shared" si="123"/>
        <v>3.9733685923012558</v>
      </c>
      <c r="N46" s="27">
        <f t="shared" si="124"/>
        <v>0.34726318497600239</v>
      </c>
      <c r="O46" s="27">
        <f t="shared" si="125"/>
        <v>12.832259827205107</v>
      </c>
      <c r="Q46" t="str">
        <f>$A$10</f>
        <v>Associate professional occupations</v>
      </c>
      <c r="R46" s="27">
        <f t="shared" si="126"/>
        <v>2.4218252327731769</v>
      </c>
      <c r="S46" s="27">
        <f t="shared" si="96"/>
        <v>1.2437283522420639</v>
      </c>
      <c r="T46" s="27">
        <f t="shared" si="97"/>
        <v>-0.35840944117280849</v>
      </c>
      <c r="U46" s="27">
        <f t="shared" si="98"/>
        <v>3.3071441438424358</v>
      </c>
      <c r="V46" s="27"/>
      <c r="W46" s="27">
        <f>AB10-W10</f>
        <v>-0.30602821837078409</v>
      </c>
      <c r="X46" s="27">
        <f t="shared" si="99"/>
        <v>-0.35137319897109176</v>
      </c>
      <c r="Y46" s="27">
        <f t="shared" si="100"/>
        <v>-2.682974890236256E-2</v>
      </c>
      <c r="Z46" s="27">
        <f t="shared" si="101"/>
        <v>-0.68423116624423841</v>
      </c>
      <c r="AA46" s="27"/>
      <c r="AB46" s="27">
        <f t="shared" si="128"/>
        <v>2.1157970144023928</v>
      </c>
      <c r="AC46" s="27">
        <f t="shared" si="102"/>
        <v>0.89235515327097215</v>
      </c>
      <c r="AD46" s="27">
        <f t="shared" si="103"/>
        <v>-0.38523919007517105</v>
      </c>
      <c r="AE46" s="27">
        <f t="shared" si="104"/>
        <v>2.6229129775981974</v>
      </c>
      <c r="AG46" t="str">
        <f>$A$10</f>
        <v>Associate professional occupations</v>
      </c>
      <c r="AH46" s="27">
        <f t="shared" si="129"/>
        <v>2.8302145383919655</v>
      </c>
      <c r="AI46" s="27">
        <f t="shared" si="105"/>
        <v>1.4823434454747932</v>
      </c>
      <c r="AJ46" s="27">
        <f t="shared" si="106"/>
        <v>0.31752710435267328</v>
      </c>
      <c r="AK46" s="27">
        <f t="shared" si="107"/>
        <v>4.6300850882194311</v>
      </c>
      <c r="AL46" s="27"/>
      <c r="AM46" s="27">
        <f t="shared" si="130"/>
        <v>3.5656164971334903</v>
      </c>
      <c r="AN46" s="27">
        <f t="shared" si="108"/>
        <v>1.598669993555486</v>
      </c>
      <c r="AO46" s="27">
        <f t="shared" si="109"/>
        <v>0.41497527069849571</v>
      </c>
      <c r="AP46" s="27">
        <f t="shared" si="110"/>
        <v>5.5792617613874711</v>
      </c>
      <c r="AQ46" s="27"/>
      <c r="AR46" s="27">
        <f t="shared" si="131"/>
        <v>6.3958310355254557</v>
      </c>
      <c r="AS46" s="27">
        <f t="shared" si="111"/>
        <v>3.0810134390302792</v>
      </c>
      <c r="AT46" s="27">
        <f t="shared" si="112"/>
        <v>0.732502375051169</v>
      </c>
      <c r="AU46" s="27">
        <f t="shared" si="113"/>
        <v>10.209346849606902</v>
      </c>
    </row>
    <row r="47" spans="1:47" x14ac:dyDescent="0.2">
      <c r="A47" t="str">
        <f>$A$11</f>
        <v>Administrative and secretarial occupations</v>
      </c>
      <c r="B47" s="27">
        <f t="shared" si="114"/>
        <v>-0.77349406815888244</v>
      </c>
      <c r="C47" s="27">
        <f t="shared" si="115"/>
        <v>-0.58135571026906874</v>
      </c>
      <c r="D47" s="27">
        <f t="shared" si="116"/>
        <v>-0.60156146888941375</v>
      </c>
      <c r="E47" s="27">
        <f t="shared" si="117"/>
        <v>-1.9564112473173623</v>
      </c>
      <c r="F47" s="27"/>
      <c r="G47" s="27">
        <f t="shared" si="118"/>
        <v>-4.6763082278952801</v>
      </c>
      <c r="H47" s="27">
        <f t="shared" si="119"/>
        <v>-3.8797147516222381</v>
      </c>
      <c r="I47" s="27">
        <f t="shared" si="120"/>
        <v>-9.2609977812671218E-2</v>
      </c>
      <c r="J47" s="27">
        <f t="shared" si="121"/>
        <v>-8.6486329573301859</v>
      </c>
      <c r="K47" s="27"/>
      <c r="L47" s="27">
        <f t="shared" si="122"/>
        <v>-5.4498022960541626</v>
      </c>
      <c r="M47" s="27">
        <f t="shared" si="123"/>
        <v>-4.4610704618913068</v>
      </c>
      <c r="N47" s="27">
        <f t="shared" si="124"/>
        <v>-0.69417144670208497</v>
      </c>
      <c r="O47" s="27">
        <f t="shared" si="125"/>
        <v>-10.605044204647548</v>
      </c>
      <c r="Q47" t="str">
        <f>$A$11</f>
        <v>Administrative and secretarial occupations</v>
      </c>
      <c r="R47" s="27">
        <f t="shared" si="126"/>
        <v>0.48141693254722462</v>
      </c>
      <c r="S47" s="27">
        <f t="shared" si="96"/>
        <v>0.41366726534451193</v>
      </c>
      <c r="T47" s="27">
        <f t="shared" si="97"/>
        <v>-0.28626817361703316</v>
      </c>
      <c r="U47" s="27">
        <f t="shared" si="98"/>
        <v>0.60881602427470227</v>
      </c>
      <c r="V47" s="27"/>
      <c r="W47" s="27">
        <f t="shared" si="127"/>
        <v>0.40327962099703463</v>
      </c>
      <c r="X47" s="27">
        <f t="shared" si="99"/>
        <v>-0.24750185879808972</v>
      </c>
      <c r="Y47" s="27">
        <f t="shared" si="100"/>
        <v>0.29242075792163913</v>
      </c>
      <c r="Z47" s="27">
        <f t="shared" si="101"/>
        <v>0.4481985201205827</v>
      </c>
      <c r="AA47" s="27"/>
      <c r="AB47" s="27">
        <f t="shared" si="128"/>
        <v>0.88469655354425925</v>
      </c>
      <c r="AC47" s="27">
        <f t="shared" si="102"/>
        <v>0.1661654065464222</v>
      </c>
      <c r="AD47" s="27">
        <f t="shared" si="103"/>
        <v>6.1525843046059681E-3</v>
      </c>
      <c r="AE47" s="27">
        <f t="shared" si="104"/>
        <v>1.057014544395285</v>
      </c>
      <c r="AG47" t="str">
        <f>$A$11</f>
        <v>Administrative and secretarial occupations</v>
      </c>
      <c r="AH47" s="27">
        <f t="shared" si="129"/>
        <v>-1.2549110007061408</v>
      </c>
      <c r="AI47" s="27">
        <f t="shared" si="105"/>
        <v>-0.99502297561358688</v>
      </c>
      <c r="AJ47" s="27">
        <f t="shared" si="106"/>
        <v>-0.31529329527237815</v>
      </c>
      <c r="AK47" s="27">
        <f t="shared" si="107"/>
        <v>-2.5652272715921001</v>
      </c>
      <c r="AL47" s="27"/>
      <c r="AM47" s="27">
        <f t="shared" si="130"/>
        <v>-5.0795878488922845</v>
      </c>
      <c r="AN47" s="27">
        <f t="shared" si="108"/>
        <v>-3.6322128928241497</v>
      </c>
      <c r="AO47" s="27">
        <f t="shared" si="109"/>
        <v>-0.38503073573431013</v>
      </c>
      <c r="AP47" s="27">
        <f>AU11-AP11</f>
        <v>-9.096831477450749</v>
      </c>
      <c r="AQ47" s="27"/>
      <c r="AR47" s="27">
        <f t="shared" si="131"/>
        <v>-6.3344988495984254</v>
      </c>
      <c r="AS47" s="27">
        <f t="shared" si="111"/>
        <v>-4.6272358684377366</v>
      </c>
      <c r="AT47" s="27">
        <f t="shared" si="112"/>
        <v>-0.70032403100668827</v>
      </c>
      <c r="AU47" s="27">
        <f t="shared" si="113"/>
        <v>-11.662058749042849</v>
      </c>
    </row>
    <row r="48" spans="1:47" x14ac:dyDescent="0.2">
      <c r="A48" t="str">
        <f>$A$12</f>
        <v>Skilled trades occupations</v>
      </c>
      <c r="B48" s="27">
        <f t="shared" si="114"/>
        <v>-5.4894277734476056</v>
      </c>
      <c r="C48" s="27">
        <f t="shared" si="115"/>
        <v>-0.64444092607763803</v>
      </c>
      <c r="D48" s="27">
        <f t="shared" si="116"/>
        <v>-2.2710234901490463</v>
      </c>
      <c r="E48" s="27">
        <f t="shared" si="117"/>
        <v>-8.4048921896742925</v>
      </c>
      <c r="F48" s="27"/>
      <c r="G48" s="27">
        <f t="shared" si="118"/>
        <v>-2.6168244068917019</v>
      </c>
      <c r="H48" s="27">
        <f t="shared" si="119"/>
        <v>0.84128156998586778</v>
      </c>
      <c r="I48" s="27">
        <f t="shared" si="120"/>
        <v>1.4866659784479115</v>
      </c>
      <c r="J48" s="27">
        <f t="shared" si="121"/>
        <v>-0.28887685845791822</v>
      </c>
      <c r="K48" s="27"/>
      <c r="L48" s="27">
        <f t="shared" si="122"/>
        <v>-8.1062521803393075</v>
      </c>
      <c r="M48" s="27">
        <f t="shared" si="123"/>
        <v>0.19684064390822975</v>
      </c>
      <c r="N48" s="27">
        <f t="shared" si="124"/>
        <v>-0.78435751170113477</v>
      </c>
      <c r="O48" s="27">
        <f t="shared" si="125"/>
        <v>-8.6937690481322107</v>
      </c>
      <c r="Q48" t="str">
        <f>$A$12</f>
        <v>Skilled trades occupations</v>
      </c>
      <c r="R48" s="27">
        <f t="shared" si="126"/>
        <v>-5.5668527532247296</v>
      </c>
      <c r="S48" s="27">
        <f t="shared" si="96"/>
        <v>-0.56455872953541419</v>
      </c>
      <c r="T48" s="27">
        <f t="shared" si="97"/>
        <v>-2.5591172085297096</v>
      </c>
      <c r="U48" s="27">
        <f t="shared" si="98"/>
        <v>-8.690528691289849</v>
      </c>
      <c r="V48" s="27"/>
      <c r="W48" s="27">
        <f t="shared" si="127"/>
        <v>-3.1337235646936357</v>
      </c>
      <c r="X48" s="27">
        <f t="shared" si="99"/>
        <v>0.4415276299370996</v>
      </c>
      <c r="Y48" s="27">
        <f t="shared" si="100"/>
        <v>0.88081176507678194</v>
      </c>
      <c r="Z48" s="27">
        <f t="shared" si="101"/>
        <v>-1.8113841696797586</v>
      </c>
      <c r="AA48" s="27"/>
      <c r="AB48" s="27">
        <f t="shared" si="128"/>
        <v>-8.7005763179183653</v>
      </c>
      <c r="AC48" s="27">
        <f t="shared" si="102"/>
        <v>-0.1230310995983146</v>
      </c>
      <c r="AD48" s="27">
        <f t="shared" si="103"/>
        <v>-1.6783054434529276</v>
      </c>
      <c r="AE48" s="27">
        <f t="shared" si="104"/>
        <v>-10.501912860969608</v>
      </c>
      <c r="AG48" t="str">
        <f>$A$12</f>
        <v>Skilled trades occupations</v>
      </c>
      <c r="AH48" s="27">
        <f t="shared" si="129"/>
        <v>7.742497977712226E-2</v>
      </c>
      <c r="AI48" s="27">
        <f t="shared" si="105"/>
        <v>-7.9882196542222283E-2</v>
      </c>
      <c r="AJ48" s="27">
        <f t="shared" si="106"/>
        <v>0.28809371838066955</v>
      </c>
      <c r="AK48" s="27">
        <f t="shared" si="107"/>
        <v>0.28563650161556975</v>
      </c>
      <c r="AL48" s="27"/>
      <c r="AM48" s="27">
        <f t="shared" si="130"/>
        <v>0.51689915780193463</v>
      </c>
      <c r="AN48" s="27">
        <f t="shared" si="108"/>
        <v>0.39975394004876663</v>
      </c>
      <c r="AO48" s="27">
        <f t="shared" si="109"/>
        <v>0.60585421337112377</v>
      </c>
      <c r="AP48" s="27">
        <f t="shared" si="110"/>
        <v>1.5225073112218261</v>
      </c>
      <c r="AQ48" s="27"/>
      <c r="AR48" s="27">
        <f t="shared" si="131"/>
        <v>0.59432413757905689</v>
      </c>
      <c r="AS48" s="27">
        <f t="shared" si="111"/>
        <v>0.31987174350654435</v>
      </c>
      <c r="AT48" s="27">
        <f t="shared" si="112"/>
        <v>0.89394793175179332</v>
      </c>
      <c r="AU48" s="27">
        <f t="shared" si="113"/>
        <v>1.8081438128373959</v>
      </c>
    </row>
    <row r="49" spans="1:47" x14ac:dyDescent="0.2">
      <c r="A49" t="str">
        <f>$A$13</f>
        <v>Caring, leisure and other service occupations</v>
      </c>
      <c r="B49" s="27">
        <f t="shared" si="114"/>
        <v>-0.25916501428669392</v>
      </c>
      <c r="C49" s="27">
        <f t="shared" si="115"/>
        <v>1.4830205061084101</v>
      </c>
      <c r="D49" s="27">
        <f t="shared" si="116"/>
        <v>1.7193661101711042</v>
      </c>
      <c r="E49" s="27">
        <f t="shared" si="117"/>
        <v>2.9432216019928177</v>
      </c>
      <c r="F49" s="27"/>
      <c r="G49" s="27">
        <f t="shared" si="118"/>
        <v>5.4120112323174254</v>
      </c>
      <c r="H49" s="27">
        <f t="shared" si="119"/>
        <v>2.3412447064270694</v>
      </c>
      <c r="I49" s="27">
        <f t="shared" si="120"/>
        <v>1.5292321519326046</v>
      </c>
      <c r="J49" s="27">
        <f t="shared" si="121"/>
        <v>9.2824880906770986</v>
      </c>
      <c r="K49" s="27"/>
      <c r="L49" s="27">
        <f t="shared" si="122"/>
        <v>5.1528462180307315</v>
      </c>
      <c r="M49" s="27">
        <f t="shared" si="123"/>
        <v>3.8242652125354795</v>
      </c>
      <c r="N49" s="27">
        <f t="shared" si="124"/>
        <v>3.2485982621037088</v>
      </c>
      <c r="O49" s="27">
        <f t="shared" si="125"/>
        <v>12.225709692669916</v>
      </c>
      <c r="Q49" t="str">
        <f>$A$13</f>
        <v>Caring, leisure and other service occupations</v>
      </c>
      <c r="R49" s="27">
        <f t="shared" si="126"/>
        <v>-0.19957263356182953</v>
      </c>
      <c r="S49" s="27">
        <f t="shared" si="96"/>
        <v>0.13624825148246789</v>
      </c>
      <c r="T49" s="27">
        <f t="shared" si="97"/>
        <v>-0.10134572293138844</v>
      </c>
      <c r="U49" s="27">
        <f t="shared" si="98"/>
        <v>-0.16467010501074952</v>
      </c>
      <c r="V49" s="27"/>
      <c r="W49" s="27">
        <f t="shared" si="127"/>
        <v>1.9128463058724492</v>
      </c>
      <c r="X49" s="27">
        <f t="shared" si="99"/>
        <v>0.65388868391837773</v>
      </c>
      <c r="Y49" s="27">
        <f t="shared" si="100"/>
        <v>0.3234900561305194</v>
      </c>
      <c r="Z49" s="27">
        <f t="shared" si="101"/>
        <v>2.8902250459213477</v>
      </c>
      <c r="AA49" s="27"/>
      <c r="AB49" s="27">
        <f t="shared" si="128"/>
        <v>1.7132736723106197</v>
      </c>
      <c r="AC49" s="27">
        <f t="shared" si="102"/>
        <v>0.79013693540084562</v>
      </c>
      <c r="AD49" s="27">
        <f t="shared" si="103"/>
        <v>0.22214433319913096</v>
      </c>
      <c r="AE49" s="27">
        <f t="shared" si="104"/>
        <v>2.7255549409105981</v>
      </c>
      <c r="AG49" t="str">
        <f>$A$13</f>
        <v>Caring, leisure and other service occupations</v>
      </c>
      <c r="AH49" s="27">
        <f t="shared" si="129"/>
        <v>-5.9592380724861727E-2</v>
      </c>
      <c r="AI49" s="27">
        <f t="shared" si="105"/>
        <v>1.3467722546259502</v>
      </c>
      <c r="AJ49" s="27">
        <f t="shared" si="106"/>
        <v>1.8207118331024903</v>
      </c>
      <c r="AK49" s="27">
        <f t="shared" si="107"/>
        <v>3.1078917070035814</v>
      </c>
      <c r="AL49" s="27"/>
      <c r="AM49" s="27">
        <f t="shared" si="130"/>
        <v>3.4991649264449745</v>
      </c>
      <c r="AN49" s="27">
        <f t="shared" si="108"/>
        <v>1.6873560225086806</v>
      </c>
      <c r="AO49" s="27">
        <f t="shared" si="109"/>
        <v>1.205742095802087</v>
      </c>
      <c r="AP49" s="27">
        <f t="shared" si="110"/>
        <v>6.3922630447557367</v>
      </c>
      <c r="AQ49" s="27"/>
      <c r="AR49" s="27">
        <f t="shared" si="131"/>
        <v>3.4395725457201127</v>
      </c>
      <c r="AS49" s="27">
        <f t="shared" si="111"/>
        <v>3.0341282771346307</v>
      </c>
      <c r="AT49" s="27">
        <f t="shared" si="112"/>
        <v>3.0264539289045773</v>
      </c>
      <c r="AU49" s="27">
        <f t="shared" si="113"/>
        <v>9.5001547517593181</v>
      </c>
    </row>
    <row r="50" spans="1:47" x14ac:dyDescent="0.2">
      <c r="A50" t="str">
        <f>$A$14</f>
        <v>Sales and customer service occupations</v>
      </c>
      <c r="B50" s="27">
        <f t="shared" si="114"/>
        <v>-1.5968401112196773</v>
      </c>
      <c r="C50" s="27">
        <f t="shared" si="115"/>
        <v>-1.4845471354947577</v>
      </c>
      <c r="D50" s="27">
        <f t="shared" si="116"/>
        <v>-1.154547115950511</v>
      </c>
      <c r="E50" s="27">
        <f t="shared" si="117"/>
        <v>-4.235934362664949</v>
      </c>
      <c r="F50" s="27"/>
      <c r="G50" s="27">
        <f t="shared" si="118"/>
        <v>0.23520503375380741</v>
      </c>
      <c r="H50" s="27">
        <f t="shared" si="119"/>
        <v>0.57820414031385425</v>
      </c>
      <c r="I50" s="27">
        <f t="shared" si="120"/>
        <v>-0.23231819458448921</v>
      </c>
      <c r="J50" s="27">
        <f t="shared" si="121"/>
        <v>0.58109097948317867</v>
      </c>
      <c r="K50" s="27"/>
      <c r="L50" s="27">
        <f t="shared" si="122"/>
        <v>-1.3616350774658699</v>
      </c>
      <c r="M50" s="27">
        <f t="shared" si="123"/>
        <v>-0.90634299518090344</v>
      </c>
      <c r="N50" s="27">
        <f t="shared" si="124"/>
        <v>-1.3868653105350002</v>
      </c>
      <c r="O50" s="27">
        <f t="shared" si="125"/>
        <v>-3.6548433831817704</v>
      </c>
      <c r="Q50" t="str">
        <f>$A$14</f>
        <v>Sales and customer service occupations</v>
      </c>
      <c r="R50" s="27">
        <f t="shared" si="126"/>
        <v>-0.85053910672188859</v>
      </c>
      <c r="S50" s="27">
        <f t="shared" si="96"/>
        <v>0.16579696362372509</v>
      </c>
      <c r="T50" s="27">
        <f t="shared" si="97"/>
        <v>-0.60563653256358152</v>
      </c>
      <c r="U50" s="27">
        <f t="shared" si="98"/>
        <v>-1.2903786756617457</v>
      </c>
      <c r="V50" s="27"/>
      <c r="W50" s="27">
        <f t="shared" si="127"/>
        <v>0.58752899394237712</v>
      </c>
      <c r="X50" s="27">
        <f t="shared" si="99"/>
        <v>0.45823175074915223</v>
      </c>
      <c r="Y50" s="27">
        <f t="shared" si="100"/>
        <v>-0.10210680561231555</v>
      </c>
      <c r="Z50" s="27">
        <f t="shared" si="101"/>
        <v>0.94365393907921202</v>
      </c>
      <c r="AA50" s="27"/>
      <c r="AB50" s="27">
        <f t="shared" si="128"/>
        <v>-0.26301011277951147</v>
      </c>
      <c r="AC50" s="27">
        <f t="shared" si="102"/>
        <v>0.62402871437287732</v>
      </c>
      <c r="AD50" s="27">
        <f t="shared" si="103"/>
        <v>-0.70774333817589707</v>
      </c>
      <c r="AE50" s="27">
        <f t="shared" si="104"/>
        <v>-0.34672473658253367</v>
      </c>
      <c r="AG50" t="str">
        <f>$A$14</f>
        <v>Sales and customer service occupations</v>
      </c>
      <c r="AH50" s="27">
        <f t="shared" si="129"/>
        <v>-0.74630100449779047</v>
      </c>
      <c r="AI50" s="27">
        <f t="shared" si="105"/>
        <v>-1.6503440991185006</v>
      </c>
      <c r="AJ50" s="27">
        <f t="shared" si="106"/>
        <v>-0.54891058338693099</v>
      </c>
      <c r="AK50" s="27">
        <f t="shared" si="107"/>
        <v>-2.9455556870032211</v>
      </c>
      <c r="AL50" s="27"/>
      <c r="AM50" s="27">
        <f t="shared" si="130"/>
        <v>-0.35232396018856704</v>
      </c>
      <c r="AN50" s="27">
        <f t="shared" si="108"/>
        <v>0.11997238956470646</v>
      </c>
      <c r="AO50" s="27">
        <f t="shared" si="109"/>
        <v>-0.13021138897217244</v>
      </c>
      <c r="AP50" s="27">
        <f t="shared" si="110"/>
        <v>-0.36256295959603335</v>
      </c>
      <c r="AQ50" s="27"/>
      <c r="AR50" s="27">
        <f t="shared" si="131"/>
        <v>-1.0986249646863575</v>
      </c>
      <c r="AS50" s="27">
        <f t="shared" si="111"/>
        <v>-1.5303717095537941</v>
      </c>
      <c r="AT50" s="27">
        <f t="shared" si="112"/>
        <v>-0.67912197235910343</v>
      </c>
      <c r="AU50" s="27">
        <f t="shared" si="113"/>
        <v>-3.3081186465992545</v>
      </c>
    </row>
    <row r="51" spans="1:47" x14ac:dyDescent="0.2">
      <c r="A51" t="str">
        <f>$A$15</f>
        <v>Process, plant and machine operatives</v>
      </c>
      <c r="B51" s="27">
        <f t="shared" si="114"/>
        <v>-3.0333779945453081</v>
      </c>
      <c r="C51" s="27">
        <f t="shared" si="115"/>
        <v>0.54238045478831953</v>
      </c>
      <c r="D51" s="27">
        <f t="shared" si="116"/>
        <v>1.2851754824665615</v>
      </c>
      <c r="E51" s="27">
        <f t="shared" si="117"/>
        <v>-1.2058220572904261</v>
      </c>
      <c r="F51" s="27"/>
      <c r="G51" s="27">
        <f t="shared" si="118"/>
        <v>1.3260277444219284</v>
      </c>
      <c r="H51" s="27">
        <f t="shared" si="119"/>
        <v>1.5223067246520268</v>
      </c>
      <c r="I51" s="27">
        <f t="shared" si="120"/>
        <v>1.4905956856217228</v>
      </c>
      <c r="J51" s="27">
        <f t="shared" si="121"/>
        <v>4.3389301546956816</v>
      </c>
      <c r="K51" s="27"/>
      <c r="L51" s="27">
        <f t="shared" si="122"/>
        <v>-1.7073502501233797</v>
      </c>
      <c r="M51" s="27">
        <f t="shared" si="123"/>
        <v>2.0646871794403463</v>
      </c>
      <c r="N51" s="27">
        <f t="shared" si="124"/>
        <v>2.7757711680882844</v>
      </c>
      <c r="O51" s="27">
        <f t="shared" si="125"/>
        <v>3.1331080974052554</v>
      </c>
      <c r="Q51" t="str">
        <f>$A$15</f>
        <v>Process, plant and machine operatives</v>
      </c>
      <c r="R51" s="27">
        <f t="shared" si="126"/>
        <v>-2.6722865657691415</v>
      </c>
      <c r="S51" s="27">
        <f t="shared" si="96"/>
        <v>0.72613037009921699</v>
      </c>
      <c r="T51" s="27">
        <f t="shared" si="97"/>
        <v>1.0716902511987323</v>
      </c>
      <c r="U51" s="27">
        <f t="shared" si="98"/>
        <v>-0.87446594447118997</v>
      </c>
      <c r="V51" s="27"/>
      <c r="W51" s="27">
        <f t="shared" si="127"/>
        <v>1.0206522422941688</v>
      </c>
      <c r="X51" s="27">
        <f t="shared" si="99"/>
        <v>0.67118098281179206</v>
      </c>
      <c r="Y51" s="27">
        <f t="shared" si="100"/>
        <v>1.1707351048440673</v>
      </c>
      <c r="Z51" s="27">
        <f t="shared" si="101"/>
        <v>2.862568329950026</v>
      </c>
      <c r="AA51" s="27"/>
      <c r="AB51" s="27">
        <f t="shared" si="128"/>
        <v>-1.6516343234749726</v>
      </c>
      <c r="AC51" s="27">
        <f t="shared" si="102"/>
        <v>1.3973113529110091</v>
      </c>
      <c r="AD51" s="27">
        <f t="shared" si="103"/>
        <v>2.2424253560427996</v>
      </c>
      <c r="AE51" s="27">
        <f t="shared" si="104"/>
        <v>1.988102385478836</v>
      </c>
      <c r="AG51" t="str">
        <f>$A$15</f>
        <v>Process, plant and machine operatives</v>
      </c>
      <c r="AH51" s="27">
        <f t="shared" si="129"/>
        <v>-0.36109142877617662</v>
      </c>
      <c r="AI51" s="27">
        <f t="shared" si="105"/>
        <v>-0.18374991531090057</v>
      </c>
      <c r="AJ51" s="27">
        <f t="shared" si="106"/>
        <v>0.21348523126783148</v>
      </c>
      <c r="AK51" s="27">
        <f t="shared" si="107"/>
        <v>-0.33135611281924593</v>
      </c>
      <c r="AL51" s="27"/>
      <c r="AM51" s="27">
        <f t="shared" si="130"/>
        <v>0.30537550212776776</v>
      </c>
      <c r="AN51" s="27">
        <f t="shared" si="108"/>
        <v>0.85112574184023826</v>
      </c>
      <c r="AO51" s="27">
        <f t="shared" si="109"/>
        <v>0.31986058077765933</v>
      </c>
      <c r="AP51" s="27">
        <f t="shared" si="110"/>
        <v>1.4763618247456645</v>
      </c>
      <c r="AQ51" s="27"/>
      <c r="AR51" s="27">
        <f t="shared" si="131"/>
        <v>-5.5715926648408853E-2</v>
      </c>
      <c r="AS51" s="27">
        <f t="shared" si="111"/>
        <v>0.66737582652933769</v>
      </c>
      <c r="AT51" s="27">
        <f t="shared" si="112"/>
        <v>0.53334581204549081</v>
      </c>
      <c r="AU51" s="27">
        <f t="shared" si="113"/>
        <v>1.1450057119264185</v>
      </c>
    </row>
    <row r="52" spans="1:47" x14ac:dyDescent="0.2">
      <c r="A52" t="str">
        <f>$A$16</f>
        <v>Elementary occupations</v>
      </c>
      <c r="B52" s="27">
        <f t="shared" si="114"/>
        <v>-4.1591488665000327</v>
      </c>
      <c r="C52" s="27">
        <f t="shared" si="115"/>
        <v>-1.4284860925628315</v>
      </c>
      <c r="D52" s="27">
        <f t="shared" si="116"/>
        <v>-0.75222969845351972</v>
      </c>
      <c r="E52" s="27">
        <f t="shared" si="117"/>
        <v>-6.3398646575163937</v>
      </c>
      <c r="F52" s="27"/>
      <c r="G52" s="27">
        <f t="shared" si="118"/>
        <v>-0.32684321609656308</v>
      </c>
      <c r="H52" s="27">
        <f t="shared" si="119"/>
        <v>-1.9131829137268817</v>
      </c>
      <c r="I52" s="27">
        <f t="shared" si="120"/>
        <v>0.8350180679583743</v>
      </c>
      <c r="J52" s="27">
        <f t="shared" si="121"/>
        <v>-1.4050080618650611</v>
      </c>
      <c r="K52" s="27"/>
      <c r="L52" s="27">
        <f t="shared" si="122"/>
        <v>-4.4859920825965958</v>
      </c>
      <c r="M52" s="27">
        <f t="shared" si="123"/>
        <v>-3.3416690062897132</v>
      </c>
      <c r="N52" s="27">
        <f t="shared" si="124"/>
        <v>8.2788369504854575E-2</v>
      </c>
      <c r="O52" s="27">
        <f t="shared" si="125"/>
        <v>-7.7448727193814548</v>
      </c>
      <c r="Q52" t="str">
        <f>$A$16</f>
        <v>Elementary occupations</v>
      </c>
      <c r="R52" s="27">
        <f t="shared" si="126"/>
        <v>-3.4320979284763116</v>
      </c>
      <c r="S52" s="27">
        <f t="shared" si="96"/>
        <v>-0.29761433209821675</v>
      </c>
      <c r="T52" s="27">
        <f t="shared" si="97"/>
        <v>-0.38068759281527353</v>
      </c>
      <c r="U52" s="27">
        <f t="shared" si="98"/>
        <v>-4.1103998533898043</v>
      </c>
      <c r="V52" s="27"/>
      <c r="W52" s="27">
        <f t="shared" si="127"/>
        <v>-0.94388302286614412</v>
      </c>
      <c r="X52" s="27">
        <f t="shared" si="99"/>
        <v>0.19746114694294015</v>
      </c>
      <c r="Y52" s="27">
        <f t="shared" si="100"/>
        <v>0.78071903277740184</v>
      </c>
      <c r="Z52" s="27">
        <f t="shared" si="101"/>
        <v>3.4297156854197652E-2</v>
      </c>
      <c r="AA52" s="27"/>
      <c r="AB52" s="27">
        <f t="shared" si="128"/>
        <v>-4.3759809513424557</v>
      </c>
      <c r="AC52" s="27">
        <f t="shared" si="102"/>
        <v>-0.1001531851552766</v>
      </c>
      <c r="AD52" s="27">
        <f t="shared" si="103"/>
        <v>0.40003143996212831</v>
      </c>
      <c r="AE52" s="27">
        <f t="shared" si="104"/>
        <v>-4.0761026965356066</v>
      </c>
      <c r="AG52" t="str">
        <f>$A$16</f>
        <v>Elementary occupations</v>
      </c>
      <c r="AH52" s="27">
        <f t="shared" si="129"/>
        <v>-0.72705093802372556</v>
      </c>
      <c r="AI52" s="27">
        <f t="shared" si="105"/>
        <v>-1.1308717604646148</v>
      </c>
      <c r="AJ52" s="27">
        <f t="shared" si="106"/>
        <v>-0.37154210563824597</v>
      </c>
      <c r="AK52" s="27">
        <f t="shared" si="107"/>
        <v>-2.2294648041265859</v>
      </c>
      <c r="AL52" s="27"/>
      <c r="AM52" s="27">
        <f t="shared" si="130"/>
        <v>0.61703980676958725</v>
      </c>
      <c r="AN52" s="27">
        <f t="shared" si="108"/>
        <v>-2.1106440606698236</v>
      </c>
      <c r="AO52" s="27">
        <f t="shared" si="109"/>
        <v>5.4299035180971567E-2</v>
      </c>
      <c r="AP52" s="27">
        <f t="shared" si="110"/>
        <v>-1.4393052187192659</v>
      </c>
      <c r="AQ52" s="27"/>
      <c r="AR52" s="27">
        <f t="shared" si="131"/>
        <v>-0.11001113125413831</v>
      </c>
      <c r="AS52" s="27">
        <f t="shared" si="111"/>
        <v>-3.2415158211344384</v>
      </c>
      <c r="AT52" s="27">
        <f t="shared" si="112"/>
        <v>-0.3172430704572744</v>
      </c>
      <c r="AU52" s="27">
        <f t="shared" si="113"/>
        <v>-3.6687700228458517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8.4960495015292281</v>
      </c>
      <c r="C54" s="29">
        <f t="shared" si="115"/>
        <v>10.565196036417518</v>
      </c>
      <c r="D54" s="29">
        <f t="shared" si="116"/>
        <v>-2.0582455379465827</v>
      </c>
      <c r="E54" s="29">
        <f t="shared" si="117"/>
        <v>17.003000000000156</v>
      </c>
      <c r="F54" s="29"/>
      <c r="G54" s="29">
        <f t="shared" si="118"/>
        <v>25.300588810295721</v>
      </c>
      <c r="H54" s="29">
        <f t="shared" si="119"/>
        <v>9.9284173100424198</v>
      </c>
      <c r="I54" s="29">
        <f t="shared" si="120"/>
        <v>7.3859938796615481</v>
      </c>
      <c r="J54" s="29">
        <f t="shared" si="121"/>
        <v>42.614999999999668</v>
      </c>
      <c r="K54" s="29"/>
      <c r="L54" s="29">
        <f t="shared" si="122"/>
        <v>33.79663831182495</v>
      </c>
      <c r="M54" s="29">
        <f t="shared" si="123"/>
        <v>20.493613346459938</v>
      </c>
      <c r="N54" s="29">
        <f t="shared" si="124"/>
        <v>5.3277483417149654</v>
      </c>
      <c r="O54" s="29">
        <f t="shared" si="125"/>
        <v>59.617999999999824</v>
      </c>
      <c r="Q54" s="24" t="str">
        <f>$A$18</f>
        <v>All occupations</v>
      </c>
      <c r="R54" s="29">
        <f t="shared" ref="R54" si="132">W18-R18</f>
        <v>-0.1563877062971244</v>
      </c>
      <c r="S54" s="29">
        <f t="shared" ref="S54" si="133">X18-S18</f>
        <v>5.3176612494317226</v>
      </c>
      <c r="T54" s="29">
        <f t="shared" ref="T54" si="134">Y18-T18</f>
        <v>-4.5121280140187991</v>
      </c>
      <c r="U54" s="29">
        <f t="shared" ref="U54" si="135">Z18-U18</f>
        <v>0.64914552911579904</v>
      </c>
      <c r="V54" s="29"/>
      <c r="W54" s="29">
        <f t="shared" ref="W54" si="136">AB18-W18</f>
        <v>9.4542513853281491</v>
      </c>
      <c r="X54" s="29">
        <f t="shared" ref="X54" si="137">AC18-X18</f>
        <v>5.080762342685631</v>
      </c>
      <c r="Y54" s="29">
        <f t="shared" ref="Y54" si="138">AD18-Y18</f>
        <v>4.245032910188911</v>
      </c>
      <c r="Z54" s="29">
        <f t="shared" ref="Z54" si="139">AE18-Z18</f>
        <v>18.780046638202691</v>
      </c>
      <c r="AA54" s="29"/>
      <c r="AB54" s="29">
        <f t="shared" ref="AB54" si="140">AB18-R18</f>
        <v>9.2978636790310247</v>
      </c>
      <c r="AC54" s="29">
        <f t="shared" ref="AC54" si="141">AC18-S18</f>
        <v>10.398423592117354</v>
      </c>
      <c r="AD54" s="29">
        <f t="shared" ref="AD54" si="142">AD18-T18</f>
        <v>-0.2670951038298881</v>
      </c>
      <c r="AE54" s="29">
        <f t="shared" ref="AE54" si="143">AE18-U18</f>
        <v>19.42919216731849</v>
      </c>
      <c r="AG54" s="24" t="str">
        <f>$A$18</f>
        <v>All occupations</v>
      </c>
      <c r="AH54" s="29">
        <f t="shared" ref="AH54" si="144">AM18-AH18</f>
        <v>8.6524372078263099</v>
      </c>
      <c r="AI54" s="29">
        <f t="shared" ref="AI54" si="145">AN18-AI18</f>
        <v>5.2475347869857529</v>
      </c>
      <c r="AJ54" s="29">
        <f t="shared" ref="AJ54" si="146">AO18-AJ18</f>
        <v>2.4538824760722164</v>
      </c>
      <c r="AK54" s="29">
        <f t="shared" ref="AK54" si="147">AP18-AK18</f>
        <v>16.353854470884272</v>
      </c>
      <c r="AL54" s="29"/>
      <c r="AM54" s="29">
        <f t="shared" ref="AM54" si="148">AR18-AM18</f>
        <v>15.846337424967629</v>
      </c>
      <c r="AN54" s="29">
        <f t="shared" ref="AN54" si="149">AS18-AN18</f>
        <v>4.8476549673567746</v>
      </c>
      <c r="AO54" s="29">
        <f t="shared" ref="AO54" si="150">AT18-AO18</f>
        <v>3.1409609694726193</v>
      </c>
      <c r="AP54" s="29">
        <f t="shared" ref="AP54" si="151">AU18-AP18</f>
        <v>23.834953361797034</v>
      </c>
      <c r="AQ54" s="29"/>
      <c r="AR54" s="29">
        <f t="shared" ref="AR54" si="152">AR18-AH18</f>
        <v>24.498774632793939</v>
      </c>
      <c r="AS54" s="29">
        <f t="shared" ref="AS54" si="153">AS18-AI18</f>
        <v>10.095189754342528</v>
      </c>
      <c r="AT54" s="29">
        <f t="shared" ref="AT54" si="154">AT18-AJ18</f>
        <v>5.5948434455448357</v>
      </c>
      <c r="AU54" s="29">
        <f t="shared" ref="AU54" si="155">AU18-AK18</f>
        <v>40.188807832681306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Cambridge and Greater Peterborough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0.69628778971444483</v>
      </c>
      <c r="N7" s="91">
        <f>'Occ T2'!I180</f>
        <v>0.5482057286579245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-1.8897093950404176</v>
      </c>
      <c r="N9" s="91">
        <f>'Occ T2'!I178</f>
        <v>-4.040690999225216E-2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-4.8969812083445969</v>
      </c>
      <c r="N10" s="91">
        <f>'Occ T2'!I177</f>
        <v>-1.3310077124956132</v>
      </c>
    </row>
    <row r="11" spans="1:14" x14ac:dyDescent="0.2">
      <c r="L11" s="114" t="str">
        <f>"["&amp;'Occ T3'!A47&amp;"]"</f>
        <v>[Elementary occupations]</v>
      </c>
      <c r="M11" s="91">
        <f>'Occ T1'!H88</f>
        <v>-2.2801177025959185</v>
      </c>
      <c r="N11" s="91">
        <f>'Occ T1'!I88</f>
        <v>-0.18292351822212227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0.60714416598062204</v>
      </c>
      <c r="N13" s="91">
        <f>'Occ T2'!I176</f>
        <v>0.88357888342947</v>
      </c>
    </row>
    <row r="14" spans="1:14" x14ac:dyDescent="0.2">
      <c r="L14" s="91" t="str">
        <f>'Occ T3'!A44</f>
        <v>81 Process, plant and machine operatives</v>
      </c>
      <c r="M14" s="91">
        <f>'Occ T2'!H175</f>
        <v>-3.0609321420340341</v>
      </c>
      <c r="N14" s="91">
        <f>'Occ T2'!I175</f>
        <v>1.1953561603545548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-0.87395591923995486</v>
      </c>
      <c r="N15" s="91">
        <f>'Occ T1'!I87</f>
        <v>1.0027701274844203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1.4011143695800365</v>
      </c>
      <c r="N17" s="91">
        <f>'Occ T2'!I174</f>
        <v>2.6294492194633534</v>
      </c>
    </row>
    <row r="18" spans="12:14" x14ac:dyDescent="0.2">
      <c r="L18" s="91" t="str">
        <f>'Occ T3'!A40</f>
        <v>71 Sales occupations</v>
      </c>
      <c r="M18" s="91">
        <f>'Occ T2'!H173</f>
        <v>-3.0885126955851105</v>
      </c>
      <c r="N18" s="91">
        <f>'Occ T2'!I173</f>
        <v>-0.75376655555329242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-2.2334811428058488</v>
      </c>
      <c r="N19" s="91">
        <f>'Occ T1'!I86</f>
        <v>0.10851881297864185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0.44913365012386741</v>
      </c>
      <c r="N21" s="91">
        <f>'Occ T2'!I172</f>
        <v>-0.70334293367206868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2.0511682513774554</v>
      </c>
      <c r="N22" s="91">
        <f>'Occ T2'!I171</f>
        <v>0.31512955157604328</v>
      </c>
    </row>
    <row r="23" spans="12:14" x14ac:dyDescent="0.2">
      <c r="L23" s="91" t="str">
        <f>'Occ T3'!A35</f>
        <v>61 Caring personal service occupations</v>
      </c>
      <c r="M23" s="91">
        <f>'Occ T2'!H170</f>
        <v>1.0398691989686792</v>
      </c>
      <c r="N23" s="91">
        <f>'Occ T2'!I170</f>
        <v>1.4430860348893848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1.262223445389643</v>
      </c>
      <c r="N24" s="91">
        <f>'Occ T1'!I85</f>
        <v>1.1761963819578947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-2.683005397149707</v>
      </c>
      <c r="N26" s="91">
        <f>'Occ T2'!I169</f>
        <v>0.18667537895120656</v>
      </c>
    </row>
    <row r="27" spans="12:14" x14ac:dyDescent="0.2">
      <c r="L27" s="91" t="str">
        <f>'Occ T3'!A31</f>
        <v>53 Skilled construction and building trades</v>
      </c>
      <c r="M27" s="91">
        <f>'Occ T2'!H168</f>
        <v>-3.9714786327422757</v>
      </c>
      <c r="N27" s="91">
        <f>'Occ T2'!I168</f>
        <v>-0.50745730117707222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-3.4792938554189967</v>
      </c>
      <c r="N28" s="91">
        <f>'Occ T2'!I167</f>
        <v>-0.31692078621529118</v>
      </c>
    </row>
    <row r="29" spans="12:14" x14ac:dyDescent="0.2">
      <c r="L29" s="91" t="str">
        <f>'Occ T3'!A29</f>
        <v>51 Skilled agricultural and related trades</v>
      </c>
      <c r="M29" s="91">
        <f>'Occ T2'!H166</f>
        <v>-7.0946634528457846</v>
      </c>
      <c r="N29" s="91">
        <f>'Occ T2'!I166</f>
        <v>1.2385683003424131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-3.8654456822661221</v>
      </c>
      <c r="N30" s="91">
        <f>'Occ T1'!I84</f>
        <v>-5.009765791825771E-2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-2.0489080581313823</v>
      </c>
      <c r="N32" s="91">
        <f>'Occ T2'!I165</f>
        <v>-1.9247520757113667</v>
      </c>
    </row>
    <row r="33" spans="12:14" x14ac:dyDescent="0.2">
      <c r="L33" s="91" t="str">
        <f>'Occ T3'!A25</f>
        <v>41 Administrative occupations</v>
      </c>
      <c r="M33" s="91">
        <f>'Occ T2'!H164</f>
        <v>-0.36449794940908165</v>
      </c>
      <c r="N33" s="91">
        <f>'Occ T2'!I164</f>
        <v>-1.0311481250775301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-0.74031030307966095</v>
      </c>
      <c r="N34" s="91">
        <f>'Occ T1'!I83</f>
        <v>-1.213372211089514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1.6567812227328726</v>
      </c>
      <c r="N36" s="91">
        <f>'Occ T2'!I163</f>
        <v>0.19526867807253545</v>
      </c>
    </row>
    <row r="37" spans="12:14" x14ac:dyDescent="0.2">
      <c r="L37" s="91" t="str">
        <f>'Occ T3'!A21</f>
        <v>34 Culture, media and sports occupations</v>
      </c>
      <c r="M37" s="91">
        <f>'Occ T2'!H162</f>
        <v>2.7877841871764453</v>
      </c>
      <c r="N37" s="91">
        <f>'Occ T2'!I162</f>
        <v>0.31684091601156261</v>
      </c>
    </row>
    <row r="38" spans="12:14" x14ac:dyDescent="0.2">
      <c r="L38" s="91" t="str">
        <f>'Occ T3'!A20</f>
        <v>33 Protective service occupations</v>
      </c>
      <c r="M38" s="91">
        <f>'Occ T2'!H161</f>
        <v>-0.13738707438126774</v>
      </c>
      <c r="N38" s="91">
        <f>'Occ T2'!I161</f>
        <v>2.6114901189665751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3.5102134065726043</v>
      </c>
      <c r="N39" s="91">
        <f>'Occ T2'!I160</f>
        <v>1.034315855002621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5.4588208627079693</v>
      </c>
      <c r="N40" s="91">
        <f>'Occ T2'!I159</f>
        <v>-0.25980781329610902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2.5075542763575154</v>
      </c>
      <c r="N41" s="91">
        <f>'Occ T1'!I82</f>
        <v>0.46352042561714768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4.877462785778075</v>
      </c>
      <c r="N43" s="91">
        <f>'Occ T2'!I158</f>
        <v>1.6692460801736253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3.7029166940550251</v>
      </c>
      <c r="N44" s="91">
        <f>'Occ T2'!I157</f>
        <v>0.78394176849070352</v>
      </c>
    </row>
    <row r="45" spans="12:14" x14ac:dyDescent="0.2">
      <c r="L45" s="91" t="str">
        <f>'Occ T3'!A13</f>
        <v>22 Health professionals</v>
      </c>
      <c r="M45" s="91">
        <f>'Occ T2'!H156</f>
        <v>3.0980638021503193</v>
      </c>
      <c r="N45" s="91">
        <f>'Occ T2'!I156</f>
        <v>1.4304317433877944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3.7856298078602801</v>
      </c>
      <c r="N46" s="91">
        <f>'Occ T2'!I155</f>
        <v>1.0883302634022485</v>
      </c>
    </row>
    <row r="47" spans="12:14" x14ac:dyDescent="0.2">
      <c r="L47" s="114" t="str">
        <f>"["&amp;'Occ T3'!A11&amp;"]"</f>
        <v>[Professional occupations]</v>
      </c>
      <c r="M47" s="91">
        <f>'Occ T1'!H81</f>
        <v>3.9710571035214581</v>
      </c>
      <c r="N47" s="91">
        <f>'Occ T1'!I81</f>
        <v>1.2494164521136941</v>
      </c>
    </row>
    <row r="49" spans="12:14" x14ac:dyDescent="0.2">
      <c r="L49" s="107" t="str">
        <f>'Occ T3'!A9</f>
        <v>12 Other managers and proprietors</v>
      </c>
      <c r="M49" s="91">
        <f>'Occ T2'!H154</f>
        <v>0.90876619523423408</v>
      </c>
      <c r="N49" s="91">
        <f>'Occ T2'!I154</f>
        <v>2.5304242321744663</v>
      </c>
    </row>
    <row r="50" spans="12:14" x14ac:dyDescent="0.2">
      <c r="L50" s="107" t="str">
        <f>'Occ T3'!A8</f>
        <v>11 Corporate managers and directors</v>
      </c>
      <c r="M50" s="91">
        <f>'Occ T2'!H153</f>
        <v>3.3679384676835067</v>
      </c>
      <c r="N50" s="91">
        <f>'Occ T2'!I153</f>
        <v>0.25684272986505885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2.6133840884655202</v>
      </c>
      <c r="N51" s="91">
        <f>'Occ T1'!I80</f>
        <v>0.99677544840879317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Cambridge and Greater Peterborough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6.1203998764263972</v>
      </c>
      <c r="N82" s="94">
        <f>'Occ T2'!F119</f>
        <v>1.5729328047442621</v>
      </c>
    </row>
    <row r="83" spans="12:14" x14ac:dyDescent="0.2">
      <c r="L83" s="10" t="str">
        <f>name!D5</f>
        <v>12 Other managers and proprietors</v>
      </c>
      <c r="M83" s="94">
        <f>'Occ T2'!D9-'Occ T2'!B9</f>
        <v>0.73011604502122474</v>
      </c>
      <c r="N83" s="94">
        <f>'Occ T2'!F120</f>
        <v>7.5076326094520205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6.5662757144097483</v>
      </c>
      <c r="N84" s="94">
        <f>'Occ T2'!F121</f>
        <v>6.8274285868085087</v>
      </c>
    </row>
    <row r="85" spans="12:14" x14ac:dyDescent="0.2">
      <c r="L85" s="10" t="str">
        <f>name!D7</f>
        <v>22 Health professionals</v>
      </c>
      <c r="M85" s="94">
        <f>'Occ T2'!D11-'Occ T2'!B11</f>
        <v>2.6343565492320611</v>
      </c>
      <c r="N85" s="94">
        <f>'Occ T2'!F122</f>
        <v>4.420945926515536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4.6635354285313042</v>
      </c>
      <c r="N86" s="94">
        <f>'Occ T2'!F123</f>
        <v>3.4862765708393653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7.5507900667880676</v>
      </c>
      <c r="N87" s="94">
        <f>'Occ T2'!F124</f>
        <v>10.04476155929423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2.6825741819120044</v>
      </c>
      <c r="N88" s="94">
        <f>'Occ T2'!F125</f>
        <v>-0.43991403206144675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1.3155086718520961</v>
      </c>
      <c r="N89" s="94">
        <f>'Occ T2'!F126</f>
        <v>1.3857308934120578</v>
      </c>
    </row>
    <row r="90" spans="12:14" x14ac:dyDescent="0.2">
      <c r="L90" s="10" t="str">
        <f>name!D12</f>
        <v>33 Protective service occupations</v>
      </c>
      <c r="M90" s="94">
        <f>'Occ T2'!D16-'Occ T2'!B16</f>
        <v>-3.5796414205733207E-2</v>
      </c>
      <c r="N90" s="94">
        <f>'Occ T2'!F127</f>
        <v>2.4500430789571945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1.478590254249454</v>
      </c>
      <c r="N91" s="94">
        <f>'Occ T2'!F128</f>
        <v>0.55937739931401431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2.4963525382539871</v>
      </c>
      <c r="N92" s="94">
        <f>'Occ T2'!F129</f>
        <v>0.93979325552141901</v>
      </c>
    </row>
    <row r="93" spans="12:14" x14ac:dyDescent="0.2">
      <c r="L93" s="10" t="str">
        <f>name!D15</f>
        <v>41 Administrative occupations</v>
      </c>
      <c r="M93" s="94">
        <f>'Occ T2'!D19-'Occ T2'!B19</f>
        <v>-0.74822434009669081</v>
      </c>
      <c r="N93" s="94">
        <f>'Occ T2'!F130</f>
        <v>-5.8471025691101417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-1.2081869072207052</v>
      </c>
      <c r="N94" s="94">
        <f>'Occ T2'!F131</f>
        <v>-2.8015303882200424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-1.9094908896069755</v>
      </c>
      <c r="N95" s="94">
        <f>'Occ T2'!F132</f>
        <v>0.87063449974869389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-2.9320514984067394</v>
      </c>
      <c r="N96" s="94">
        <f>'Occ T2'!F133</f>
        <v>-0.70381806348217779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-2.2030373654373712</v>
      </c>
      <c r="N97" s="94">
        <f>'Occ T2'!F134</f>
        <v>-0.72063733974419719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-1.3603124362231842</v>
      </c>
      <c r="N98" s="94">
        <f>'Occ T2'!F135</f>
        <v>0.264944045019746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1.8487958665968165</v>
      </c>
      <c r="N99" s="94">
        <f>'Occ T2'!F136</f>
        <v>8.7931508078746674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1.0828002756731507</v>
      </c>
      <c r="N100" s="94">
        <f>'Occ T2'!F137</f>
        <v>0.5420477788031981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1.1625459722830023E-2</v>
      </c>
      <c r="N101" s="94">
        <f>'Occ T2'!F138</f>
        <v>-5.2710496000729246E-2</v>
      </c>
    </row>
    <row r="102" spans="12:14" x14ac:dyDescent="0.2">
      <c r="L102" s="10" t="str">
        <f>name!D24</f>
        <v>71 Sales occupations</v>
      </c>
      <c r="M102" s="94">
        <f>'Occ T2'!D28-'Occ T2'!B28</f>
        <v>-4.7408492208481121</v>
      </c>
      <c r="N102" s="94">
        <f>'Occ T2'!F139</f>
        <v>-2.9949774697246312</v>
      </c>
    </row>
    <row r="103" spans="12:14" x14ac:dyDescent="0.2">
      <c r="L103" s="10" t="str">
        <f>name!D25</f>
        <v>72 Customer service occupations</v>
      </c>
      <c r="M103" s="94">
        <f>'Occ T2'!D29-'Occ T2'!B29</f>
        <v>0.50491485818314175</v>
      </c>
      <c r="N103" s="94">
        <f>'Occ T2'!F140</f>
        <v>3.5760684492078161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-1.7048109799078848</v>
      </c>
      <c r="N104" s="94">
        <f>'Occ T2'!F141</f>
        <v>1.9779452390736409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0.49898892261747108</v>
      </c>
      <c r="N105" s="94">
        <f>'Occ T2'!F142</f>
        <v>2.3609849156220548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-1.7694848449001563</v>
      </c>
      <c r="N106" s="94">
        <f>'Occ T2'!F143</f>
        <v>-1.1290190355728313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-4.5703798126162241</v>
      </c>
      <c r="N107" s="94">
        <f>'Occ T2'!F144</f>
        <v>-0.27598902629225819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17.002999999999986</v>
      </c>
      <c r="N109" s="94">
        <f>'Occ T2'!F146</f>
        <v>42.614999999999839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Cambridge and Greater Peterborough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6.8505159214476166</v>
      </c>
      <c r="N153" s="94">
        <f>'Occ T1'!H8</f>
        <v>9.0805654141962862</v>
      </c>
    </row>
    <row r="154" spans="1:14" x14ac:dyDescent="0.2">
      <c r="L154" s="10" t="str">
        <f>name!E5</f>
        <v>Professional occupations</v>
      </c>
      <c r="M154" s="94">
        <f>'Occ T1'!D9-'Occ T1'!B9</f>
        <v>21.414957758961179</v>
      </c>
      <c r="N154" s="94">
        <f>'Occ T1'!H9</f>
        <v>24.779412643457619</v>
      </c>
    </row>
    <row r="155" spans="1:14" x14ac:dyDescent="0.2">
      <c r="L155" s="10" t="str">
        <f>name!E6</f>
        <v>Associate professional occupations</v>
      </c>
      <c r="M155" s="94">
        <f>'Occ T1'!D10-'Occ T1'!B10</f>
        <v>7.9372292320618101</v>
      </c>
      <c r="N155" s="94">
        <f>'Occ T1'!H10</f>
        <v>4.8950305951432256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-1.9564112473173978</v>
      </c>
      <c r="N156" s="94">
        <f>'Occ T1'!H11</f>
        <v>-8.6486329573301859</v>
      </c>
    </row>
    <row r="157" spans="1:14" x14ac:dyDescent="0.2">
      <c r="L157" s="10" t="str">
        <f>name!E8</f>
        <v>Skilled trades occupations</v>
      </c>
      <c r="M157" s="94">
        <f>'Occ T1'!D12-'Occ T1'!B12</f>
        <v>-8.4048921896742641</v>
      </c>
      <c r="N157" s="94">
        <f>'Occ T1'!H12</f>
        <v>-0.28887685845793953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2.9432216019927964</v>
      </c>
      <c r="N158" s="94">
        <f>'Occ T1'!H13</f>
        <v>9.2824880906771412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-4.2359343626649704</v>
      </c>
      <c r="N159" s="94">
        <f>'Occ T1'!H14</f>
        <v>0.58109097948318578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-1.2058220572904155</v>
      </c>
      <c r="N160" s="94">
        <f>'Occ T1'!H15</f>
        <v>4.3389301546956958</v>
      </c>
    </row>
    <row r="161" spans="12:14" x14ac:dyDescent="0.2">
      <c r="L161" s="10" t="str">
        <f>name!E12</f>
        <v>Elementary occupations</v>
      </c>
      <c r="M161" s="94">
        <f>'Occ T1'!D16-'Occ T1'!B16</f>
        <v>-6.3398646575163795</v>
      </c>
      <c r="N161" s="94">
        <f>'Occ T1'!H16</f>
        <v>-1.4050080618650895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17.002999999999929</v>
      </c>
      <c r="N163" s="94">
        <f>'Occ T1'!H18</f>
        <v>42.614999999999938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Cambridge and Greater Peterborough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38.580804714294885</v>
      </c>
      <c r="N5" s="87">
        <f>SUM(N6:N7)</f>
        <v>41.163138665667489</v>
      </c>
      <c r="O5" s="87">
        <f t="shared" ref="O5:AL5" si="1">SUM(O6:O7)</f>
        <v>43.397348509684328</v>
      </c>
      <c r="P5" s="87">
        <f t="shared" si="1"/>
        <v>45.131623429658312</v>
      </c>
      <c r="Q5" s="87">
        <f t="shared" si="1"/>
        <v>46.80696789241572</v>
      </c>
      <c r="R5" s="87">
        <f t="shared" si="1"/>
        <v>49.756865170390789</v>
      </c>
      <c r="S5" s="87">
        <f t="shared" si="1"/>
        <v>50.284626029881821</v>
      </c>
      <c r="T5" s="87">
        <f t="shared" si="1"/>
        <v>54.497327212726027</v>
      </c>
      <c r="U5" s="87">
        <f t="shared" si="1"/>
        <v>53.556122601056835</v>
      </c>
      <c r="V5" s="87">
        <f t="shared" si="1"/>
        <v>56.202985798257004</v>
      </c>
      <c r="W5" s="87">
        <f t="shared" si="1"/>
        <v>56.607381091838405</v>
      </c>
      <c r="X5" s="87">
        <f t="shared" si="1"/>
        <v>55.156193485028858</v>
      </c>
      <c r="Y5" s="87">
        <f t="shared" si="1"/>
        <v>55.781702744978894</v>
      </c>
      <c r="Z5" s="87">
        <f t="shared" si="1"/>
        <v>56.583540688513992</v>
      </c>
      <c r="AA5" s="87">
        <f t="shared" si="1"/>
        <v>57.500966163905275</v>
      </c>
      <c r="AB5" s="87">
        <f t="shared" si="1"/>
        <v>58.279098181081167</v>
      </c>
      <c r="AC5" s="87">
        <f t="shared" si="1"/>
        <v>59.010919879759612</v>
      </c>
      <c r="AD5" s="87">
        <f t="shared" si="1"/>
        <v>59.736736144819332</v>
      </c>
      <c r="AE5" s="87">
        <f t="shared" si="1"/>
        <v>60.453259388395203</v>
      </c>
      <c r="AF5" s="87">
        <f t="shared" si="1"/>
        <v>61.163808176902229</v>
      </c>
      <c r="AG5" s="87">
        <f t="shared" si="1"/>
        <v>61.888304151129049</v>
      </c>
      <c r="AH5" s="87">
        <f t="shared" si="1"/>
        <v>62.615711261583662</v>
      </c>
      <c r="AI5" s="87">
        <f t="shared" si="1"/>
        <v>63.355806593882797</v>
      </c>
      <c r="AJ5" s="87">
        <f t="shared" si="1"/>
        <v>64.117093369762856</v>
      </c>
      <c r="AK5" s="87">
        <f t="shared" si="1"/>
        <v>64.893479834125998</v>
      </c>
      <c r="AL5" s="87">
        <f t="shared" si="1"/>
        <v>65.687946506034692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27.077970339443024</v>
      </c>
      <c r="N6" s="11">
        <v>28.652499694523282</v>
      </c>
      <c r="O6" s="11">
        <v>29.878913433871475</v>
      </c>
      <c r="P6" s="11">
        <v>31.362368028963875</v>
      </c>
      <c r="Q6" s="11">
        <v>31.28265022392053</v>
      </c>
      <c r="R6" s="11">
        <v>33.977977302456388</v>
      </c>
      <c r="S6" s="11">
        <v>35.834280168062925</v>
      </c>
      <c r="T6" s="11">
        <v>38.608261404399229</v>
      </c>
      <c r="U6" s="11">
        <v>37.937789380378</v>
      </c>
      <c r="V6" s="11">
        <v>39.842489474297437</v>
      </c>
      <c r="W6" s="11">
        <v>40.098377178882785</v>
      </c>
      <c r="X6" s="11">
        <v>36.010820692232471</v>
      </c>
      <c r="Y6" s="11">
        <v>36.380614337649234</v>
      </c>
      <c r="Z6" s="11">
        <v>36.827897016040446</v>
      </c>
      <c r="AA6" s="11">
        <v>37.327069451355051</v>
      </c>
      <c r="AB6" s="11">
        <v>37.739332740140178</v>
      </c>
      <c r="AC6" s="11">
        <v>38.124076386979908</v>
      </c>
      <c r="AD6" s="11">
        <v>38.511306061642316</v>
      </c>
      <c r="AE6" s="11">
        <v>38.890334108926858</v>
      </c>
      <c r="AF6" s="11">
        <v>39.26740085794998</v>
      </c>
      <c r="AG6" s="11">
        <v>39.653239348287777</v>
      </c>
      <c r="AH6" s="11">
        <v>40.042725646835997</v>
      </c>
      <c r="AI6" s="11">
        <v>40.437948219381489</v>
      </c>
      <c r="AJ6" s="11">
        <v>40.839373247720005</v>
      </c>
      <c r="AK6" s="11">
        <v>41.254889011093837</v>
      </c>
      <c r="AL6" s="11">
        <v>41.671309983627047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11.502834374851858</v>
      </c>
      <c r="N7" s="11">
        <v>12.510638971144211</v>
      </c>
      <c r="O7" s="11">
        <v>13.518435075812853</v>
      </c>
      <c r="P7" s="11">
        <v>13.769255400694437</v>
      </c>
      <c r="Q7" s="11">
        <v>15.52431766849519</v>
      </c>
      <c r="R7" s="11">
        <v>15.778887867934399</v>
      </c>
      <c r="S7" s="11">
        <v>14.450345861818899</v>
      </c>
      <c r="T7" s="11">
        <v>15.889065808326798</v>
      </c>
      <c r="U7" s="11">
        <v>15.618333220678837</v>
      </c>
      <c r="V7" s="11">
        <v>16.36049632395957</v>
      </c>
      <c r="W7" s="11">
        <v>16.509003912955624</v>
      </c>
      <c r="X7" s="11">
        <v>19.145372792796387</v>
      </c>
      <c r="Y7" s="11">
        <v>19.401088407329659</v>
      </c>
      <c r="Z7" s="11">
        <v>19.75564367247355</v>
      </c>
      <c r="AA7" s="11">
        <v>20.173896712550228</v>
      </c>
      <c r="AB7" s="11">
        <v>20.539765440940986</v>
      </c>
      <c r="AC7" s="11">
        <v>20.886843492779704</v>
      </c>
      <c r="AD7" s="11">
        <v>21.225430083177013</v>
      </c>
      <c r="AE7" s="11">
        <v>21.562925279468345</v>
      </c>
      <c r="AF7" s="11">
        <v>21.896407318952249</v>
      </c>
      <c r="AG7" s="11">
        <v>22.235064802841276</v>
      </c>
      <c r="AH7" s="11">
        <v>22.572985614747665</v>
      </c>
      <c r="AI7" s="11">
        <v>22.917858374501307</v>
      </c>
      <c r="AJ7" s="11">
        <v>23.277720122042847</v>
      </c>
      <c r="AK7" s="11">
        <v>23.638590823032164</v>
      </c>
      <c r="AL7" s="11">
        <v>24.016636522407644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89.582871112829935</v>
      </c>
      <c r="N9" s="87">
        <f>SUM(N10:N13)</f>
        <v>86.756128292762895</v>
      </c>
      <c r="O9" s="87">
        <f t="shared" ref="O9:AL9" si="3">SUM(O10:O13)</f>
        <v>88.958862668376725</v>
      </c>
      <c r="P9" s="87">
        <f t="shared" si="3"/>
        <v>94.135948920893611</v>
      </c>
      <c r="Q9" s="87">
        <f t="shared" si="3"/>
        <v>98.679466834748055</v>
      </c>
      <c r="R9" s="87">
        <f t="shared" si="3"/>
        <v>99.622576889054812</v>
      </c>
      <c r="S9" s="87">
        <f t="shared" si="3"/>
        <v>104.18670316287918</v>
      </c>
      <c r="T9" s="87">
        <f t="shared" si="3"/>
        <v>108.55367870045713</v>
      </c>
      <c r="U9" s="87">
        <f t="shared" si="3"/>
        <v>109.62082098497348</v>
      </c>
      <c r="V9" s="87">
        <f t="shared" si="3"/>
        <v>117.53331849071881</v>
      </c>
      <c r="W9" s="87">
        <f t="shared" si="3"/>
        <v>121.03753464801599</v>
      </c>
      <c r="X9" s="87">
        <f t="shared" si="3"/>
        <v>124.41379154150098</v>
      </c>
      <c r="Y9" s="87">
        <f t="shared" si="3"/>
        <v>125.50017817787607</v>
      </c>
      <c r="Z9" s="87">
        <f t="shared" si="3"/>
        <v>127.1081484462909</v>
      </c>
      <c r="AA9" s="87">
        <f t="shared" si="3"/>
        <v>128.93539767907973</v>
      </c>
      <c r="AB9" s="87">
        <f t="shared" si="3"/>
        <v>130.52299820573322</v>
      </c>
      <c r="AC9" s="87">
        <f t="shared" si="3"/>
        <v>132.06000332096809</v>
      </c>
      <c r="AD9" s="87">
        <f t="shared" si="3"/>
        <v>133.60044041367104</v>
      </c>
      <c r="AE9" s="87">
        <f t="shared" si="3"/>
        <v>135.14695120661855</v>
      </c>
      <c r="AF9" s="87">
        <f t="shared" si="3"/>
        <v>136.60447932574507</v>
      </c>
      <c r="AG9" s="87">
        <f t="shared" si="3"/>
        <v>138.08397736509608</v>
      </c>
      <c r="AH9" s="87">
        <f t="shared" si="3"/>
        <v>139.58888527238759</v>
      </c>
      <c r="AI9" s="87">
        <f t="shared" si="3"/>
        <v>141.1840161520102</v>
      </c>
      <c r="AJ9" s="87">
        <f t="shared" si="3"/>
        <v>142.71140498751097</v>
      </c>
      <c r="AK9" s="87">
        <f t="shared" si="3"/>
        <v>144.27747775119323</v>
      </c>
      <c r="AL9" s="87">
        <f t="shared" si="3"/>
        <v>145.81694729147361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27.14799422661865</v>
      </c>
      <c r="N10" s="11">
        <v>24.934799188483378</v>
      </c>
      <c r="O10" s="11">
        <v>27.135682553520077</v>
      </c>
      <c r="P10" s="11">
        <v>28.511844066239927</v>
      </c>
      <c r="Q10" s="11">
        <v>30.700734770389122</v>
      </c>
      <c r="R10" s="11">
        <v>32.161558099846793</v>
      </c>
      <c r="S10" s="11">
        <v>32.92662563214251</v>
      </c>
      <c r="T10" s="11">
        <v>34.400407337477532</v>
      </c>
      <c r="U10" s="11">
        <v>34.307093213461116</v>
      </c>
      <c r="V10" s="11">
        <v>37.920044872778462</v>
      </c>
      <c r="W10" s="11">
        <v>38.727833814256542</v>
      </c>
      <c r="X10" s="11">
        <v>39.057753314146126</v>
      </c>
      <c r="Y10" s="11">
        <v>39.456696929100566</v>
      </c>
      <c r="Z10" s="11">
        <v>39.95486989105688</v>
      </c>
      <c r="AA10" s="11">
        <v>40.514446452042506</v>
      </c>
      <c r="AB10" s="11">
        <v>40.992890958486477</v>
      </c>
      <c r="AC10" s="11">
        <v>41.445656898803811</v>
      </c>
      <c r="AD10" s="11">
        <v>41.894057932185042</v>
      </c>
      <c r="AE10" s="11">
        <v>42.355283525777587</v>
      </c>
      <c r="AF10" s="11">
        <v>42.801028740931628</v>
      </c>
      <c r="AG10" s="11">
        <v>43.253674401214688</v>
      </c>
      <c r="AH10" s="11">
        <v>43.708109778075546</v>
      </c>
      <c r="AI10" s="11">
        <v>44.177183934565299</v>
      </c>
      <c r="AJ10" s="11">
        <v>44.624466905475529</v>
      </c>
      <c r="AK10" s="11">
        <v>45.100019677826246</v>
      </c>
      <c r="AL10" s="11">
        <v>45.55526240106505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13.94432075342406</v>
      </c>
      <c r="N11" s="11">
        <v>15.221697995106531</v>
      </c>
      <c r="O11" s="11">
        <v>15.106117270809927</v>
      </c>
      <c r="P11" s="11">
        <v>15.763875291800684</v>
      </c>
      <c r="Q11" s="11">
        <v>17.064962077238249</v>
      </c>
      <c r="R11" s="11">
        <v>15.98486515918478</v>
      </c>
      <c r="S11" s="11">
        <v>17.385484166464789</v>
      </c>
      <c r="T11" s="11">
        <v>19.172797819411375</v>
      </c>
      <c r="U11" s="11">
        <v>18.143205416684836</v>
      </c>
      <c r="V11" s="11">
        <v>19.078598945273079</v>
      </c>
      <c r="W11" s="11">
        <v>18.619221708416841</v>
      </c>
      <c r="X11" s="11">
        <v>19.280624269409458</v>
      </c>
      <c r="Y11" s="11">
        <v>19.473843943032513</v>
      </c>
      <c r="Z11" s="11">
        <v>19.74671548753388</v>
      </c>
      <c r="AA11" s="11">
        <v>20.055642652879385</v>
      </c>
      <c r="AB11" s="11">
        <v>20.325650416884933</v>
      </c>
      <c r="AC11" s="11">
        <v>20.597785327500048</v>
      </c>
      <c r="AD11" s="11">
        <v>20.883213586585796</v>
      </c>
      <c r="AE11" s="11">
        <v>21.170031336220028</v>
      </c>
      <c r="AF11" s="11">
        <v>21.421972947469346</v>
      </c>
      <c r="AG11" s="11">
        <v>21.687127349062756</v>
      </c>
      <c r="AH11" s="11">
        <v>21.9487066552173</v>
      </c>
      <c r="AI11" s="11">
        <v>22.219453051030055</v>
      </c>
      <c r="AJ11" s="11">
        <v>22.495294734631081</v>
      </c>
      <c r="AK11" s="11">
        <v>22.77143668787377</v>
      </c>
      <c r="AL11" s="11">
        <v>23.040167634932377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20.801112868242821</v>
      </c>
      <c r="N12" s="11">
        <v>21.663842690862971</v>
      </c>
      <c r="O12" s="11">
        <v>21.31582321133595</v>
      </c>
      <c r="P12" s="11">
        <v>22.967608754873243</v>
      </c>
      <c r="Q12" s="11">
        <v>23.208903697706127</v>
      </c>
      <c r="R12" s="11">
        <v>23.390817236214602</v>
      </c>
      <c r="S12" s="11">
        <v>24.470561981683023</v>
      </c>
      <c r="T12" s="11">
        <v>24.44718296247455</v>
      </c>
      <c r="U12" s="11">
        <v>25.800021609195575</v>
      </c>
      <c r="V12" s="11">
        <v>27.040079951266065</v>
      </c>
      <c r="W12" s="11">
        <v>28.054352664745906</v>
      </c>
      <c r="X12" s="11">
        <v>28.194115575754928</v>
      </c>
      <c r="Y12" s="11">
        <v>28.239705683232572</v>
      </c>
      <c r="Z12" s="11">
        <v>28.492565585483714</v>
      </c>
      <c r="AA12" s="11">
        <v>28.797953558844494</v>
      </c>
      <c r="AB12" s="11">
        <v>29.070446236891534</v>
      </c>
      <c r="AC12" s="11">
        <v>29.328020793322498</v>
      </c>
      <c r="AD12" s="11">
        <v>29.586047790575115</v>
      </c>
      <c r="AE12" s="11">
        <v>29.841539862216568</v>
      </c>
      <c r="AF12" s="11">
        <v>30.067040403340823</v>
      </c>
      <c r="AG12" s="11">
        <v>30.29923375974845</v>
      </c>
      <c r="AH12" s="11">
        <v>30.540748258105545</v>
      </c>
      <c r="AI12" s="11">
        <v>30.790048102006853</v>
      </c>
      <c r="AJ12" s="11">
        <v>31.040343747073369</v>
      </c>
      <c r="AK12" s="11">
        <v>31.290664987494136</v>
      </c>
      <c r="AL12" s="11">
        <v>31.540629235585271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27.689443264544401</v>
      </c>
      <c r="N13" s="11">
        <v>24.935788418310022</v>
      </c>
      <c r="O13" s="11">
        <v>25.401239632710769</v>
      </c>
      <c r="P13" s="11">
        <v>26.89262080797975</v>
      </c>
      <c r="Q13" s="11">
        <v>27.704866289414564</v>
      </c>
      <c r="R13" s="11">
        <v>28.085336393808625</v>
      </c>
      <c r="S13" s="11">
        <v>29.404031382588865</v>
      </c>
      <c r="T13" s="11">
        <v>30.533290581093681</v>
      </c>
      <c r="U13" s="11">
        <v>31.370500745631951</v>
      </c>
      <c r="V13" s="11">
        <v>33.494594721401192</v>
      </c>
      <c r="W13" s="11">
        <v>35.636126460596692</v>
      </c>
      <c r="X13" s="11">
        <v>37.881298382190472</v>
      </c>
      <c r="Y13" s="11">
        <v>38.329931622510415</v>
      </c>
      <c r="Z13" s="11">
        <v>38.913997482216409</v>
      </c>
      <c r="AA13" s="11">
        <v>39.567355015313346</v>
      </c>
      <c r="AB13" s="11">
        <v>40.134010593470265</v>
      </c>
      <c r="AC13" s="11">
        <v>40.688540301341732</v>
      </c>
      <c r="AD13" s="11">
        <v>41.237121104325091</v>
      </c>
      <c r="AE13" s="11">
        <v>41.780096482404389</v>
      </c>
      <c r="AF13" s="11">
        <v>42.314437234003279</v>
      </c>
      <c r="AG13" s="11">
        <v>42.843941855070184</v>
      </c>
      <c r="AH13" s="11">
        <v>43.391320580989195</v>
      </c>
      <c r="AI13" s="11">
        <v>43.997331064407987</v>
      </c>
      <c r="AJ13" s="11">
        <v>44.551299600330992</v>
      </c>
      <c r="AK13" s="11">
        <v>45.115356397999079</v>
      </c>
      <c r="AL13" s="11">
        <v>45.680888019890922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52.753022835214537</v>
      </c>
      <c r="N15" s="87">
        <f>SUM(N16:N20)</f>
        <v>51.639326711961175</v>
      </c>
      <c r="O15" s="87">
        <f t="shared" ref="O15:AL15" si="5">SUM(O16:O20)</f>
        <v>54.568231363688916</v>
      </c>
      <c r="P15" s="87">
        <f t="shared" si="5"/>
        <v>55.191919725022835</v>
      </c>
      <c r="Q15" s="87">
        <f t="shared" si="5"/>
        <v>58.876083292493121</v>
      </c>
      <c r="R15" s="87">
        <f t="shared" si="5"/>
        <v>60.210257585346113</v>
      </c>
      <c r="S15" s="87">
        <f t="shared" si="5"/>
        <v>62.950882665783148</v>
      </c>
      <c r="T15" s="87">
        <f t="shared" si="5"/>
        <v>64.800285190844619</v>
      </c>
      <c r="U15" s="87">
        <f t="shared" si="5"/>
        <v>63.369888040165321</v>
      </c>
      <c r="V15" s="87">
        <f t="shared" si="5"/>
        <v>64.297516956303483</v>
      </c>
      <c r="W15" s="87">
        <f t="shared" si="5"/>
        <v>68.147486817407923</v>
      </c>
      <c r="X15" s="87">
        <f t="shared" si="5"/>
        <v>64.415856777547148</v>
      </c>
      <c r="Y15" s="87">
        <f t="shared" si="5"/>
        <v>64.764330339334023</v>
      </c>
      <c r="Z15" s="87">
        <f t="shared" si="5"/>
        <v>65.38855830707152</v>
      </c>
      <c r="AA15" s="87">
        <f t="shared" si="5"/>
        <v>66.187283765776385</v>
      </c>
      <c r="AB15" s="87">
        <f t="shared" si="5"/>
        <v>66.86323838778786</v>
      </c>
      <c r="AC15" s="87">
        <f t="shared" si="5"/>
        <v>67.475939537624086</v>
      </c>
      <c r="AD15" s="87">
        <f t="shared" si="5"/>
        <v>68.069226667140555</v>
      </c>
      <c r="AE15" s="87">
        <f t="shared" si="5"/>
        <v>68.618655476370279</v>
      </c>
      <c r="AF15" s="87">
        <f t="shared" si="5"/>
        <v>69.196418827159576</v>
      </c>
      <c r="AG15" s="87">
        <f t="shared" si="5"/>
        <v>69.7758806787174</v>
      </c>
      <c r="AH15" s="87">
        <f t="shared" si="5"/>
        <v>70.409754688298392</v>
      </c>
      <c r="AI15" s="87">
        <f t="shared" si="5"/>
        <v>71.07106987259364</v>
      </c>
      <c r="AJ15" s="87">
        <f t="shared" si="5"/>
        <v>71.730040956685258</v>
      </c>
      <c r="AK15" s="87">
        <f t="shared" si="5"/>
        <v>72.371562438148771</v>
      </c>
      <c r="AL15" s="87">
        <f t="shared" si="5"/>
        <v>73.042517412551149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8.4791881812487695</v>
      </c>
      <c r="N16" s="11">
        <v>7.9316650967672206</v>
      </c>
      <c r="O16" s="11">
        <v>8.5357769230686014</v>
      </c>
      <c r="P16" s="11">
        <v>9.0017796666365282</v>
      </c>
      <c r="Q16" s="11">
        <v>8.6093869809519283</v>
      </c>
      <c r="R16" s="11">
        <v>8.812334138530856</v>
      </c>
      <c r="S16" s="11">
        <v>9.0878746164652462</v>
      </c>
      <c r="T16" s="11">
        <v>10.740790145831538</v>
      </c>
      <c r="U16" s="11">
        <v>10.508708851750338</v>
      </c>
      <c r="V16" s="11">
        <v>10.622488242201344</v>
      </c>
      <c r="W16" s="11">
        <v>11.49490832044286</v>
      </c>
      <c r="X16" s="11">
        <v>9.8450555417912557</v>
      </c>
      <c r="Y16" s="11">
        <v>9.9194623264072312</v>
      </c>
      <c r="Z16" s="11">
        <v>10.018124274877939</v>
      </c>
      <c r="AA16" s="11">
        <v>10.128321707522705</v>
      </c>
      <c r="AB16" s="11">
        <v>10.219331298056606</v>
      </c>
      <c r="AC16" s="11">
        <v>10.302885504041219</v>
      </c>
      <c r="AD16" s="11">
        <v>10.382022669740307</v>
      </c>
      <c r="AE16" s="11">
        <v>10.456079869087802</v>
      </c>
      <c r="AF16" s="11">
        <v>10.525882827705185</v>
      </c>
      <c r="AG16" s="11">
        <v>10.614466871628712</v>
      </c>
      <c r="AH16" s="11">
        <v>10.70101657102701</v>
      </c>
      <c r="AI16" s="11">
        <v>10.792268527427852</v>
      </c>
      <c r="AJ16" s="11">
        <v>10.880725183504774</v>
      </c>
      <c r="AK16" s="11">
        <v>10.970371995328446</v>
      </c>
      <c r="AL16" s="11">
        <v>11.054994288381414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5.3412718409217472</v>
      </c>
      <c r="N17" s="11">
        <v>6.9601010025276535</v>
      </c>
      <c r="O17" s="11">
        <v>6.6977870491353908</v>
      </c>
      <c r="P17" s="11">
        <v>6.7291371124601405</v>
      </c>
      <c r="Q17" s="11">
        <v>7.1526100624987592</v>
      </c>
      <c r="R17" s="11">
        <v>6.987261443394881</v>
      </c>
      <c r="S17" s="11">
        <v>7.6238918711940116</v>
      </c>
      <c r="T17" s="11">
        <v>7.7503491386639558</v>
      </c>
      <c r="U17" s="11">
        <v>8.0279761985110678</v>
      </c>
      <c r="V17" s="11">
        <v>8.1943651411463048</v>
      </c>
      <c r="W17" s="11">
        <v>8.3027701152469771</v>
      </c>
      <c r="X17" s="11">
        <v>8.0775210352010198</v>
      </c>
      <c r="Y17" s="11">
        <v>8.1524127984565826</v>
      </c>
      <c r="Z17" s="11">
        <v>8.2637112566436404</v>
      </c>
      <c r="AA17" s="11">
        <v>8.3928176727586603</v>
      </c>
      <c r="AB17" s="11">
        <v>8.5079526531955825</v>
      </c>
      <c r="AC17" s="11">
        <v>8.6220134203355467</v>
      </c>
      <c r="AD17" s="11">
        <v>8.7404513978044704</v>
      </c>
      <c r="AE17" s="11">
        <v>8.8490103972947942</v>
      </c>
      <c r="AF17" s="11">
        <v>8.9616984149196579</v>
      </c>
      <c r="AG17" s="11">
        <v>9.0746894705815482</v>
      </c>
      <c r="AH17" s="11">
        <v>9.2032216590369842</v>
      </c>
      <c r="AI17" s="11">
        <v>9.3212580626468462</v>
      </c>
      <c r="AJ17" s="11">
        <v>9.4385423818495582</v>
      </c>
      <c r="AK17" s="11">
        <v>9.5602373661444098</v>
      </c>
      <c r="AL17" s="11">
        <v>9.6885010086590349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4.6322479869741739</v>
      </c>
      <c r="N18" s="11">
        <v>5.1022057363442128</v>
      </c>
      <c r="O18" s="11">
        <v>5.1030567859063316</v>
      </c>
      <c r="P18" s="11">
        <v>4.8478618300808938</v>
      </c>
      <c r="Q18" s="11">
        <v>4.9432978537114112</v>
      </c>
      <c r="R18" s="11">
        <v>5.2253691092217718</v>
      </c>
      <c r="S18" s="11">
        <v>5.3875445533426038</v>
      </c>
      <c r="T18" s="11">
        <v>5.0187767249772657</v>
      </c>
      <c r="U18" s="11">
        <v>4.8974111262857827</v>
      </c>
      <c r="V18" s="11">
        <v>4.812224037009754</v>
      </c>
      <c r="W18" s="11">
        <v>5.1895726950160386</v>
      </c>
      <c r="X18" s="11">
        <v>5.909241782470084</v>
      </c>
      <c r="Y18" s="11">
        <v>6.0251663817846772</v>
      </c>
      <c r="Z18" s="11">
        <v>6.1525593077048288</v>
      </c>
      <c r="AA18" s="11">
        <v>6.2966178397747168</v>
      </c>
      <c r="AB18" s="11">
        <v>6.4290345481765918</v>
      </c>
      <c r="AC18" s="11">
        <v>6.5471682162838682</v>
      </c>
      <c r="AD18" s="11">
        <v>6.6611237276616952</v>
      </c>
      <c r="AE18" s="11">
        <v>6.7562847520125056</v>
      </c>
      <c r="AF18" s="11">
        <v>6.8860923176989006</v>
      </c>
      <c r="AG18" s="11">
        <v>6.9983950330746119</v>
      </c>
      <c r="AH18" s="11">
        <v>7.1255590225588623</v>
      </c>
      <c r="AI18" s="11">
        <v>7.235296721341296</v>
      </c>
      <c r="AJ18" s="11">
        <v>7.3849821922060368</v>
      </c>
      <c r="AK18" s="11">
        <v>7.4889970771233507</v>
      </c>
      <c r="AL18" s="11">
        <v>7.6396157739732331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7.0468606420998663</v>
      </c>
      <c r="N19" s="11">
        <v>7.2706709534695504</v>
      </c>
      <c r="O19" s="11">
        <v>8.5678992137451164</v>
      </c>
      <c r="P19" s="11">
        <v>8.0587132327071558</v>
      </c>
      <c r="Q19" s="11">
        <v>9.7992955322819029</v>
      </c>
      <c r="R19" s="11">
        <v>10.032458752940459</v>
      </c>
      <c r="S19" s="11">
        <v>11.488738132059151</v>
      </c>
      <c r="T19" s="11">
        <v>10.499164102932861</v>
      </c>
      <c r="U19" s="11">
        <v>9.7398032385049955</v>
      </c>
      <c r="V19" s="11">
        <v>9.6284209191517132</v>
      </c>
      <c r="W19" s="11">
        <v>11.511049007189913</v>
      </c>
      <c r="X19" s="11">
        <v>10.746483623303227</v>
      </c>
      <c r="Y19" s="11">
        <v>10.650256059218613</v>
      </c>
      <c r="Z19" s="11">
        <v>10.697777691251044</v>
      </c>
      <c r="AA19" s="11">
        <v>10.828751769612024</v>
      </c>
      <c r="AB19" s="11">
        <v>10.95012664038766</v>
      </c>
      <c r="AC19" s="11">
        <v>11.055988378358935</v>
      </c>
      <c r="AD19" s="11">
        <v>11.159776145001238</v>
      </c>
      <c r="AE19" s="11">
        <v>11.260960072234344</v>
      </c>
      <c r="AF19" s="11">
        <v>11.36337458871847</v>
      </c>
      <c r="AG19" s="11">
        <v>11.468737161598961</v>
      </c>
      <c r="AH19" s="11">
        <v>11.593838398772318</v>
      </c>
      <c r="AI19" s="11">
        <v>11.735538370218867</v>
      </c>
      <c r="AJ19" s="11">
        <v>11.843612579431349</v>
      </c>
      <c r="AK19" s="11">
        <v>11.962435520783636</v>
      </c>
      <c r="AL19" s="11">
        <v>12.070426406503927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27.253454183969986</v>
      </c>
      <c r="N20" s="11">
        <v>24.374683922852537</v>
      </c>
      <c r="O20" s="11">
        <v>25.663711391833473</v>
      </c>
      <c r="P20" s="11">
        <v>26.554427883138118</v>
      </c>
      <c r="Q20" s="11">
        <v>28.37149286304912</v>
      </c>
      <c r="R20" s="11">
        <v>29.152834141258143</v>
      </c>
      <c r="S20" s="11">
        <v>29.362833492722139</v>
      </c>
      <c r="T20" s="11">
        <v>30.791205078439006</v>
      </c>
      <c r="U20" s="11">
        <v>30.195988625113142</v>
      </c>
      <c r="V20" s="11">
        <v>31.040018616794359</v>
      </c>
      <c r="W20" s="11">
        <v>31.64918667951213</v>
      </c>
      <c r="X20" s="11">
        <v>29.837554794781557</v>
      </c>
      <c r="Y20" s="11">
        <v>30.017032773466919</v>
      </c>
      <c r="Z20" s="11">
        <v>30.25638577659408</v>
      </c>
      <c r="AA20" s="11">
        <v>30.540774776108279</v>
      </c>
      <c r="AB20" s="11">
        <v>30.756793247971416</v>
      </c>
      <c r="AC20" s="11">
        <v>30.947884018604523</v>
      </c>
      <c r="AD20" s="11">
        <v>31.125852726932834</v>
      </c>
      <c r="AE20" s="11">
        <v>31.296320385740838</v>
      </c>
      <c r="AF20" s="11">
        <v>31.459370678117367</v>
      </c>
      <c r="AG20" s="11">
        <v>31.619592141833564</v>
      </c>
      <c r="AH20" s="11">
        <v>31.786119036903216</v>
      </c>
      <c r="AI20" s="11">
        <v>31.986708190958783</v>
      </c>
      <c r="AJ20" s="11">
        <v>32.182178619693538</v>
      </c>
      <c r="AK20" s="11">
        <v>32.389520478768929</v>
      </c>
      <c r="AL20" s="11">
        <v>32.588979935033549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52.371684598227063</v>
      </c>
      <c r="N22" s="87">
        <f>SUM(N23:N24)</f>
        <v>48.530181671190796</v>
      </c>
      <c r="O22" s="87">
        <f t="shared" ref="O22:AL22" si="7">SUM(O23:O24)</f>
        <v>49.04865061639412</v>
      </c>
      <c r="P22" s="87">
        <f t="shared" si="7"/>
        <v>48.756677367077543</v>
      </c>
      <c r="Q22" s="87">
        <f t="shared" si="7"/>
        <v>51.878930336943604</v>
      </c>
      <c r="R22" s="87">
        <f t="shared" si="7"/>
        <v>53.642195862786998</v>
      </c>
      <c r="S22" s="87">
        <f t="shared" si="7"/>
        <v>51.658334061062995</v>
      </c>
      <c r="T22" s="87">
        <f t="shared" si="7"/>
        <v>53.432121870183749</v>
      </c>
      <c r="U22" s="87">
        <f t="shared" si="7"/>
        <v>53.017075289049622</v>
      </c>
      <c r="V22" s="87">
        <f t="shared" si="7"/>
        <v>51.796149650216996</v>
      </c>
      <c r="W22" s="87">
        <f t="shared" si="7"/>
        <v>51.685784615469601</v>
      </c>
      <c r="X22" s="87">
        <f t="shared" si="7"/>
        <v>49.967575820167767</v>
      </c>
      <c r="Y22" s="87">
        <f t="shared" si="7"/>
        <v>49.612933495902446</v>
      </c>
      <c r="Z22" s="87">
        <f t="shared" si="7"/>
        <v>49.312671981965799</v>
      </c>
      <c r="AA22" s="87">
        <f t="shared" si="7"/>
        <v>49.063442783033295</v>
      </c>
      <c r="AB22" s="87">
        <f t="shared" si="7"/>
        <v>48.637779010105234</v>
      </c>
      <c r="AC22" s="87">
        <f t="shared" si="7"/>
        <v>48.10827297308839</v>
      </c>
      <c r="AD22" s="87">
        <f t="shared" si="7"/>
        <v>47.515446158278451</v>
      </c>
      <c r="AE22" s="87">
        <f t="shared" si="7"/>
        <v>47.026530972609123</v>
      </c>
      <c r="AF22" s="87">
        <f t="shared" si="7"/>
        <v>46.561222722033399</v>
      </c>
      <c r="AG22" s="87">
        <f t="shared" si="7"/>
        <v>46.143066424016595</v>
      </c>
      <c r="AH22" s="87">
        <f t="shared" si="7"/>
        <v>45.642322094438939</v>
      </c>
      <c r="AI22" s="87">
        <f t="shared" si="7"/>
        <v>44.957612213445998</v>
      </c>
      <c r="AJ22" s="87">
        <f t="shared" si="7"/>
        <v>44.348848099546188</v>
      </c>
      <c r="AK22" s="87">
        <f t="shared" si="7"/>
        <v>43.699521155919598</v>
      </c>
      <c r="AL22" s="87">
        <f t="shared" si="7"/>
        <v>43.037151658139415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38.617526731072545</v>
      </c>
      <c r="N23" s="11">
        <v>36.579917520887939</v>
      </c>
      <c r="O23" s="11">
        <v>37.397681510733257</v>
      </c>
      <c r="P23" s="11">
        <v>36.554360246387709</v>
      </c>
      <c r="Q23" s="11">
        <v>39.004024745773449</v>
      </c>
      <c r="R23" s="11">
        <v>41.355447069592032</v>
      </c>
      <c r="S23" s="11">
        <v>39.882079223778256</v>
      </c>
      <c r="T23" s="11">
        <v>41.25869313999145</v>
      </c>
      <c r="U23" s="11">
        <v>40.413174394495876</v>
      </c>
      <c r="V23" s="11">
        <v>40.15299612885137</v>
      </c>
      <c r="W23" s="11">
        <v>40.607222729495341</v>
      </c>
      <c r="X23" s="11">
        <v>37.678809101653179</v>
      </c>
      <c r="Y23" s="11">
        <v>37.530583726872941</v>
      </c>
      <c r="Z23" s="11">
        <v>37.438231071977633</v>
      </c>
      <c r="AA23" s="11">
        <v>37.401288410345757</v>
      </c>
      <c r="AB23" s="11">
        <v>37.259834622990702</v>
      </c>
      <c r="AC23" s="11">
        <v>37.065321108228652</v>
      </c>
      <c r="AD23" s="11">
        <v>36.844656441710256</v>
      </c>
      <c r="AE23" s="11">
        <v>36.599527737480116</v>
      </c>
      <c r="AF23" s="11">
        <v>36.347023538295758</v>
      </c>
      <c r="AG23" s="11">
        <v>36.111612043017558</v>
      </c>
      <c r="AH23" s="11">
        <v>35.860800389042758</v>
      </c>
      <c r="AI23" s="11">
        <v>35.593240442028609</v>
      </c>
      <c r="AJ23" s="11">
        <v>35.328444036477549</v>
      </c>
      <c r="AK23" s="11">
        <v>35.056747450463781</v>
      </c>
      <c r="AL23" s="11">
        <v>34.760120160385199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13.754157867154518</v>
      </c>
      <c r="N24" s="11">
        <v>11.950264150302855</v>
      </c>
      <c r="O24" s="11">
        <v>11.650969105660863</v>
      </c>
      <c r="P24" s="11">
        <v>12.202317120689832</v>
      </c>
      <c r="Q24" s="11">
        <v>12.874905591170153</v>
      </c>
      <c r="R24" s="11">
        <v>12.286748793194965</v>
      </c>
      <c r="S24" s="11">
        <v>11.776254837284739</v>
      </c>
      <c r="T24" s="11">
        <v>12.173428730192295</v>
      </c>
      <c r="U24" s="11">
        <v>12.603900894553746</v>
      </c>
      <c r="V24" s="11">
        <v>11.643153521365626</v>
      </c>
      <c r="W24" s="11">
        <v>11.07856188597426</v>
      </c>
      <c r="X24" s="11">
        <v>12.288766718514587</v>
      </c>
      <c r="Y24" s="11">
        <v>12.082349769029506</v>
      </c>
      <c r="Z24" s="11">
        <v>11.874440909988168</v>
      </c>
      <c r="AA24" s="11">
        <v>11.662154372687537</v>
      </c>
      <c r="AB24" s="11">
        <v>11.377944387114535</v>
      </c>
      <c r="AC24" s="11">
        <v>11.042951864859734</v>
      </c>
      <c r="AD24" s="11">
        <v>10.670789716568196</v>
      </c>
      <c r="AE24" s="11">
        <v>10.427003235129005</v>
      </c>
      <c r="AF24" s="11">
        <v>10.214199183737643</v>
      </c>
      <c r="AG24" s="11">
        <v>10.031454380999033</v>
      </c>
      <c r="AH24" s="11">
        <v>9.781521705396182</v>
      </c>
      <c r="AI24" s="11">
        <v>9.3643717714173853</v>
      </c>
      <c r="AJ24" s="11">
        <v>9.0204040630686375</v>
      </c>
      <c r="AK24" s="11">
        <v>8.64277370545582</v>
      </c>
      <c r="AL24" s="11">
        <v>8.2770314977542174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42.763112714746072</v>
      </c>
      <c r="N26" s="87">
        <f>SUM(N27:N30)</f>
        <v>40.575783194598628</v>
      </c>
      <c r="O26" s="87">
        <f t="shared" ref="O26:AL26" si="9">SUM(O27:O30)</f>
        <v>40.394165860206257</v>
      </c>
      <c r="P26" s="87">
        <f t="shared" si="9"/>
        <v>41.39769668407834</v>
      </c>
      <c r="Q26" s="87">
        <f t="shared" si="9"/>
        <v>45.084436759215109</v>
      </c>
      <c r="R26" s="87">
        <f>SUM(R27:R30)</f>
        <v>46.981713008252342</v>
      </c>
      <c r="S26" s="87">
        <f t="shared" si="9"/>
        <v>45.942045002534208</v>
      </c>
      <c r="T26" s="87">
        <f t="shared" si="9"/>
        <v>45.619154536520199</v>
      </c>
      <c r="U26" s="87">
        <f t="shared" si="9"/>
        <v>43.818647077750398</v>
      </c>
      <c r="V26" s="87">
        <f t="shared" si="9"/>
        <v>44.402853801815951</v>
      </c>
      <c r="W26" s="87">
        <f t="shared" si="9"/>
        <v>38.576820818578078</v>
      </c>
      <c r="X26" s="87">
        <f t="shared" si="9"/>
        <v>39.516189136572024</v>
      </c>
      <c r="Y26" s="87">
        <f t="shared" si="9"/>
        <v>39.390341435361542</v>
      </c>
      <c r="Z26" s="87">
        <f t="shared" si="9"/>
        <v>39.385306540727086</v>
      </c>
      <c r="AA26" s="87">
        <f t="shared" si="9"/>
        <v>39.442130881983893</v>
      </c>
      <c r="AB26" s="87">
        <f t="shared" si="9"/>
        <v>39.396509845087913</v>
      </c>
      <c r="AC26" s="87">
        <f t="shared" si="9"/>
        <v>39.288993411693326</v>
      </c>
      <c r="AD26" s="87">
        <f t="shared" si="9"/>
        <v>39.168623547549572</v>
      </c>
      <c r="AE26" s="87">
        <f t="shared" si="9"/>
        <v>39.040546897367392</v>
      </c>
      <c r="AF26" s="87">
        <f t="shared" si="9"/>
        <v>38.933840873396868</v>
      </c>
      <c r="AG26" s="87">
        <f t="shared" si="9"/>
        <v>38.82974519637154</v>
      </c>
      <c r="AH26" s="87">
        <f t="shared" si="9"/>
        <v>38.719128290752543</v>
      </c>
      <c r="AI26" s="87">
        <f t="shared" si="9"/>
        <v>38.614913047488933</v>
      </c>
      <c r="AJ26" s="87">
        <f t="shared" si="9"/>
        <v>38.511424805619839</v>
      </c>
      <c r="AK26" s="87">
        <f t="shared" si="9"/>
        <v>38.405228983686378</v>
      </c>
      <c r="AL26" s="87">
        <f t="shared" si="9"/>
        <v>38.287943960120138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5.6886683259736222</v>
      </c>
      <c r="N27" s="11">
        <v>4.6169087560350492</v>
      </c>
      <c r="O27" s="11">
        <v>5.4849221088745841</v>
      </c>
      <c r="P27" s="11">
        <v>4.8807329734314671</v>
      </c>
      <c r="Q27" s="11">
        <v>6.1289741309141306</v>
      </c>
      <c r="R27" s="11">
        <v>6.2027654673988026</v>
      </c>
      <c r="S27" s="11">
        <v>6.7595842158119277</v>
      </c>
      <c r="T27" s="11">
        <v>5.0871176828941067</v>
      </c>
      <c r="U27" s="11">
        <v>5.4153918727010071</v>
      </c>
      <c r="V27" s="11">
        <v>6.6390866607637271</v>
      </c>
      <c r="W27" s="11">
        <v>4.2932745777918271</v>
      </c>
      <c r="X27" s="11">
        <v>4.2076810797165738</v>
      </c>
      <c r="Y27" s="11">
        <v>4.2616014565400562</v>
      </c>
      <c r="Z27" s="11">
        <v>4.3374941454621565</v>
      </c>
      <c r="AA27" s="11">
        <v>4.4351072358268793</v>
      </c>
      <c r="AB27" s="11">
        <v>4.5095151388223593</v>
      </c>
      <c r="AC27" s="11">
        <v>4.5775051100820763</v>
      </c>
      <c r="AD27" s="11">
        <v>4.6411378688274416</v>
      </c>
      <c r="AE27" s="11">
        <v>4.7042312026425464</v>
      </c>
      <c r="AF27" s="11">
        <v>4.7660174804980056</v>
      </c>
      <c r="AG27" s="11">
        <v>4.8311364781930441</v>
      </c>
      <c r="AH27" s="11">
        <v>4.8970024470750761</v>
      </c>
      <c r="AI27" s="11">
        <v>4.963397843071383</v>
      </c>
      <c r="AJ27" s="11">
        <v>5.0288022188583072</v>
      </c>
      <c r="AK27" s="11">
        <v>5.0943542120272349</v>
      </c>
      <c r="AL27" s="11">
        <v>5.163909077540521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15.419594655349592</v>
      </c>
      <c r="N28" s="11">
        <v>15.672018414945128</v>
      </c>
      <c r="O28" s="11">
        <v>15.331748209799532</v>
      </c>
      <c r="P28" s="11">
        <v>15.861603729854584</v>
      </c>
      <c r="Q28" s="11">
        <v>17.209429678671178</v>
      </c>
      <c r="R28" s="11">
        <v>18.068621378152312</v>
      </c>
      <c r="S28" s="11">
        <v>17.763994743553749</v>
      </c>
      <c r="T28" s="11">
        <v>17.166413095181063</v>
      </c>
      <c r="U28" s="11">
        <v>16.992892389485394</v>
      </c>
      <c r="V28" s="11">
        <v>17.609622777065535</v>
      </c>
      <c r="W28" s="11">
        <v>15.136569879745572</v>
      </c>
      <c r="X28" s="11">
        <v>15.492919571391209</v>
      </c>
      <c r="Y28" s="11">
        <v>15.456894749638638</v>
      </c>
      <c r="Z28" s="11">
        <v>15.423928050095652</v>
      </c>
      <c r="AA28" s="11">
        <v>15.404965234534766</v>
      </c>
      <c r="AB28" s="11">
        <v>15.346232836133193</v>
      </c>
      <c r="AC28" s="11">
        <v>15.272251142375083</v>
      </c>
      <c r="AD28" s="11">
        <v>15.193791180789216</v>
      </c>
      <c r="AE28" s="11">
        <v>15.106256850850212</v>
      </c>
      <c r="AF28" s="11">
        <v>15.012369340890933</v>
      </c>
      <c r="AG28" s="11">
        <v>14.917978102759353</v>
      </c>
      <c r="AH28" s="11">
        <v>14.822390274298129</v>
      </c>
      <c r="AI28" s="11">
        <v>14.731544219812701</v>
      </c>
      <c r="AJ28" s="11">
        <v>14.631751794297449</v>
      </c>
      <c r="AK28" s="11">
        <v>14.533598536946045</v>
      </c>
      <c r="AL28" s="11">
        <v>14.432751816263394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13.152756560348321</v>
      </c>
      <c r="N29" s="11">
        <v>11.844264750898679</v>
      </c>
      <c r="O29" s="11">
        <v>10.227013753303844</v>
      </c>
      <c r="P29" s="11">
        <v>11.055460444701156</v>
      </c>
      <c r="Q29" s="11">
        <v>11.354335616227957</v>
      </c>
      <c r="R29" s="11">
        <v>12.011193668857645</v>
      </c>
      <c r="S29" s="11">
        <v>10.691566644786556</v>
      </c>
      <c r="T29" s="11">
        <v>12.187166624520039</v>
      </c>
      <c r="U29" s="11">
        <v>11.256340716940757</v>
      </c>
      <c r="V29" s="11">
        <v>10.535885273208246</v>
      </c>
      <c r="W29" s="11">
        <v>9.8081563034202741</v>
      </c>
      <c r="X29" s="11">
        <v>10.643399388808056</v>
      </c>
      <c r="Y29" s="11">
        <v>10.524507753689678</v>
      </c>
      <c r="Z29" s="11">
        <v>10.435384570191395</v>
      </c>
      <c r="AA29" s="11">
        <v>10.346581017038488</v>
      </c>
      <c r="AB29" s="11">
        <v>10.231998345236642</v>
      </c>
      <c r="AC29" s="11">
        <v>10.112349006103591</v>
      </c>
      <c r="AD29" s="11">
        <v>10.000681083349884</v>
      </c>
      <c r="AE29" s="11">
        <v>9.8857032943521137</v>
      </c>
      <c r="AF29" s="11">
        <v>9.77699414940815</v>
      </c>
      <c r="AG29" s="11">
        <v>9.6662496595552181</v>
      </c>
      <c r="AH29" s="11">
        <v>9.5541117372216622</v>
      </c>
      <c r="AI29" s="11">
        <v>9.4398340650283092</v>
      </c>
      <c r="AJ29" s="11">
        <v>9.3239635477607656</v>
      </c>
      <c r="AK29" s="11">
        <v>9.20532201786469</v>
      </c>
      <c r="AL29" s="11">
        <v>9.0875189636760769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8.5020931730745346</v>
      </c>
      <c r="N30" s="11">
        <v>8.4425912727197758</v>
      </c>
      <c r="O30" s="11">
        <v>9.3504817882282971</v>
      </c>
      <c r="P30" s="11">
        <v>9.5998995360911348</v>
      </c>
      <c r="Q30" s="11">
        <v>10.391697333401847</v>
      </c>
      <c r="R30" s="11">
        <v>10.699132493843587</v>
      </c>
      <c r="S30" s="11">
        <v>10.726899398381974</v>
      </c>
      <c r="T30" s="11">
        <v>11.178457133924995</v>
      </c>
      <c r="U30" s="11">
        <v>10.154022098623233</v>
      </c>
      <c r="V30" s="11">
        <v>9.6182590907784409</v>
      </c>
      <c r="W30" s="11">
        <v>9.3388200576204028</v>
      </c>
      <c r="X30" s="11">
        <v>9.1721890966561812</v>
      </c>
      <c r="Y30" s="11">
        <v>9.1473374754931722</v>
      </c>
      <c r="Z30" s="11">
        <v>9.1884997749778794</v>
      </c>
      <c r="AA30" s="11">
        <v>9.2554773945837585</v>
      </c>
      <c r="AB30" s="11">
        <v>9.308763524895717</v>
      </c>
      <c r="AC30" s="11">
        <v>9.3268881531325789</v>
      </c>
      <c r="AD30" s="11">
        <v>9.3330134145830286</v>
      </c>
      <c r="AE30" s="11">
        <v>9.3443555495225183</v>
      </c>
      <c r="AF30" s="11">
        <v>9.378459902599781</v>
      </c>
      <c r="AG30" s="11">
        <v>9.4143809558639262</v>
      </c>
      <c r="AH30" s="11">
        <v>9.4456238321576791</v>
      </c>
      <c r="AI30" s="11">
        <v>9.4801369195765375</v>
      </c>
      <c r="AJ30" s="11">
        <v>9.5269072447033132</v>
      </c>
      <c r="AK30" s="11">
        <v>9.5719542168484129</v>
      </c>
      <c r="AL30" s="11">
        <v>9.6037641026401488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40.49787895350854</v>
      </c>
      <c r="N32" s="87">
        <f t="shared" si="10"/>
        <v>39.86192150320025</v>
      </c>
      <c r="O32" s="87">
        <f t="shared" si="10"/>
        <v>40.078051713659761</v>
      </c>
      <c r="P32" s="87">
        <f t="shared" si="10"/>
        <v>41.595548184101403</v>
      </c>
      <c r="Q32" s="87">
        <f t="shared" si="10"/>
        <v>45.343057119437077</v>
      </c>
      <c r="R32" s="87">
        <f t="shared" si="10"/>
        <v>45.472985724408076</v>
      </c>
      <c r="S32" s="87">
        <f t="shared" si="10"/>
        <v>49.528520003408026</v>
      </c>
      <c r="T32" s="87">
        <f t="shared" si="10"/>
        <v>49.510997491804879</v>
      </c>
      <c r="U32" s="87">
        <f t="shared" si="10"/>
        <v>47.200755937643187</v>
      </c>
      <c r="V32" s="87">
        <f t="shared" si="10"/>
        <v>49.263689405652357</v>
      </c>
      <c r="W32" s="87">
        <f t="shared" si="10"/>
        <v>48.416207326400873</v>
      </c>
      <c r="X32" s="87">
        <f t="shared" si="10"/>
        <v>49.814563177427509</v>
      </c>
      <c r="Y32" s="87">
        <f t="shared" si="10"/>
        <v>50.215187988392188</v>
      </c>
      <c r="Z32" s="87">
        <f t="shared" si="10"/>
        <v>50.764808692347529</v>
      </c>
      <c r="AA32" s="87">
        <f t="shared" si="10"/>
        <v>51.422003207241687</v>
      </c>
      <c r="AB32" s="87">
        <f t="shared" si="10"/>
        <v>51.973805828536349</v>
      </c>
      <c r="AC32" s="87">
        <f t="shared" si="10"/>
        <v>52.519640598871199</v>
      </c>
      <c r="AD32" s="87">
        <f t="shared" si="10"/>
        <v>53.064689713427221</v>
      </c>
      <c r="AE32" s="87">
        <f t="shared" ref="AE32" si="11">SUM(AE33:AE35)</f>
        <v>53.567148993036902</v>
      </c>
      <c r="AF32" s="87">
        <f t="shared" ref="AF32" si="12">SUM(AF33:AF35)</f>
        <v>54.093300116606578</v>
      </c>
      <c r="AG32" s="87">
        <f t="shared" ref="AG32" si="13">SUM(AG33:AG35)</f>
        <v>54.633815452888662</v>
      </c>
      <c r="AH32" s="87">
        <f t="shared" ref="AH32" si="14">SUM(AH33:AH35)</f>
        <v>55.192425464779738</v>
      </c>
      <c r="AI32" s="87">
        <f t="shared" ref="AI32" si="15">SUM(AI33:AI35)</f>
        <v>55.795162070960565</v>
      </c>
      <c r="AJ32" s="87">
        <f t="shared" ref="AJ32" si="16">SUM(AJ33:AJ35)</f>
        <v>56.406626122629213</v>
      </c>
      <c r="AK32" s="87">
        <f t="shared" ref="AK32" si="17">SUM(AK33:AK35)</f>
        <v>57.034809314392611</v>
      </c>
      <c r="AL32" s="87">
        <f t="shared" ref="AL32" si="18">SUM(AL33:AL35)</f>
        <v>57.698695417078014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30.279384218784578</v>
      </c>
      <c r="N33" s="11">
        <v>30.200904513009128</v>
      </c>
      <c r="O33" s="11">
        <v>30.096767236878808</v>
      </c>
      <c r="P33" s="11">
        <v>32.077572092256275</v>
      </c>
      <c r="Q33" s="11">
        <v>35.276453785182703</v>
      </c>
      <c r="R33" s="11">
        <v>34.826370446983972</v>
      </c>
      <c r="S33" s="11">
        <v>37.994390563510805</v>
      </c>
      <c r="T33" s="11">
        <v>38.52451015487356</v>
      </c>
      <c r="U33" s="11">
        <v>36.774846194812767</v>
      </c>
      <c r="V33" s="11">
        <v>37.830674881164171</v>
      </c>
      <c r="W33" s="11">
        <v>36.675166313580789</v>
      </c>
      <c r="X33" s="11">
        <v>38.154770413898191</v>
      </c>
      <c r="Y33" s="11">
        <v>38.516848367953152</v>
      </c>
      <c r="Z33" s="11">
        <v>38.999831529945723</v>
      </c>
      <c r="AA33" s="11">
        <v>39.568132722072782</v>
      </c>
      <c r="AB33" s="11">
        <v>40.070646087146258</v>
      </c>
      <c r="AC33" s="11">
        <v>40.580311370304983</v>
      </c>
      <c r="AD33" s="11">
        <v>41.092210767589741</v>
      </c>
      <c r="AE33" s="11">
        <v>41.569598715174664</v>
      </c>
      <c r="AF33" s="11">
        <v>42.064452127432702</v>
      </c>
      <c r="AG33" s="11">
        <v>42.573183171388095</v>
      </c>
      <c r="AH33" s="11">
        <v>43.094368777909139</v>
      </c>
      <c r="AI33" s="11">
        <v>43.657448030080467</v>
      </c>
      <c r="AJ33" s="11">
        <v>44.237233378637171</v>
      </c>
      <c r="AK33" s="11">
        <v>44.840128435499643</v>
      </c>
      <c r="AL33" s="11">
        <v>45.468317121455456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9.5178501891296108</v>
      </c>
      <c r="N34" s="11">
        <v>9.1573167299418365</v>
      </c>
      <c r="O34" s="11">
        <v>9.5012640841182403</v>
      </c>
      <c r="P34" s="11">
        <v>9.0628932665754487</v>
      </c>
      <c r="Q34" s="11">
        <v>9.5417642664707518</v>
      </c>
      <c r="R34" s="11">
        <v>10.133560867796966</v>
      </c>
      <c r="S34" s="11">
        <v>11.102999670461084</v>
      </c>
      <c r="T34" s="11">
        <v>10.550090044792167</v>
      </c>
      <c r="U34" s="11">
        <v>9.9693990916488833</v>
      </c>
      <c r="V34" s="11">
        <v>11.022358976383286</v>
      </c>
      <c r="W34" s="11">
        <v>11.216361143470117</v>
      </c>
      <c r="X34" s="11">
        <v>11.246255022708164</v>
      </c>
      <c r="Y34" s="11">
        <v>11.28036799370183</v>
      </c>
      <c r="Z34" s="11">
        <v>11.341726256702509</v>
      </c>
      <c r="AA34" s="11">
        <v>11.424229937697703</v>
      </c>
      <c r="AB34" s="11">
        <v>11.467684287428034</v>
      </c>
      <c r="AC34" s="11">
        <v>11.499633110734962</v>
      </c>
      <c r="AD34" s="11">
        <v>11.528812359173465</v>
      </c>
      <c r="AE34" s="11">
        <v>11.551366285091028</v>
      </c>
      <c r="AF34" s="11">
        <v>11.577632384843215</v>
      </c>
      <c r="AG34" s="11">
        <v>11.606120405464106</v>
      </c>
      <c r="AH34" s="11">
        <v>11.639945536551144</v>
      </c>
      <c r="AI34" s="11">
        <v>11.677378774542873</v>
      </c>
      <c r="AJ34" s="11">
        <v>11.704133450091511</v>
      </c>
      <c r="AK34" s="11">
        <v>11.727417860967643</v>
      </c>
      <c r="AL34" s="11">
        <v>11.758408922273315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0.70064454559435085</v>
      </c>
      <c r="N35" s="11">
        <v>0.50370026024929238</v>
      </c>
      <c r="O35" s="11">
        <v>0.4800203926627124</v>
      </c>
      <c r="P35" s="11">
        <v>0.45508282526967764</v>
      </c>
      <c r="Q35" s="11">
        <v>0.52483906778362099</v>
      </c>
      <c r="R35" s="11">
        <v>0.51305440962713866</v>
      </c>
      <c r="S35" s="11">
        <v>0.43112976943613396</v>
      </c>
      <c r="T35" s="11">
        <v>0.43639729213915668</v>
      </c>
      <c r="U35" s="11">
        <v>0.45651065118153789</v>
      </c>
      <c r="V35" s="11">
        <v>0.41065554810489913</v>
      </c>
      <c r="W35" s="11">
        <v>0.52467986934996869</v>
      </c>
      <c r="X35" s="11">
        <v>0.41353774082115685</v>
      </c>
      <c r="Y35" s="11">
        <v>0.41797162673720495</v>
      </c>
      <c r="Z35" s="11">
        <v>0.42325090569929968</v>
      </c>
      <c r="AA35" s="11">
        <v>0.42964054747120101</v>
      </c>
      <c r="AB35" s="11">
        <v>0.43547545396205473</v>
      </c>
      <c r="AC35" s="11">
        <v>0.43969611783125656</v>
      </c>
      <c r="AD35" s="11">
        <v>0.44366658666401287</v>
      </c>
      <c r="AE35" s="11">
        <v>0.44618399277120974</v>
      </c>
      <c r="AF35" s="11">
        <v>0.45121560433066321</v>
      </c>
      <c r="AG35" s="11">
        <v>0.45451187603646181</v>
      </c>
      <c r="AH35" s="11">
        <v>0.45811115031945698</v>
      </c>
      <c r="AI35" s="11">
        <v>0.46033526633722671</v>
      </c>
      <c r="AJ35" s="11">
        <v>0.465259293900532</v>
      </c>
      <c r="AK35" s="11">
        <v>0.46726301792532648</v>
      </c>
      <c r="AL35" s="11">
        <v>0.47196937334923944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35.02291424600385</v>
      </c>
      <c r="N37" s="87">
        <f t="shared" ref="N37:AL37" si="19">SUM(N38:N39)</f>
        <v>36.406647643694555</v>
      </c>
      <c r="O37" s="87">
        <f t="shared" si="19"/>
        <v>36.632706484157239</v>
      </c>
      <c r="P37" s="87">
        <f t="shared" si="19"/>
        <v>36.40533361241242</v>
      </c>
      <c r="Q37" s="87">
        <f t="shared" si="19"/>
        <v>38.046707928519659</v>
      </c>
      <c r="R37" s="87">
        <f t="shared" si="19"/>
        <v>39.663867963245288</v>
      </c>
      <c r="S37" s="87">
        <f t="shared" si="19"/>
        <v>39.137874763314571</v>
      </c>
      <c r="T37" s="87">
        <f t="shared" si="19"/>
        <v>38.251768585125298</v>
      </c>
      <c r="U37" s="87">
        <f t="shared" si="19"/>
        <v>37.996308529234945</v>
      </c>
      <c r="V37" s="87">
        <f t="shared" si="19"/>
        <v>35.765397470514159</v>
      </c>
      <c r="W37" s="87">
        <f t="shared" si="19"/>
        <v>35.427933600580317</v>
      </c>
      <c r="X37" s="87">
        <f t="shared" si="19"/>
        <v>35.179569079276192</v>
      </c>
      <c r="Y37" s="87">
        <f t="shared" si="19"/>
        <v>35.261896277624068</v>
      </c>
      <c r="Z37" s="87">
        <f t="shared" si="19"/>
        <v>35.395995751736528</v>
      </c>
      <c r="AA37" s="87">
        <f t="shared" si="19"/>
        <v>35.582588793849354</v>
      </c>
      <c r="AB37" s="87">
        <f t="shared" si="19"/>
        <v>35.679422072152249</v>
      </c>
      <c r="AC37" s="87">
        <f t="shared" si="19"/>
        <v>35.739118360018644</v>
      </c>
      <c r="AD37" s="87">
        <f t="shared" si="19"/>
        <v>35.762541502190807</v>
      </c>
      <c r="AE37" s="87">
        <f t="shared" si="19"/>
        <v>35.778993330147834</v>
      </c>
      <c r="AF37" s="87">
        <f t="shared" si="19"/>
        <v>35.796678124754351</v>
      </c>
      <c r="AG37" s="87">
        <f t="shared" si="19"/>
        <v>35.844303924900792</v>
      </c>
      <c r="AH37" s="87">
        <f t="shared" si="19"/>
        <v>35.8639740162631</v>
      </c>
      <c r="AI37" s="87">
        <f t="shared" si="19"/>
        <v>35.916677838312651</v>
      </c>
      <c r="AJ37" s="87">
        <f t="shared" si="19"/>
        <v>35.949870121813412</v>
      </c>
      <c r="AK37" s="87">
        <f t="shared" si="19"/>
        <v>35.977457812044499</v>
      </c>
      <c r="AL37" s="87">
        <f t="shared" si="19"/>
        <v>36.009024580063503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28.597388816843313</v>
      </c>
      <c r="N38" s="11">
        <v>30.427044063578322</v>
      </c>
      <c r="O38" s="11">
        <v>30.342989036372128</v>
      </c>
      <c r="P38" s="11">
        <v>30.141160961715421</v>
      </c>
      <c r="Q38" s="11">
        <v>31.835856430124181</v>
      </c>
      <c r="R38" s="11">
        <v>32.655691486787745</v>
      </c>
      <c r="S38" s="11">
        <v>32.210854074648879</v>
      </c>
      <c r="T38" s="11">
        <v>30.696010752391572</v>
      </c>
      <c r="U38" s="11">
        <v>30.385016757078716</v>
      </c>
      <c r="V38" s="11">
        <v>28.318392298640759</v>
      </c>
      <c r="W38" s="11">
        <v>27.914842265939633</v>
      </c>
      <c r="X38" s="11">
        <v>26.171688444908028</v>
      </c>
      <c r="Y38" s="11">
        <v>26.122855289497743</v>
      </c>
      <c r="Z38" s="11">
        <v>26.102535254495198</v>
      </c>
      <c r="AA38" s="11">
        <v>26.120894231299051</v>
      </c>
      <c r="AB38" s="11">
        <v>26.071066038114299</v>
      </c>
      <c r="AC38" s="11">
        <v>25.988329229418841</v>
      </c>
      <c r="AD38" s="11">
        <v>25.872153147291243</v>
      </c>
      <c r="AE38" s="11">
        <v>25.747263184365654</v>
      </c>
      <c r="AF38" s="11">
        <v>25.621607186852962</v>
      </c>
      <c r="AG38" s="11">
        <v>25.52381571871495</v>
      </c>
      <c r="AH38" s="11">
        <v>25.395272522522333</v>
      </c>
      <c r="AI38" s="11">
        <v>25.296422431923173</v>
      </c>
      <c r="AJ38" s="11">
        <v>25.177530322986378</v>
      </c>
      <c r="AK38" s="11">
        <v>25.045228260180494</v>
      </c>
      <c r="AL38" s="11">
        <v>24.919864796215002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6.4255254291605395</v>
      </c>
      <c r="N39" s="11">
        <v>5.9796035801162315</v>
      </c>
      <c r="O39" s="11">
        <v>6.2897174477851117</v>
      </c>
      <c r="P39" s="11">
        <v>6.2641726506969988</v>
      </c>
      <c r="Q39" s="11">
        <v>6.2108514983954803</v>
      </c>
      <c r="R39" s="11">
        <v>7.0081764764575452</v>
      </c>
      <c r="S39" s="11">
        <v>6.9270206886656922</v>
      </c>
      <c r="T39" s="11">
        <v>7.5557578327337227</v>
      </c>
      <c r="U39" s="11">
        <v>7.6112917721562301</v>
      </c>
      <c r="V39" s="11">
        <v>7.4470051718734007</v>
      </c>
      <c r="W39" s="11">
        <v>7.5130913346406869</v>
      </c>
      <c r="X39" s="11">
        <v>9.0078806343681634</v>
      </c>
      <c r="Y39" s="11">
        <v>9.1390409881263235</v>
      </c>
      <c r="Z39" s="11">
        <v>9.2934604972413286</v>
      </c>
      <c r="AA39" s="11">
        <v>9.4616945625503064</v>
      </c>
      <c r="AB39" s="11">
        <v>9.6083560340379499</v>
      </c>
      <c r="AC39" s="11">
        <v>9.750789130599804</v>
      </c>
      <c r="AD39" s="11">
        <v>9.8903883548995619</v>
      </c>
      <c r="AE39" s="11">
        <v>10.031730145782181</v>
      </c>
      <c r="AF39" s="11">
        <v>10.17507093790139</v>
      </c>
      <c r="AG39" s="11">
        <v>10.320488206185845</v>
      </c>
      <c r="AH39" s="11">
        <v>10.468701493740767</v>
      </c>
      <c r="AI39" s="11">
        <v>10.620255406389479</v>
      </c>
      <c r="AJ39" s="11">
        <v>10.772339798827034</v>
      </c>
      <c r="AK39" s="11">
        <v>10.932229551864003</v>
      </c>
      <c r="AL39" s="11">
        <v>11.089159783848503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27.865079044115866</v>
      </c>
      <c r="N41" s="87">
        <f t="shared" ref="N41" si="20">SUM(N42:N43)</f>
        <v>26.42642950354913</v>
      </c>
      <c r="O41" s="87">
        <f t="shared" ref="O41" si="21">SUM(O42:O43)</f>
        <v>25.672052269974664</v>
      </c>
      <c r="P41" s="87">
        <f t="shared" ref="P41" si="22">SUM(P42:P43)</f>
        <v>26.079270465494837</v>
      </c>
      <c r="Q41" s="87">
        <f t="shared" ref="Q41" si="23">SUM(Q42:Q43)</f>
        <v>27.483558768278819</v>
      </c>
      <c r="R41" s="87">
        <f t="shared" ref="R41" si="24">SUM(R42:R43)</f>
        <v>28.081136390351997</v>
      </c>
      <c r="S41" s="87">
        <f t="shared" ref="S41" si="25">SUM(S42:S43)</f>
        <v>29.469396592924699</v>
      </c>
      <c r="T41" s="87">
        <f t="shared" ref="T41" si="26">SUM(T42:T43)</f>
        <v>29.244985463812462</v>
      </c>
      <c r="U41" s="87">
        <f t="shared" ref="U41" si="27">SUM(U42:U43)</f>
        <v>30.858534905956489</v>
      </c>
      <c r="V41" s="87">
        <f t="shared" ref="V41" si="28">SUM(V42:V43)</f>
        <v>30.623689392947981</v>
      </c>
      <c r="W41" s="87">
        <f t="shared" ref="W41" si="29">SUM(W42:W43)</f>
        <v>26.875314333061581</v>
      </c>
      <c r="X41" s="87">
        <f t="shared" ref="X41" si="30">SUM(X42:X43)</f>
        <v>30.455867552398313</v>
      </c>
      <c r="Y41" s="87">
        <f t="shared" ref="Y41" si="31">SUM(Y42:Y43)</f>
        <v>30.566066048709033</v>
      </c>
      <c r="Z41" s="87">
        <f t="shared" ref="Z41" si="32">SUM(Z42:Z43)</f>
        <v>30.716315322831193</v>
      </c>
      <c r="AA41" s="87">
        <f t="shared" ref="AA41" si="33">SUM(AA42:AA43)</f>
        <v>30.883753435545014</v>
      </c>
      <c r="AB41" s="87">
        <f t="shared" ref="AB41" si="34">SUM(AB42:AB43)</f>
        <v>30.97408440080924</v>
      </c>
      <c r="AC41" s="87">
        <f t="shared" ref="AC41" si="35">SUM(AC42:AC43)</f>
        <v>31.0125669425654</v>
      </c>
      <c r="AD41" s="87">
        <f t="shared" ref="AD41" si="36">SUM(AD42:AD43)</f>
        <v>31.04320389421737</v>
      </c>
      <c r="AE41" s="87">
        <f t="shared" ref="AE41" si="37">SUM(AE42:AE43)</f>
        <v>31.078682327918646</v>
      </c>
      <c r="AF41" s="87">
        <f t="shared" ref="AF41" si="38">SUM(AF42:AF43)</f>
        <v>31.107945609569306</v>
      </c>
      <c r="AG41" s="87">
        <f t="shared" ref="AG41" si="39">SUM(AG42:AG43)</f>
        <v>31.13093589314056</v>
      </c>
      <c r="AH41" s="87">
        <f t="shared" ref="AH41" si="40">SUM(AH42:AH43)</f>
        <v>31.159772199242404</v>
      </c>
      <c r="AI41" s="87">
        <f t="shared" ref="AI41" si="41">SUM(AI42:AI43)</f>
        <v>31.17624230046124</v>
      </c>
      <c r="AJ41" s="87">
        <f t="shared" ref="AJ41" si="42">SUM(AJ42:AJ43)</f>
        <v>31.202046733062616</v>
      </c>
      <c r="AK41" s="87">
        <f t="shared" ref="AK41" si="43">SUM(AK42:AK43)</f>
        <v>31.21082660568824</v>
      </c>
      <c r="AL41" s="87">
        <f t="shared" ref="AL41" si="44">SUM(AL42:AL43)</f>
        <v>31.214244487757277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11.150760005253117</v>
      </c>
      <c r="N42" s="11">
        <v>10.572184390472836</v>
      </c>
      <c r="O42" s="11">
        <v>10.487838318649976</v>
      </c>
      <c r="P42" s="11">
        <v>10.818297910616963</v>
      </c>
      <c r="Q42" s="11">
        <v>11.814495811213744</v>
      </c>
      <c r="R42" s="11">
        <v>11.842277087192297</v>
      </c>
      <c r="S42" s="11">
        <v>11.345231061733106</v>
      </c>
      <c r="T42" s="11">
        <v>12.515217742974068</v>
      </c>
      <c r="U42" s="11">
        <v>12.378930540340159</v>
      </c>
      <c r="V42" s="11">
        <v>11.656117258642579</v>
      </c>
      <c r="W42" s="11">
        <v>10.137466107284412</v>
      </c>
      <c r="X42" s="11">
        <v>12.280963335805644</v>
      </c>
      <c r="Y42" s="11">
        <v>12.31941397973249</v>
      </c>
      <c r="Z42" s="11">
        <v>12.36437109415702</v>
      </c>
      <c r="AA42" s="11">
        <v>12.406339569051308</v>
      </c>
      <c r="AB42" s="11">
        <v>12.422582675908501</v>
      </c>
      <c r="AC42" s="11">
        <v>12.407937617631797</v>
      </c>
      <c r="AD42" s="11">
        <v>12.3882759661491</v>
      </c>
      <c r="AE42" s="11">
        <v>12.366618080383759</v>
      </c>
      <c r="AF42" s="11">
        <v>12.344058062347335</v>
      </c>
      <c r="AG42" s="11">
        <v>12.316034580603896</v>
      </c>
      <c r="AH42" s="11">
        <v>12.286855738356254</v>
      </c>
      <c r="AI42" s="11">
        <v>12.248964259165158</v>
      </c>
      <c r="AJ42" s="11">
        <v>12.217102380889838</v>
      </c>
      <c r="AK42" s="11">
        <v>12.168000800623153</v>
      </c>
      <c r="AL42" s="11">
        <v>12.115411346358053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16.714319038862747</v>
      </c>
      <c r="N43" s="11">
        <v>15.854245113076296</v>
      </c>
      <c r="O43" s="11">
        <v>15.184213951324688</v>
      </c>
      <c r="P43" s="11">
        <v>15.260972554877876</v>
      </c>
      <c r="Q43" s="11">
        <v>15.669062957065073</v>
      </c>
      <c r="R43" s="11">
        <v>16.2388593031597</v>
      </c>
      <c r="S43" s="11">
        <v>18.124165531191593</v>
      </c>
      <c r="T43" s="11">
        <v>16.729767720838396</v>
      </c>
      <c r="U43" s="11">
        <v>18.479604365616328</v>
      </c>
      <c r="V43" s="11">
        <v>18.967572134305403</v>
      </c>
      <c r="W43" s="11">
        <v>16.737848225777171</v>
      </c>
      <c r="X43" s="11">
        <v>18.174904216592669</v>
      </c>
      <c r="Y43" s="11">
        <v>18.246652068976545</v>
      </c>
      <c r="Z43" s="11">
        <v>18.351944228674171</v>
      </c>
      <c r="AA43" s="11">
        <v>18.477413866493706</v>
      </c>
      <c r="AB43" s="11">
        <v>18.551501724900739</v>
      </c>
      <c r="AC43" s="11">
        <v>18.604629324933601</v>
      </c>
      <c r="AD43" s="11">
        <v>18.654927928068268</v>
      </c>
      <c r="AE43" s="11">
        <v>18.712064247534887</v>
      </c>
      <c r="AF43" s="11">
        <v>18.763887547221969</v>
      </c>
      <c r="AG43" s="11">
        <v>18.814901312536662</v>
      </c>
      <c r="AH43" s="11">
        <v>18.872916460886152</v>
      </c>
      <c r="AI43" s="11">
        <v>18.927278041296084</v>
      </c>
      <c r="AJ43" s="11">
        <v>18.984944352172779</v>
      </c>
      <c r="AK43" s="11">
        <v>19.042825805065085</v>
      </c>
      <c r="AL43" s="11">
        <v>19.098833141399226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52.781631781059126</v>
      </c>
      <c r="N45" s="87">
        <f t="shared" ref="N45" si="45">SUM(N46:N47)</f>
        <v>48.771442813375103</v>
      </c>
      <c r="O45" s="87">
        <f t="shared" ref="O45" si="46">SUM(O46:O47)</f>
        <v>50.125930513857874</v>
      </c>
      <c r="P45" s="87">
        <f t="shared" ref="P45" si="47">SUM(P46:P47)</f>
        <v>51.722981611260956</v>
      </c>
      <c r="Q45" s="87">
        <f t="shared" ref="Q45" si="48">SUM(Q46:Q47)</f>
        <v>56.525791067948937</v>
      </c>
      <c r="R45" s="87">
        <f t="shared" ref="R45" si="49">SUM(R46:R47)</f>
        <v>58.20440140616352</v>
      </c>
      <c r="S45" s="87">
        <f t="shared" ref="S45" si="50">SUM(S46:S47)</f>
        <v>57.1566177182114</v>
      </c>
      <c r="T45" s="87">
        <f t="shared" ref="T45" si="51">SUM(T46:T47)</f>
        <v>56.140680948525677</v>
      </c>
      <c r="U45" s="87">
        <f t="shared" ref="U45" si="52">SUM(U46:U47)</f>
        <v>56.688846634169494</v>
      </c>
      <c r="V45" s="87">
        <f t="shared" ref="V45" si="53">SUM(V46:V47)</f>
        <v>56.62039903357288</v>
      </c>
      <c r="W45" s="87">
        <f t="shared" ref="W45" si="54">SUM(W46:W47)</f>
        <v>51.86453674864714</v>
      </c>
      <c r="X45" s="87">
        <f t="shared" ref="X45" si="55">SUM(X46:X47)</f>
        <v>51.808393430081395</v>
      </c>
      <c r="Y45" s="87">
        <f t="shared" ref="Y45" si="56">SUM(Y46:Y47)</f>
        <v>51.644363491821537</v>
      </c>
      <c r="Z45" s="87">
        <f t="shared" ref="Z45" si="57">SUM(Z46:Z47)</f>
        <v>51.670654268515335</v>
      </c>
      <c r="AA45" s="87">
        <f t="shared" ref="AA45" si="58">SUM(AA46:AA47)</f>
        <v>51.815433289585407</v>
      </c>
      <c r="AB45" s="87">
        <f t="shared" ref="AB45" si="59">SUM(AB46:AB47)</f>
        <v>51.818064068707152</v>
      </c>
      <c r="AC45" s="87">
        <f t="shared" ref="AC45" si="60">SUM(AC46:AC47)</f>
        <v>51.766544975411414</v>
      </c>
      <c r="AD45" s="87">
        <f t="shared" ref="AD45" si="61">SUM(AD46:AD47)</f>
        <v>51.679091958705563</v>
      </c>
      <c r="AE45" s="87">
        <f t="shared" ref="AE45" si="62">SUM(AE46:AE47)</f>
        <v>51.548231407535937</v>
      </c>
      <c r="AF45" s="87">
        <f t="shared" ref="AF45" si="63">SUM(AF46:AF47)</f>
        <v>51.421306223832858</v>
      </c>
      <c r="AG45" s="87">
        <f t="shared" ref="AG45" si="64">SUM(AG46:AG47)</f>
        <v>51.28297091373922</v>
      </c>
      <c r="AH45" s="87">
        <f t="shared" ref="AH45" si="65">SUM(AH46:AH47)</f>
        <v>51.136026712253518</v>
      </c>
      <c r="AI45" s="87">
        <f t="shared" ref="AI45" si="66">SUM(AI46:AI47)</f>
        <v>50.972499910843929</v>
      </c>
      <c r="AJ45" s="87">
        <f t="shared" ref="AJ45" si="67">SUM(AJ46:AJ47)</f>
        <v>50.80864480336961</v>
      </c>
      <c r="AK45" s="87">
        <f t="shared" ref="AK45" si="68">SUM(AK46:AK47)</f>
        <v>50.642636104800545</v>
      </c>
      <c r="AL45" s="87">
        <f t="shared" ref="AL45" si="69">SUM(AL46:AL47)</f>
        <v>50.45952868678205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7.6035795311906798</v>
      </c>
      <c r="N46" s="11">
        <v>7.0965798354609797</v>
      </c>
      <c r="O46" s="11">
        <v>6.9052156973808403</v>
      </c>
      <c r="P46" s="11">
        <v>6.7681739936128178</v>
      </c>
      <c r="Q46" s="11">
        <v>7.8014346396869714</v>
      </c>
      <c r="R46" s="11">
        <v>7.9701325673100021</v>
      </c>
      <c r="S46" s="11">
        <v>7.8486019544703831</v>
      </c>
      <c r="T46" s="11">
        <v>7.7195397615166694</v>
      </c>
      <c r="U46" s="11">
        <v>7.6523352566324299</v>
      </c>
      <c r="V46" s="11">
        <v>7.0139765994807064</v>
      </c>
      <c r="W46" s="11">
        <v>6.2006477224098457</v>
      </c>
      <c r="X46" s="11">
        <v>5.2967237560567932</v>
      </c>
      <c r="Y46" s="11">
        <v>5.2778869434446412</v>
      </c>
      <c r="Z46" s="11">
        <v>5.272032864568625</v>
      </c>
      <c r="AA46" s="11">
        <v>5.2694993888549932</v>
      </c>
      <c r="AB46" s="11">
        <v>5.2491253697676958</v>
      </c>
      <c r="AC46" s="11">
        <v>5.2282559856421216</v>
      </c>
      <c r="AD46" s="11">
        <v>5.2060503165772971</v>
      </c>
      <c r="AE46" s="11">
        <v>5.188846466786023</v>
      </c>
      <c r="AF46" s="11">
        <v>5.1732300289645385</v>
      </c>
      <c r="AG46" s="11">
        <v>5.1570042029652088</v>
      </c>
      <c r="AH46" s="11">
        <v>5.1420361849290748</v>
      </c>
      <c r="AI46" s="11">
        <v>5.1273137430650433</v>
      </c>
      <c r="AJ46" s="11">
        <v>5.1095747566979171</v>
      </c>
      <c r="AK46" s="11">
        <v>5.0903495344617049</v>
      </c>
      <c r="AL46" s="11">
        <v>5.0716286868370144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45.178052249868443</v>
      </c>
      <c r="N47" s="11">
        <v>41.674862977914124</v>
      </c>
      <c r="O47" s="11">
        <v>43.220714816477035</v>
      </c>
      <c r="P47" s="11">
        <v>44.954807617648136</v>
      </c>
      <c r="Q47" s="11">
        <v>48.724356428261963</v>
      </c>
      <c r="R47" s="11">
        <v>50.234268838853517</v>
      </c>
      <c r="S47" s="11">
        <v>49.308015763741018</v>
      </c>
      <c r="T47" s="11">
        <v>48.421141187009006</v>
      </c>
      <c r="U47" s="11">
        <v>49.03651137753706</v>
      </c>
      <c r="V47" s="11">
        <v>49.606422434092174</v>
      </c>
      <c r="W47" s="11">
        <v>45.663889026237293</v>
      </c>
      <c r="X47" s="11">
        <v>46.511669674024603</v>
      </c>
      <c r="Y47" s="11">
        <v>46.366476548376895</v>
      </c>
      <c r="Z47" s="11">
        <v>46.398621403946713</v>
      </c>
      <c r="AA47" s="11">
        <v>46.545933900730411</v>
      </c>
      <c r="AB47" s="11">
        <v>46.568938698939455</v>
      </c>
      <c r="AC47" s="11">
        <v>46.538288989769292</v>
      </c>
      <c r="AD47" s="11">
        <v>46.473041642128265</v>
      </c>
      <c r="AE47" s="11">
        <v>46.359384940749912</v>
      </c>
      <c r="AF47" s="11">
        <v>46.248076194868318</v>
      </c>
      <c r="AG47" s="11">
        <v>46.125966710774009</v>
      </c>
      <c r="AH47" s="11">
        <v>45.993990527324442</v>
      </c>
      <c r="AI47" s="11">
        <v>45.845186167778884</v>
      </c>
      <c r="AJ47" s="11">
        <v>45.699070046671693</v>
      </c>
      <c r="AK47" s="11">
        <v>45.552286570338843</v>
      </c>
      <c r="AL47" s="11">
        <v>45.387899999945034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432.21899999999982</v>
      </c>
      <c r="N49" s="87">
        <f t="shared" si="70"/>
        <v>420.13099999999997</v>
      </c>
      <c r="O49" s="87">
        <f t="shared" si="70"/>
        <v>428.87599999999992</v>
      </c>
      <c r="P49" s="87">
        <f t="shared" si="70"/>
        <v>440.4170000000002</v>
      </c>
      <c r="Q49" s="87">
        <f t="shared" si="70"/>
        <v>468.72500000000019</v>
      </c>
      <c r="R49" s="87">
        <f t="shared" si="70"/>
        <v>481.63600000000002</v>
      </c>
      <c r="S49" s="87">
        <f t="shared" si="70"/>
        <v>490.31500000000005</v>
      </c>
      <c r="T49" s="87">
        <f t="shared" si="70"/>
        <v>500.05100000000004</v>
      </c>
      <c r="U49" s="87">
        <f t="shared" si="70"/>
        <v>496.12699999999984</v>
      </c>
      <c r="V49" s="87">
        <f t="shared" si="70"/>
        <v>506.50599999999963</v>
      </c>
      <c r="W49" s="87">
        <f t="shared" si="70"/>
        <v>498.63899999999995</v>
      </c>
      <c r="X49" s="87">
        <f t="shared" si="70"/>
        <v>500.72800000000018</v>
      </c>
      <c r="Y49" s="87">
        <f t="shared" si="70"/>
        <v>502.73699999999985</v>
      </c>
      <c r="Z49" s="87">
        <f t="shared" si="70"/>
        <v>506.32599999999979</v>
      </c>
      <c r="AA49" s="87">
        <f t="shared" si="70"/>
        <v>510.83300000000008</v>
      </c>
      <c r="AB49" s="87">
        <f t="shared" si="70"/>
        <v>514.14500000000044</v>
      </c>
      <c r="AC49" s="87">
        <f t="shared" si="70"/>
        <v>516.9820000000002</v>
      </c>
      <c r="AD49" s="87">
        <f t="shared" si="70"/>
        <v>519.64</v>
      </c>
      <c r="AE49" s="87">
        <f t="shared" ref="AE49:AL49" si="71">SUM(AE5,AE9,AE15,AE22,AE26,AE32,AE37,AE41,AE45)</f>
        <v>522.2589999999999</v>
      </c>
      <c r="AF49" s="87">
        <f t="shared" si="71"/>
        <v>524.87900000000025</v>
      </c>
      <c r="AG49" s="87">
        <f t="shared" si="71"/>
        <v>527.61299999999983</v>
      </c>
      <c r="AH49" s="87">
        <f t="shared" si="71"/>
        <v>530.32799999999997</v>
      </c>
      <c r="AI49" s="87">
        <f t="shared" si="71"/>
        <v>533.04399999999987</v>
      </c>
      <c r="AJ49" s="87">
        <f t="shared" si="71"/>
        <v>535.78600000000006</v>
      </c>
      <c r="AK49" s="87">
        <f t="shared" si="71"/>
        <v>538.51299999999981</v>
      </c>
      <c r="AL49" s="87">
        <f t="shared" si="71"/>
        <v>541.25399999999991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8.9262167360284722E-2</v>
      </c>
      <c r="N52" s="337">
        <f t="shared" si="73"/>
        <v>9.7976913547601796E-2</v>
      </c>
      <c r="O52" s="337">
        <f t="shared" si="73"/>
        <v>0.10118856851324004</v>
      </c>
      <c r="P52" s="337">
        <f t="shared" si="73"/>
        <v>0.10247475331256126</v>
      </c>
      <c r="Q52" s="337">
        <f t="shared" si="73"/>
        <v>9.9860190713991576E-2</v>
      </c>
      <c r="R52" s="337">
        <f t="shared" si="73"/>
        <v>0.10330802757765363</v>
      </c>
      <c r="S52" s="337">
        <f t="shared" si="73"/>
        <v>0.10255575707429268</v>
      </c>
      <c r="T52" s="337">
        <f t="shared" si="73"/>
        <v>0.10898353810456538</v>
      </c>
      <c r="U52" s="337">
        <f t="shared" si="73"/>
        <v>0.10794841361396749</v>
      </c>
      <c r="V52" s="337">
        <f t="shared" si="73"/>
        <v>0.11096213233062796</v>
      </c>
      <c r="W52" s="337">
        <f t="shared" si="73"/>
        <v>0.11352377389622234</v>
      </c>
      <c r="X52" s="337">
        <f t="shared" si="73"/>
        <v>0.11015200564983152</v>
      </c>
      <c r="Y52" s="337">
        <f t="shared" si="73"/>
        <v>0.11095603216986001</v>
      </c>
      <c r="Z52" s="337">
        <f t="shared" si="73"/>
        <v>0.11175318014187305</v>
      </c>
      <c r="AA52" s="337">
        <f t="shared" si="73"/>
        <v>0.11256313935063958</v>
      </c>
      <c r="AB52" s="337">
        <f t="shared" si="73"/>
        <v>0.11335148291062078</v>
      </c>
      <c r="AC52" s="337">
        <f t="shared" si="73"/>
        <v>0.1141450183560735</v>
      </c>
      <c r="AD52" s="337">
        <f t="shared" si="73"/>
        <v>0.11495792499580351</v>
      </c>
      <c r="AE52" s="337">
        <f t="shared" ref="AE52:AL52" si="74">AE5/AE$49</f>
        <v>0.11575340853560248</v>
      </c>
      <c r="AF52" s="337">
        <f t="shared" si="74"/>
        <v>0.11652934900596557</v>
      </c>
      <c r="AG52" s="337">
        <f t="shared" si="74"/>
        <v>0.11729867185063497</v>
      </c>
      <c r="AH52" s="337">
        <f t="shared" si="74"/>
        <v>0.11806978183611588</v>
      </c>
      <c r="AI52" s="337">
        <f t="shared" si="74"/>
        <v>0.11885661707829524</v>
      </c>
      <c r="AJ52" s="337">
        <f t="shared" si="74"/>
        <v>0.11966922123714104</v>
      </c>
      <c r="AK52" s="337">
        <f t="shared" si="74"/>
        <v>0.12050494571927887</v>
      </c>
      <c r="AL52" s="337">
        <f t="shared" si="74"/>
        <v>0.12136251465307361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6.2648727472515167E-2</v>
      </c>
      <c r="N53" s="336">
        <f t="shared" si="75"/>
        <v>6.8198965785727039E-2</v>
      </c>
      <c r="O53" s="336">
        <f t="shared" si="75"/>
        <v>6.9667953986400452E-2</v>
      </c>
      <c r="P53" s="336">
        <f t="shared" si="75"/>
        <v>7.1210620909192557E-2</v>
      </c>
      <c r="Q53" s="336">
        <f t="shared" si="75"/>
        <v>6.6739879937960461E-2</v>
      </c>
      <c r="R53" s="336">
        <f t="shared" si="75"/>
        <v>7.0547005004726368E-2</v>
      </c>
      <c r="S53" s="336">
        <f t="shared" si="75"/>
        <v>7.3084201315609193E-2</v>
      </c>
      <c r="T53" s="336">
        <f t="shared" si="75"/>
        <v>7.7208647526750718E-2</v>
      </c>
      <c r="U53" s="336">
        <f t="shared" si="75"/>
        <v>7.6467899107240708E-2</v>
      </c>
      <c r="V53" s="336">
        <f t="shared" si="75"/>
        <v>7.8661436338952478E-2</v>
      </c>
      <c r="W53" s="336">
        <f t="shared" si="75"/>
        <v>8.0415645745484793E-2</v>
      </c>
      <c r="X53" s="336">
        <f t="shared" si="75"/>
        <v>7.191693033389876E-2</v>
      </c>
      <c r="Y53" s="336">
        <f t="shared" si="75"/>
        <v>7.2365102106368234E-2</v>
      </c>
      <c r="Z53" s="336">
        <f t="shared" si="75"/>
        <v>7.2735543930275079E-2</v>
      </c>
      <c r="AA53" s="336">
        <f t="shared" si="75"/>
        <v>7.3070982985349503E-2</v>
      </c>
      <c r="AB53" s="336">
        <f t="shared" si="75"/>
        <v>7.340211951908536E-2</v>
      </c>
      <c r="AC53" s="336">
        <f t="shared" si="75"/>
        <v>7.3743527602469508E-2</v>
      </c>
      <c r="AD53" s="336">
        <f t="shared" si="75"/>
        <v>7.4111511934497568E-2</v>
      </c>
      <c r="AE53" s="336">
        <f t="shared" ref="AE53:AL53" si="76">AE6/AE$49</f>
        <v>7.4465608268937181E-2</v>
      </c>
      <c r="AF53" s="336">
        <f t="shared" si="76"/>
        <v>7.4812291705231043E-2</v>
      </c>
      <c r="AG53" s="336">
        <f t="shared" si="76"/>
        <v>7.5155917970724351E-2</v>
      </c>
      <c r="AH53" s="336">
        <f t="shared" si="76"/>
        <v>7.5505584556795041E-2</v>
      </c>
      <c r="AI53" s="336">
        <f t="shared" si="76"/>
        <v>7.5862308213546156E-2</v>
      </c>
      <c r="AJ53" s="336">
        <f t="shared" si="76"/>
        <v>7.6223292970924963E-2</v>
      </c>
      <c r="AK53" s="336">
        <f t="shared" si="76"/>
        <v>7.6608900827080967E-2</v>
      </c>
      <c r="AL53" s="336">
        <f t="shared" si="76"/>
        <v>7.6990303967503337E-2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2.6613439887769541E-2</v>
      </c>
      <c r="N54" s="336">
        <f t="shared" si="77"/>
        <v>2.9777947761874774E-2</v>
      </c>
      <c r="O54" s="336">
        <f t="shared" si="77"/>
        <v>3.1520614526839588E-2</v>
      </c>
      <c r="P54" s="336">
        <f t="shared" si="77"/>
        <v>3.1264132403368693E-2</v>
      </c>
      <c r="Q54" s="336">
        <f t="shared" si="77"/>
        <v>3.3120310776031114E-2</v>
      </c>
      <c r="R54" s="336">
        <f t="shared" si="77"/>
        <v>3.2761022572927269E-2</v>
      </c>
      <c r="S54" s="336">
        <f t="shared" si="77"/>
        <v>2.9471555758683494E-2</v>
      </c>
      <c r="T54" s="336">
        <f t="shared" si="77"/>
        <v>3.1774890577814657E-2</v>
      </c>
      <c r="U54" s="336">
        <f t="shared" si="77"/>
        <v>3.1480514506726787E-2</v>
      </c>
      <c r="V54" s="336">
        <f t="shared" si="77"/>
        <v>3.2300695991675482E-2</v>
      </c>
      <c r="W54" s="336">
        <f t="shared" si="77"/>
        <v>3.3108128150737562E-2</v>
      </c>
      <c r="X54" s="336">
        <f t="shared" si="77"/>
        <v>3.8235075315932759E-2</v>
      </c>
      <c r="Y54" s="336">
        <f t="shared" si="77"/>
        <v>3.8590930063491777E-2</v>
      </c>
      <c r="Z54" s="336">
        <f t="shared" si="77"/>
        <v>3.9017636211597977E-2</v>
      </c>
      <c r="AA54" s="336">
        <f t="shared" si="77"/>
        <v>3.9492156365290076E-2</v>
      </c>
      <c r="AB54" s="336">
        <f t="shared" si="77"/>
        <v>3.9949363391535403E-2</v>
      </c>
      <c r="AC54" s="336">
        <f t="shared" si="77"/>
        <v>4.0401490753603983E-2</v>
      </c>
      <c r="AD54" s="336">
        <f t="shared" si="77"/>
        <v>4.0846413061305931E-2</v>
      </c>
      <c r="AE54" s="336">
        <f t="shared" ref="AE54:AL54" si="78">AE7/AE$49</f>
        <v>4.1287800266665294E-2</v>
      </c>
      <c r="AF54" s="336">
        <f t="shared" si="78"/>
        <v>4.1717057300734529E-2</v>
      </c>
      <c r="AG54" s="336">
        <f t="shared" si="78"/>
        <v>4.2142753879910622E-2</v>
      </c>
      <c r="AH54" s="336">
        <f t="shared" si="78"/>
        <v>4.2564197279320849E-2</v>
      </c>
      <c r="AI54" s="336">
        <f t="shared" si="78"/>
        <v>4.2994308864749087E-2</v>
      </c>
      <c r="AJ54" s="336">
        <f t="shared" si="78"/>
        <v>4.3445928266216072E-2</v>
      </c>
      <c r="AK54" s="336">
        <f t="shared" si="78"/>
        <v>4.3896044892197908E-2</v>
      </c>
      <c r="AL54" s="336">
        <f t="shared" si="78"/>
        <v>4.4372210685570262E-2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0.20726268653814378</v>
      </c>
      <c r="N56" s="337">
        <f t="shared" si="79"/>
        <v>0.20649780257291869</v>
      </c>
      <c r="O56" s="337">
        <f t="shared" si="79"/>
        <v>0.20742327075512909</v>
      </c>
      <c r="P56" s="337">
        <f t="shared" si="79"/>
        <v>0.21374276860542071</v>
      </c>
      <c r="Q56" s="337">
        <f t="shared" si="79"/>
        <v>0.2105274240434114</v>
      </c>
      <c r="R56" s="337">
        <f t="shared" si="79"/>
        <v>0.20684204853676802</v>
      </c>
      <c r="S56" s="337">
        <f t="shared" si="79"/>
        <v>0.21248932454213959</v>
      </c>
      <c r="T56" s="337">
        <f t="shared" si="79"/>
        <v>0.2170852147090139</v>
      </c>
      <c r="U56" s="337">
        <f t="shared" si="79"/>
        <v>0.22095314503135993</v>
      </c>
      <c r="V56" s="337">
        <f t="shared" si="79"/>
        <v>0.23204723831646396</v>
      </c>
      <c r="W56" s="337">
        <f t="shared" si="79"/>
        <v>0.24273579613310634</v>
      </c>
      <c r="X56" s="337">
        <f t="shared" si="79"/>
        <v>0.24846581685366295</v>
      </c>
      <c r="Y56" s="337">
        <f t="shared" si="79"/>
        <v>0.24963386060281242</v>
      </c>
      <c r="Z56" s="337">
        <f t="shared" si="79"/>
        <v>0.25104013707826767</v>
      </c>
      <c r="AA56" s="337">
        <f t="shared" si="79"/>
        <v>0.25240224824762636</v>
      </c>
      <c r="AB56" s="337">
        <f t="shared" si="79"/>
        <v>0.2538641787934009</v>
      </c>
      <c r="AC56" s="337">
        <f t="shared" si="79"/>
        <v>0.25544410312345117</v>
      </c>
      <c r="AD56" s="337">
        <f t="shared" si="79"/>
        <v>0.25710191750764189</v>
      </c>
      <c r="AE56" s="337">
        <f t="shared" ref="AE56:AL56" si="80">AE9/AE$49</f>
        <v>0.25877380994222898</v>
      </c>
      <c r="AF56" s="337">
        <f t="shared" si="80"/>
        <v>0.26025899174046785</v>
      </c>
      <c r="AG56" s="337">
        <f t="shared" si="80"/>
        <v>0.26171450924275202</v>
      </c>
      <c r="AH56" s="337">
        <f t="shared" si="80"/>
        <v>0.26321236154302169</v>
      </c>
      <c r="AI56" s="337">
        <f t="shared" si="80"/>
        <v>0.26486371885249665</v>
      </c>
      <c r="AJ56" s="337">
        <f t="shared" si="80"/>
        <v>0.26635896605643106</v>
      </c>
      <c r="AK56" s="337">
        <f t="shared" si="80"/>
        <v>0.26791828191927269</v>
      </c>
      <c r="AL56" s="337">
        <f t="shared" si="80"/>
        <v>0.26940576382155818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6.2810737673768768E-2</v>
      </c>
      <c r="N57" s="336">
        <f t="shared" si="81"/>
        <v>5.935005793070109E-2</v>
      </c>
      <c r="O57" s="336">
        <f t="shared" si="81"/>
        <v>6.3271627588207507E-2</v>
      </c>
      <c r="P57" s="336">
        <f t="shared" si="81"/>
        <v>6.4738291360778341E-2</v>
      </c>
      <c r="Q57" s="336">
        <f t="shared" si="81"/>
        <v>6.5498394091181633E-2</v>
      </c>
      <c r="R57" s="336">
        <f t="shared" si="81"/>
        <v>6.6775652359555335E-2</v>
      </c>
      <c r="S57" s="336">
        <f t="shared" si="81"/>
        <v>6.7154024723172875E-2</v>
      </c>
      <c r="T57" s="336">
        <f t="shared" si="81"/>
        <v>6.879379770758888E-2</v>
      </c>
      <c r="U57" s="336">
        <f t="shared" si="81"/>
        <v>6.914982093992289E-2</v>
      </c>
      <c r="V57" s="336">
        <f t="shared" si="81"/>
        <v>7.4865934209621385E-2</v>
      </c>
      <c r="W57" s="336">
        <f t="shared" si="81"/>
        <v>7.7667077413231908E-2</v>
      </c>
      <c r="X57" s="336">
        <f t="shared" si="81"/>
        <v>7.8001935809753217E-2</v>
      </c>
      <c r="Y57" s="336">
        <f t="shared" si="81"/>
        <v>7.848377368107097E-2</v>
      </c>
      <c r="Z57" s="336">
        <f t="shared" si="81"/>
        <v>7.8911353339660414E-2</v>
      </c>
      <c r="AA57" s="336">
        <f t="shared" si="81"/>
        <v>7.9310550516592512E-2</v>
      </c>
      <c r="AB57" s="336">
        <f t="shared" si="81"/>
        <v>7.9730214158430873E-2</v>
      </c>
      <c r="AC57" s="336">
        <f t="shared" si="81"/>
        <v>8.0168471820689688E-2</v>
      </c>
      <c r="AD57" s="336">
        <f t="shared" si="81"/>
        <v>8.062131077704765E-2</v>
      </c>
      <c r="AE57" s="336">
        <f t="shared" ref="AE57:AL57" si="82">AE10/AE$49</f>
        <v>8.1100150549397135E-2</v>
      </c>
      <c r="AF57" s="336">
        <f t="shared" si="82"/>
        <v>8.1544563110605692E-2</v>
      </c>
      <c r="AG57" s="336">
        <f t="shared" si="82"/>
        <v>8.1979925440075777E-2</v>
      </c>
      <c r="AH57" s="336">
        <f t="shared" si="82"/>
        <v>8.2417126340822183E-2</v>
      </c>
      <c r="AI57" s="336">
        <f t="shared" si="82"/>
        <v>8.2877180747865667E-2</v>
      </c>
      <c r="AJ57" s="336">
        <f t="shared" si="82"/>
        <v>8.3287855422641735E-2</v>
      </c>
      <c r="AK57" s="336">
        <f t="shared" si="82"/>
        <v>8.3749175373345239E-2</v>
      </c>
      <c r="AL57" s="336">
        <f t="shared" si="82"/>
        <v>8.4166144547781735E-2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Cambridge and Greater Peterborough</v>
      </c>
      <c r="L58" s="232" t="str">
        <f>'Occ T3'!A13</f>
        <v>22 Health professionals</v>
      </c>
      <c r="M58" s="336">
        <f t="shared" ref="M58:AD58" si="83">M11/M$49</f>
        <v>3.2262165137173671E-2</v>
      </c>
      <c r="N58" s="336">
        <f t="shared" si="83"/>
        <v>3.6230837512838926E-2</v>
      </c>
      <c r="O58" s="336">
        <f t="shared" si="83"/>
        <v>3.5222575454933194E-2</v>
      </c>
      <c r="P58" s="336">
        <f t="shared" si="83"/>
        <v>3.5793067233555194E-2</v>
      </c>
      <c r="Q58" s="336">
        <f t="shared" si="83"/>
        <v>3.6407194148462836E-2</v>
      </c>
      <c r="R58" s="336">
        <f t="shared" si="83"/>
        <v>3.3188684315924845E-2</v>
      </c>
      <c r="S58" s="336">
        <f t="shared" si="83"/>
        <v>3.545778564079171E-2</v>
      </c>
      <c r="T58" s="336">
        <f t="shared" si="83"/>
        <v>3.8341684786974473E-2</v>
      </c>
      <c r="U58" s="336">
        <f t="shared" si="83"/>
        <v>3.65696795713292E-2</v>
      </c>
      <c r="V58" s="336">
        <f t="shared" si="83"/>
        <v>3.7667073924638785E-2</v>
      </c>
      <c r="W58" s="336">
        <f t="shared" si="83"/>
        <v>3.7340083123094753E-2</v>
      </c>
      <c r="X58" s="336">
        <f t="shared" si="83"/>
        <v>3.850518498947423E-2</v>
      </c>
      <c r="Y58" s="336">
        <f t="shared" si="83"/>
        <v>3.8735648943746967E-2</v>
      </c>
      <c r="Z58" s="336">
        <f t="shared" si="83"/>
        <v>3.9000002937897495E-2</v>
      </c>
      <c r="AA58" s="336">
        <f t="shared" si="83"/>
        <v>3.9260663764634197E-2</v>
      </c>
      <c r="AB58" s="336">
        <f t="shared" si="83"/>
        <v>3.9532914677542164E-2</v>
      </c>
      <c r="AC58" s="336">
        <f t="shared" si="83"/>
        <v>3.9842364584260263E-2</v>
      </c>
      <c r="AD58" s="336">
        <f t="shared" si="83"/>
        <v>4.018784848469286E-2</v>
      </c>
      <c r="AE58" s="336">
        <f t="shared" ref="AE58:AL58" si="84">AE11/AE$49</f>
        <v>4.0535503143497825E-2</v>
      </c>
      <c r="AF58" s="336">
        <f t="shared" si="84"/>
        <v>4.0813164457845212E-2</v>
      </c>
      <c r="AG58" s="336">
        <f t="shared" si="84"/>
        <v>4.1104232361717327E-2</v>
      </c>
      <c r="AH58" s="336">
        <f t="shared" si="84"/>
        <v>4.1387040954309978E-2</v>
      </c>
      <c r="AI58" s="336">
        <f t="shared" si="84"/>
        <v>4.1684088088469358E-2</v>
      </c>
      <c r="AJ58" s="336">
        <f t="shared" si="84"/>
        <v>4.1985596366144462E-2</v>
      </c>
      <c r="AK58" s="336">
        <f t="shared" si="84"/>
        <v>4.2285769680348993E-2</v>
      </c>
      <c r="AL58" s="336">
        <f t="shared" si="84"/>
        <v>4.2568124457153911E-2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4.8126326858011402E-2</v>
      </c>
      <c r="N59" s="336">
        <f t="shared" si="85"/>
        <v>5.1564494623969601E-2</v>
      </c>
      <c r="O59" s="336">
        <f t="shared" si="85"/>
        <v>4.9701599556365834E-2</v>
      </c>
      <c r="P59" s="336">
        <f t="shared" si="85"/>
        <v>5.2149687125776785E-2</v>
      </c>
      <c r="Q59" s="336">
        <f t="shared" si="85"/>
        <v>4.9514968686769675E-2</v>
      </c>
      <c r="R59" s="336">
        <f t="shared" si="85"/>
        <v>4.8565342366879968E-2</v>
      </c>
      <c r="S59" s="336">
        <f t="shared" si="85"/>
        <v>4.9907838800940255E-2</v>
      </c>
      <c r="T59" s="336">
        <f t="shared" si="85"/>
        <v>4.8889379208269849E-2</v>
      </c>
      <c r="U59" s="336">
        <f t="shared" si="85"/>
        <v>5.2002857351435387E-2</v>
      </c>
      <c r="V59" s="336">
        <f t="shared" si="85"/>
        <v>5.3385507676643684E-2</v>
      </c>
      <c r="W59" s="336">
        <f t="shared" si="85"/>
        <v>5.6261850085424343E-2</v>
      </c>
      <c r="X59" s="336">
        <f t="shared" si="85"/>
        <v>5.6306249252598056E-2</v>
      </c>
      <c r="Y59" s="336">
        <f t="shared" si="85"/>
        <v>5.6171926242215273E-2</v>
      </c>
      <c r="Z59" s="336">
        <f t="shared" si="85"/>
        <v>5.627316311128349E-2</v>
      </c>
      <c r="AA59" s="336">
        <f t="shared" si="85"/>
        <v>5.6374497260052676E-2</v>
      </c>
      <c r="AB59" s="336">
        <f t="shared" si="85"/>
        <v>5.6541338021164282E-2</v>
      </c>
      <c r="AC59" s="336">
        <f t="shared" si="85"/>
        <v>5.672928804740298E-2</v>
      </c>
      <c r="AD59" s="336">
        <f t="shared" si="85"/>
        <v>5.6935662748393338E-2</v>
      </c>
      <c r="AE59" s="336">
        <f t="shared" ref="AE59:AL59" si="86">AE12/AE$49</f>
        <v>5.7139350135117964E-2</v>
      </c>
      <c r="AF59" s="336">
        <f t="shared" si="86"/>
        <v>5.7283755691008423E-2</v>
      </c>
      <c r="AG59" s="336">
        <f t="shared" si="86"/>
        <v>5.7427003807238371E-2</v>
      </c>
      <c r="AH59" s="336">
        <f t="shared" si="86"/>
        <v>5.7588413695119897E-2</v>
      </c>
      <c r="AI59" s="336">
        <f t="shared" si="86"/>
        <v>5.7762676443233317E-2</v>
      </c>
      <c r="AJ59" s="336">
        <f t="shared" si="86"/>
        <v>5.7934219533682038E-2</v>
      </c>
      <c r="AK59" s="336">
        <f t="shared" si="86"/>
        <v>5.8105681733763431E-2</v>
      </c>
      <c r="AL59" s="336">
        <f t="shared" si="86"/>
        <v>5.8273249224181763E-2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6.4063456869189947E-2</v>
      </c>
      <c r="N60" s="336">
        <f t="shared" si="87"/>
        <v>5.9352412505409083E-2</v>
      </c>
      <c r="O60" s="336">
        <f t="shared" si="87"/>
        <v>5.9227468155622541E-2</v>
      </c>
      <c r="P60" s="336">
        <f t="shared" si="87"/>
        <v>6.1061722885310372E-2</v>
      </c>
      <c r="Q60" s="336">
        <f t="shared" si="87"/>
        <v>5.9106867116997287E-2</v>
      </c>
      <c r="R60" s="336">
        <f t="shared" si="87"/>
        <v>5.8312369494407858E-2</v>
      </c>
      <c r="S60" s="336">
        <f t="shared" si="87"/>
        <v>5.9969675377234764E-2</v>
      </c>
      <c r="T60" s="336">
        <f t="shared" si="87"/>
        <v>6.1060353006180727E-2</v>
      </c>
      <c r="U60" s="336">
        <f t="shared" si="87"/>
        <v>6.3230787168672462E-2</v>
      </c>
      <c r="V60" s="336">
        <f t="shared" si="87"/>
        <v>6.6128722505560081E-2</v>
      </c>
      <c r="W60" s="336">
        <f t="shared" si="87"/>
        <v>7.1466785511355296E-2</v>
      </c>
      <c r="X60" s="336">
        <f t="shared" si="87"/>
        <v>7.5652446801837442E-2</v>
      </c>
      <c r="Y60" s="336">
        <f t="shared" si="87"/>
        <v>7.62425117357792E-2</v>
      </c>
      <c r="Z60" s="336">
        <f t="shared" si="87"/>
        <v>7.6855617689426226E-2</v>
      </c>
      <c r="AA60" s="336">
        <f t="shared" si="87"/>
        <v>7.745653670634696E-2</v>
      </c>
      <c r="AB60" s="336">
        <f t="shared" si="87"/>
        <v>7.8059711936263571E-2</v>
      </c>
      <c r="AC60" s="336">
        <f t="shared" si="87"/>
        <v>7.8703978671098254E-2</v>
      </c>
      <c r="AD60" s="336">
        <f t="shared" si="87"/>
        <v>7.9357095497508065E-2</v>
      </c>
      <c r="AE60" s="336">
        <f t="shared" ref="AE60:AL60" si="88">AE13/AE$49</f>
        <v>7.9998806114216114E-2</v>
      </c>
      <c r="AF60" s="336">
        <f t="shared" si="88"/>
        <v>8.0617508481008501E-2</v>
      </c>
      <c r="AG60" s="336">
        <f t="shared" si="88"/>
        <v>8.1203347633720543E-2</v>
      </c>
      <c r="AH60" s="336">
        <f t="shared" si="88"/>
        <v>8.1819780552769603E-2</v>
      </c>
      <c r="AI60" s="336">
        <f t="shared" si="88"/>
        <v>8.2539773572928313E-2</v>
      </c>
      <c r="AJ60" s="336">
        <f t="shared" si="88"/>
        <v>8.3151294733962794E-2</v>
      </c>
      <c r="AK60" s="336">
        <f t="shared" si="88"/>
        <v>8.377765513181501E-2</v>
      </c>
      <c r="AL60" s="336">
        <f t="shared" si="88"/>
        <v>8.439824559244076E-2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0.12205160540192485</v>
      </c>
      <c r="N62" s="337">
        <f t="shared" si="89"/>
        <v>0.12291244091000468</v>
      </c>
      <c r="O62" s="337">
        <f t="shared" si="89"/>
        <v>0.12723545118796326</v>
      </c>
      <c r="P62" s="337">
        <f t="shared" si="89"/>
        <v>0.12531741446180053</v>
      </c>
      <c r="Q62" s="337">
        <f t="shared" si="89"/>
        <v>0.12560901017119441</v>
      </c>
      <c r="R62" s="337">
        <f t="shared" si="89"/>
        <v>0.12501195422548586</v>
      </c>
      <c r="S62" s="337">
        <f t="shared" si="89"/>
        <v>0.12838865355084617</v>
      </c>
      <c r="T62" s="337">
        <f t="shared" si="89"/>
        <v>0.12958735247173711</v>
      </c>
      <c r="U62" s="337">
        <f t="shared" si="89"/>
        <v>0.12772916620172928</v>
      </c>
      <c r="V62" s="337">
        <f t="shared" si="89"/>
        <v>0.12694324836488319</v>
      </c>
      <c r="W62" s="337">
        <f t="shared" si="89"/>
        <v>0.13666698115752665</v>
      </c>
      <c r="X62" s="337">
        <f t="shared" si="89"/>
        <v>0.12864440729806825</v>
      </c>
      <c r="Y62" s="337">
        <f t="shared" si="89"/>
        <v>0.12882348094398074</v>
      </c>
      <c r="Z62" s="337">
        <f t="shared" si="89"/>
        <v>0.12914319688712717</v>
      </c>
      <c r="AA62" s="337">
        <f t="shared" si="89"/>
        <v>0.12956736108625788</v>
      </c>
      <c r="AB62" s="337">
        <f t="shared" si="89"/>
        <v>0.13004743484384329</v>
      </c>
      <c r="AC62" s="337">
        <f t="shared" si="89"/>
        <v>0.13051893400084347</v>
      </c>
      <c r="AD62" s="337">
        <f t="shared" si="89"/>
        <v>0.13099304646897961</v>
      </c>
      <c r="AE62" s="337">
        <f t="shared" ref="AE62:AL62" si="90">AE15/AE$49</f>
        <v>0.13138817229836211</v>
      </c>
      <c r="AF62" s="337">
        <f t="shared" si="90"/>
        <v>0.13183308691557397</v>
      </c>
      <c r="AG62" s="337">
        <f t="shared" si="90"/>
        <v>0.13224822109902035</v>
      </c>
      <c r="AH62" s="337">
        <f t="shared" si="90"/>
        <v>0.13276642886722631</v>
      </c>
      <c r="AI62" s="337">
        <f t="shared" si="90"/>
        <v>0.13333058785502447</v>
      </c>
      <c r="AJ62" s="337">
        <f t="shared" si="90"/>
        <v>0.1338781546301793</v>
      </c>
      <c r="AK62" s="337">
        <f t="shared" si="90"/>
        <v>0.13439148625594702</v>
      </c>
      <c r="AL62" s="337">
        <f t="shared" si="90"/>
        <v>0.13495053600075227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1.9617805282157362E-2</v>
      </c>
      <c r="N63" s="336">
        <f t="shared" si="91"/>
        <v>1.8879028438194802E-2</v>
      </c>
      <c r="O63" s="336">
        <f t="shared" si="91"/>
        <v>1.9902668657300952E-2</v>
      </c>
      <c r="P63" s="336">
        <f t="shared" si="91"/>
        <v>2.0439219345839338E-2</v>
      </c>
      <c r="Q63" s="336">
        <f t="shared" si="91"/>
        <v>1.8367671835195318E-2</v>
      </c>
      <c r="R63" s="336">
        <f t="shared" si="91"/>
        <v>1.8296668310780039E-2</v>
      </c>
      <c r="S63" s="336">
        <f t="shared" si="91"/>
        <v>1.8534767682949215E-2</v>
      </c>
      <c r="T63" s="336">
        <f t="shared" si="91"/>
        <v>2.1479389393944892E-2</v>
      </c>
      <c r="U63" s="336">
        <f t="shared" si="91"/>
        <v>2.1181489521332929E-2</v>
      </c>
      <c r="V63" s="336">
        <f t="shared" si="91"/>
        <v>2.0972087679516832E-2</v>
      </c>
      <c r="W63" s="336">
        <f t="shared" si="91"/>
        <v>2.3052565724788598E-2</v>
      </c>
      <c r="X63" s="336">
        <f t="shared" si="91"/>
        <v>1.9661483962932474E-2</v>
      </c>
      <c r="Y63" s="336">
        <f t="shared" si="91"/>
        <v>1.9730917609818321E-2</v>
      </c>
      <c r="Z63" s="336">
        <f t="shared" si="91"/>
        <v>1.9785917126274265E-2</v>
      </c>
      <c r="AA63" s="336">
        <f t="shared" si="91"/>
        <v>1.9827070113956426E-2</v>
      </c>
      <c r="AB63" s="336">
        <f t="shared" si="91"/>
        <v>1.9876360361486736E-2</v>
      </c>
      <c r="AC63" s="336">
        <f t="shared" si="91"/>
        <v>1.9928905656369497E-2</v>
      </c>
      <c r="AD63" s="336">
        <f t="shared" si="91"/>
        <v>1.9979260006428117E-2</v>
      </c>
      <c r="AE63" s="336">
        <f t="shared" ref="AE63:AL63" si="92">AE16/AE$49</f>
        <v>2.0020870619918092E-2</v>
      </c>
      <c r="AF63" s="336">
        <f t="shared" si="92"/>
        <v>2.0053922575879738E-2</v>
      </c>
      <c r="AG63" s="336">
        <f t="shared" si="92"/>
        <v>2.0117902461896722E-2</v>
      </c>
      <c r="AH63" s="336">
        <f t="shared" si="92"/>
        <v>2.0178109718941881E-2</v>
      </c>
      <c r="AI63" s="336">
        <f t="shared" si="92"/>
        <v>2.0246487208237698E-2</v>
      </c>
      <c r="AJ63" s="336">
        <f t="shared" si="92"/>
        <v>2.0307968449165846E-2</v>
      </c>
      <c r="AK63" s="336">
        <f t="shared" si="92"/>
        <v>2.037160104830979E-2</v>
      </c>
      <c r="AL63" s="336">
        <f t="shared" si="92"/>
        <v>2.0424780765373404E-2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1.2357790474092415E-2</v>
      </c>
      <c r="N64" s="336">
        <f t="shared" si="93"/>
        <v>1.6566501882811918E-2</v>
      </c>
      <c r="O64" s="336">
        <f t="shared" si="93"/>
        <v>1.5617071249348045E-2</v>
      </c>
      <c r="P64" s="336">
        <f t="shared" si="93"/>
        <v>1.5279013099994181E-2</v>
      </c>
      <c r="Q64" s="336">
        <f t="shared" si="93"/>
        <v>1.5259715318147647E-2</v>
      </c>
      <c r="R64" s="336">
        <f t="shared" si="93"/>
        <v>1.4507348793268943E-2</v>
      </c>
      <c r="S64" s="336">
        <f t="shared" si="93"/>
        <v>1.5548967237783895E-2</v>
      </c>
      <c r="T64" s="336">
        <f t="shared" si="93"/>
        <v>1.549911736735644E-2</v>
      </c>
      <c r="U64" s="336">
        <f t="shared" si="93"/>
        <v>1.6181292690200435E-2</v>
      </c>
      <c r="V64" s="336">
        <f t="shared" si="93"/>
        <v>1.6178219292854006E-2</v>
      </c>
      <c r="W64" s="336">
        <f t="shared" si="93"/>
        <v>1.6650863881980706E-2</v>
      </c>
      <c r="X64" s="336">
        <f t="shared" si="93"/>
        <v>1.6131554527010705E-2</v>
      </c>
      <c r="Y64" s="336">
        <f t="shared" si="93"/>
        <v>1.6216058890546319E-2</v>
      </c>
      <c r="Z64" s="336">
        <f t="shared" si="93"/>
        <v>1.6320930105591346E-2</v>
      </c>
      <c r="AA64" s="336">
        <f t="shared" si="93"/>
        <v>1.6429670112852259E-2</v>
      </c>
      <c r="AB64" s="336">
        <f t="shared" si="93"/>
        <v>1.6547768923544089E-2</v>
      </c>
      <c r="AC64" s="336">
        <f t="shared" si="93"/>
        <v>1.6677589201046734E-2</v>
      </c>
      <c r="AD64" s="336">
        <f t="shared" si="93"/>
        <v>1.6820205137796303E-2</v>
      </c>
      <c r="AE64" s="336">
        <f t="shared" ref="AE64:AL64" si="94">AE17/AE$49</f>
        <v>1.6943720256223056E-2</v>
      </c>
      <c r="AF64" s="336">
        <f t="shared" si="94"/>
        <v>1.7073836855579387E-2</v>
      </c>
      <c r="AG64" s="336">
        <f t="shared" si="94"/>
        <v>1.7199518341249269E-2</v>
      </c>
      <c r="AH64" s="336">
        <f t="shared" si="94"/>
        <v>1.7353829439586417E-2</v>
      </c>
      <c r="AI64" s="336">
        <f t="shared" si="94"/>
        <v>1.7486845481136357E-2</v>
      </c>
      <c r="AJ64" s="336">
        <f t="shared" si="94"/>
        <v>1.7616254216888005E-2</v>
      </c>
      <c r="AK64" s="336">
        <f t="shared" si="94"/>
        <v>1.7753029854700654E-2</v>
      </c>
      <c r="AL64" s="336">
        <f t="shared" si="94"/>
        <v>1.7900100523338461E-2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1.0717363158431664E-2</v>
      </c>
      <c r="N65" s="336">
        <f t="shared" si="95"/>
        <v>1.2144321024500009E-2</v>
      </c>
      <c r="O65" s="336">
        <f t="shared" si="95"/>
        <v>1.1898676507676655E-2</v>
      </c>
      <c r="P65" s="336">
        <f t="shared" si="95"/>
        <v>1.1007435748576671E-2</v>
      </c>
      <c r="Q65" s="336">
        <f t="shared" si="95"/>
        <v>1.0546264555360625E-2</v>
      </c>
      <c r="R65" s="336">
        <f t="shared" si="95"/>
        <v>1.0849207927193506E-2</v>
      </c>
      <c r="S65" s="336">
        <f t="shared" si="95"/>
        <v>1.0987925218160985E-2</v>
      </c>
      <c r="T65" s="336">
        <f t="shared" si="95"/>
        <v>1.003652972392269E-2</v>
      </c>
      <c r="U65" s="336">
        <f t="shared" si="95"/>
        <v>9.8712852279472484E-3</v>
      </c>
      <c r="V65" s="336">
        <f t="shared" si="95"/>
        <v>9.5008233604532959E-3</v>
      </c>
      <c r="W65" s="336">
        <f t="shared" si="95"/>
        <v>1.0407474535718303E-2</v>
      </c>
      <c r="X65" s="336">
        <f t="shared" si="95"/>
        <v>1.1801300870872174E-2</v>
      </c>
      <c r="Y65" s="336">
        <f t="shared" si="95"/>
        <v>1.198472836052385E-2</v>
      </c>
      <c r="Z65" s="336">
        <f t="shared" si="95"/>
        <v>1.2151379363700129E-2</v>
      </c>
      <c r="AA65" s="336">
        <f t="shared" si="95"/>
        <v>1.2326176734421455E-2</v>
      </c>
      <c r="AB65" s="336">
        <f t="shared" si="95"/>
        <v>1.2504321831733434E-2</v>
      </c>
      <c r="AC65" s="336">
        <f t="shared" si="95"/>
        <v>1.2664209230270814E-2</v>
      </c>
      <c r="AD65" s="336">
        <f t="shared" si="95"/>
        <v>1.2818727826306088E-2</v>
      </c>
      <c r="AE65" s="336">
        <f t="shared" ref="AE65:AL65" si="96">AE18/AE$49</f>
        <v>1.2936655475563861E-2</v>
      </c>
      <c r="AF65" s="336">
        <f t="shared" si="96"/>
        <v>1.311939002646114E-2</v>
      </c>
      <c r="AG65" s="336">
        <f t="shared" si="96"/>
        <v>1.3264258145789838E-2</v>
      </c>
      <c r="AH65" s="336">
        <f t="shared" si="96"/>
        <v>1.343613579248854E-2</v>
      </c>
      <c r="AI65" s="336">
        <f t="shared" si="96"/>
        <v>1.3573545000677801E-2</v>
      </c>
      <c r="AJ65" s="336">
        <f t="shared" si="96"/>
        <v>1.3783454946949035E-2</v>
      </c>
      <c r="AK65" s="336">
        <f t="shared" si="96"/>
        <v>1.3906808335403887E-2</v>
      </c>
      <c r="AL65" s="336">
        <f t="shared" si="96"/>
        <v>1.4114659243115496E-2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1.6303912234538205E-2</v>
      </c>
      <c r="N66" s="336">
        <f t="shared" si="97"/>
        <v>1.7305723580191775E-2</v>
      </c>
      <c r="O66" s="336">
        <f t="shared" si="97"/>
        <v>1.9977567440810674E-2</v>
      </c>
      <c r="P66" s="336">
        <f t="shared" si="97"/>
        <v>1.8297915913116778E-2</v>
      </c>
      <c r="Q66" s="336">
        <f t="shared" si="97"/>
        <v>2.0906278803737584E-2</v>
      </c>
      <c r="R66" s="336">
        <f t="shared" si="97"/>
        <v>2.0829960287313362E-2</v>
      </c>
      <c r="S66" s="336">
        <f t="shared" si="97"/>
        <v>2.3431341345990127E-2</v>
      </c>
      <c r="T66" s="336">
        <f t="shared" si="97"/>
        <v>2.0996186594833047E-2</v>
      </c>
      <c r="U66" s="336">
        <f t="shared" si="97"/>
        <v>1.9631673419316018E-2</v>
      </c>
      <c r="V66" s="336">
        <f t="shared" si="97"/>
        <v>1.9009490349870921E-2</v>
      </c>
      <c r="W66" s="336">
        <f t="shared" si="97"/>
        <v>2.3084935208016046E-2</v>
      </c>
      <c r="X66" s="336">
        <f t="shared" si="97"/>
        <v>2.1461718983766084E-2</v>
      </c>
      <c r="Y66" s="336">
        <f t="shared" si="97"/>
        <v>2.1184547903215032E-2</v>
      </c>
      <c r="Z66" s="336">
        <f t="shared" si="97"/>
        <v>2.1128240878902225E-2</v>
      </c>
      <c r="AA66" s="336">
        <f t="shared" si="97"/>
        <v>2.1198222843105324E-2</v>
      </c>
      <c r="AB66" s="336">
        <f t="shared" si="97"/>
        <v>2.1297740210227952E-2</v>
      </c>
      <c r="AC66" s="336">
        <f t="shared" si="97"/>
        <v>2.1385635047949311E-2</v>
      </c>
      <c r="AD66" s="336">
        <f t="shared" si="97"/>
        <v>2.1475975954509351E-2</v>
      </c>
      <c r="AE66" s="336">
        <f t="shared" ref="AE66:AL66" si="98">AE19/AE$49</f>
        <v>2.1562022046981183E-2</v>
      </c>
      <c r="AF66" s="336">
        <f t="shared" si="98"/>
        <v>2.164951272334855E-2</v>
      </c>
      <c r="AG66" s="336">
        <f t="shared" si="98"/>
        <v>2.1737025360631684E-2</v>
      </c>
      <c r="AH66" s="336">
        <f t="shared" si="98"/>
        <v>2.1861637324018943E-2</v>
      </c>
      <c r="AI66" s="336">
        <f t="shared" si="98"/>
        <v>2.2016078166565742E-2</v>
      </c>
      <c r="AJ66" s="336">
        <f t="shared" si="98"/>
        <v>2.2105117676518887E-2</v>
      </c>
      <c r="AK66" s="336">
        <f t="shared" si="98"/>
        <v>2.2213828674114904E-2</v>
      </c>
      <c r="AL66" s="336">
        <f t="shared" si="98"/>
        <v>2.2300853954897198E-2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6.3054734252705219E-2</v>
      </c>
      <c r="N67" s="336">
        <f t="shared" si="99"/>
        <v>5.8016865984306179E-2</v>
      </c>
      <c r="O67" s="336">
        <f t="shared" si="99"/>
        <v>5.9839467332826919E-2</v>
      </c>
      <c r="P67" s="336">
        <f t="shared" si="99"/>
        <v>6.0293830354273575E-2</v>
      </c>
      <c r="Q67" s="336">
        <f t="shared" si="99"/>
        <v>6.0529079658753232E-2</v>
      </c>
      <c r="R67" s="336">
        <f t="shared" si="99"/>
        <v>6.0528768906930007E-2</v>
      </c>
      <c r="S67" s="336">
        <f t="shared" si="99"/>
        <v>5.9885652065961956E-2</v>
      </c>
      <c r="T67" s="336">
        <f t="shared" si="99"/>
        <v>6.1576129391680057E-2</v>
      </c>
      <c r="U67" s="336">
        <f t="shared" si="99"/>
        <v>6.086342534293266E-2</v>
      </c>
      <c r="V67" s="336">
        <f t="shared" si="99"/>
        <v>6.1282627682188132E-2</v>
      </c>
      <c r="W67" s="336">
        <f t="shared" si="99"/>
        <v>6.3471141807022985E-2</v>
      </c>
      <c r="X67" s="336">
        <f t="shared" si="99"/>
        <v>5.9588348953486817E-2</v>
      </c>
      <c r="Y67" s="336">
        <f t="shared" si="99"/>
        <v>5.9707228179877211E-2</v>
      </c>
      <c r="Z67" s="336">
        <f t="shared" si="99"/>
        <v>5.9756729412659221E-2</v>
      </c>
      <c r="AA67" s="336">
        <f t="shared" si="99"/>
        <v>5.9786221281922416E-2</v>
      </c>
      <c r="AB67" s="336">
        <f t="shared" si="99"/>
        <v>5.9821243516851065E-2</v>
      </c>
      <c r="AC67" s="336">
        <f t="shared" si="99"/>
        <v>5.9862594865207126E-2</v>
      </c>
      <c r="AD67" s="336">
        <f t="shared" si="99"/>
        <v>5.9898877543939716E-2</v>
      </c>
      <c r="AE67" s="336">
        <f t="shared" ref="AE67:AL67" si="100">AE20/AE$49</f>
        <v>5.9924903899675919E-2</v>
      </c>
      <c r="AF67" s="336">
        <f t="shared" si="100"/>
        <v>5.9936424734305147E-2</v>
      </c>
      <c r="AG67" s="336">
        <f t="shared" si="100"/>
        <v>5.9929516789452825E-2</v>
      </c>
      <c r="AH67" s="336">
        <f t="shared" si="100"/>
        <v>5.9936716592190527E-2</v>
      </c>
      <c r="AI67" s="336">
        <f t="shared" si="100"/>
        <v>6.000763199840687E-2</v>
      </c>
      <c r="AJ67" s="336">
        <f t="shared" si="100"/>
        <v>6.0065359340657529E-2</v>
      </c>
      <c r="AK67" s="336">
        <f t="shared" si="100"/>
        <v>6.0146218343417782E-2</v>
      </c>
      <c r="AL67" s="336">
        <f t="shared" si="100"/>
        <v>6.0210141514027711E-2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0.12116932526850296</v>
      </c>
      <c r="N69" s="337">
        <f t="shared" si="101"/>
        <v>0.11551202284808976</v>
      </c>
      <c r="O69" s="337">
        <f t="shared" si="101"/>
        <v>0.11436557563583444</v>
      </c>
      <c r="P69" s="337">
        <f t="shared" si="101"/>
        <v>0.11070571155763179</v>
      </c>
      <c r="Q69" s="337">
        <f t="shared" si="101"/>
        <v>0.11068095436971269</v>
      </c>
      <c r="R69" s="337">
        <f t="shared" si="101"/>
        <v>0.11137497168564434</v>
      </c>
      <c r="S69" s="337">
        <f t="shared" si="101"/>
        <v>0.10535744176919529</v>
      </c>
      <c r="T69" s="337">
        <f t="shared" si="101"/>
        <v>0.10685334469920817</v>
      </c>
      <c r="U69" s="337">
        <f t="shared" si="101"/>
        <v>0.10686190287779064</v>
      </c>
      <c r="V69" s="337">
        <f t="shared" si="101"/>
        <v>0.10226167044460882</v>
      </c>
      <c r="W69" s="337">
        <f t="shared" si="101"/>
        <v>0.10365371464219526</v>
      </c>
      <c r="X69" s="337">
        <f t="shared" si="101"/>
        <v>9.9789857607658752E-2</v>
      </c>
      <c r="Y69" s="337">
        <f t="shared" si="101"/>
        <v>9.8685661679769859E-2</v>
      </c>
      <c r="Z69" s="337">
        <f t="shared" si="101"/>
        <v>9.739312613210821E-2</v>
      </c>
      <c r="AA69" s="337">
        <f t="shared" si="101"/>
        <v>9.6045953928256961E-2</v>
      </c>
      <c r="AB69" s="337">
        <f t="shared" si="101"/>
        <v>9.4599342617559617E-2</v>
      </c>
      <c r="AC69" s="337">
        <f t="shared" si="101"/>
        <v>9.3055992226205891E-2</v>
      </c>
      <c r="AD69" s="337">
        <f t="shared" si="101"/>
        <v>9.1439162031942217E-2</v>
      </c>
      <c r="AE69" s="337">
        <f t="shared" ref="AE69:AL69" si="102">AE22/AE$49</f>
        <v>9.0044462560930752E-2</v>
      </c>
      <c r="AF69" s="337">
        <f t="shared" si="102"/>
        <v>8.8708488474550096E-2</v>
      </c>
      <c r="AG69" s="337">
        <f t="shared" si="102"/>
        <v>8.7456272730233348E-2</v>
      </c>
      <c r="AH69" s="337">
        <f t="shared" si="102"/>
        <v>8.6064326406372932E-2</v>
      </c>
      <c r="AI69" s="337">
        <f t="shared" si="102"/>
        <v>8.4341278043549892E-2</v>
      </c>
      <c r="AJ69" s="337">
        <f t="shared" si="102"/>
        <v>8.2773435848540619E-2</v>
      </c>
      <c r="AK69" s="337">
        <f t="shared" si="102"/>
        <v>8.1148498097389693E-2</v>
      </c>
      <c r="AL69" s="337">
        <f t="shared" si="102"/>
        <v>7.9513780328901815E-2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8.9347128957941599E-2</v>
      </c>
      <c r="N70" s="336">
        <f t="shared" si="103"/>
        <v>8.7067884828512868E-2</v>
      </c>
      <c r="O70" s="336">
        <f t="shared" si="103"/>
        <v>8.7199287231585043E-2</v>
      </c>
      <c r="P70" s="336">
        <f t="shared" si="103"/>
        <v>8.2999430645019814E-2</v>
      </c>
      <c r="Q70" s="336">
        <f t="shared" si="103"/>
        <v>8.3213024152271442E-2</v>
      </c>
      <c r="R70" s="336">
        <f t="shared" si="103"/>
        <v>8.5864526467274105E-2</v>
      </c>
      <c r="S70" s="336">
        <f t="shared" si="103"/>
        <v>8.13397086032005E-2</v>
      </c>
      <c r="T70" s="336">
        <f t="shared" si="103"/>
        <v>8.2508970365005666E-2</v>
      </c>
      <c r="U70" s="336">
        <f t="shared" si="103"/>
        <v>8.1457317167773352E-2</v>
      </c>
      <c r="V70" s="336">
        <f t="shared" si="103"/>
        <v>7.9274472817402755E-2</v>
      </c>
      <c r="W70" s="336">
        <f t="shared" si="103"/>
        <v>8.1436114562830716E-2</v>
      </c>
      <c r="X70" s="336">
        <f t="shared" si="103"/>
        <v>7.5248057032267349E-2</v>
      </c>
      <c r="Y70" s="336">
        <f t="shared" si="103"/>
        <v>7.4652519561665354E-2</v>
      </c>
      <c r="Z70" s="336">
        <f t="shared" si="103"/>
        <v>7.3940961104066644E-2</v>
      </c>
      <c r="AA70" s="336">
        <f t="shared" si="103"/>
        <v>7.3216273048815853E-2</v>
      </c>
      <c r="AB70" s="336">
        <f t="shared" si="103"/>
        <v>7.2469506895896429E-2</v>
      </c>
      <c r="AC70" s="336">
        <f t="shared" si="103"/>
        <v>7.1695573749625013E-2</v>
      </c>
      <c r="AD70" s="336">
        <f t="shared" si="103"/>
        <v>7.0904196062101174E-2</v>
      </c>
      <c r="AE70" s="336">
        <f t="shared" ref="AE70:AL70" si="104">AE23/AE$49</f>
        <v>7.0079266680861646E-2</v>
      </c>
      <c r="AF70" s="336">
        <f t="shared" si="104"/>
        <v>6.9248385891406861E-2</v>
      </c>
      <c r="AG70" s="336">
        <f t="shared" si="104"/>
        <v>6.8443370506446152E-2</v>
      </c>
      <c r="AH70" s="336">
        <f t="shared" si="104"/>
        <v>6.7620039652899255E-2</v>
      </c>
      <c r="AI70" s="336">
        <f t="shared" si="104"/>
        <v>6.677355047993902E-2</v>
      </c>
      <c r="AJ70" s="336">
        <f t="shared" si="104"/>
        <v>6.5937602021100855E-2</v>
      </c>
      <c r="AK70" s="336">
        <f t="shared" si="104"/>
        <v>6.5099166501948497E-2</v>
      </c>
      <c r="AL70" s="336">
        <f t="shared" si="104"/>
        <v>6.4221456396415008E-2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3.1822196310561365E-2</v>
      </c>
      <c r="N71" s="336">
        <f t="shared" si="105"/>
        <v>2.8444138019576886E-2</v>
      </c>
      <c r="O71" s="336">
        <f t="shared" si="105"/>
        <v>2.7166288404249398E-2</v>
      </c>
      <c r="P71" s="336">
        <f t="shared" si="105"/>
        <v>2.7706280912611972E-2</v>
      </c>
      <c r="Q71" s="336">
        <f t="shared" si="105"/>
        <v>2.7467930217441244E-2</v>
      </c>
      <c r="R71" s="336">
        <f t="shared" si="105"/>
        <v>2.5510445218370231E-2</v>
      </c>
      <c r="S71" s="336">
        <f t="shared" si="105"/>
        <v>2.4017733165994794E-2</v>
      </c>
      <c r="T71" s="336">
        <f t="shared" si="105"/>
        <v>2.4344374334202501E-2</v>
      </c>
      <c r="U71" s="336">
        <f t="shared" si="105"/>
        <v>2.5404585710017295E-2</v>
      </c>
      <c r="V71" s="336">
        <f t="shared" si="105"/>
        <v>2.2987197627206062E-2</v>
      </c>
      <c r="W71" s="336">
        <f t="shared" si="105"/>
        <v>2.2217600079364554E-2</v>
      </c>
      <c r="X71" s="336">
        <f t="shared" si="105"/>
        <v>2.4541800575391397E-2</v>
      </c>
      <c r="Y71" s="336">
        <f t="shared" si="105"/>
        <v>2.4033142118104513E-2</v>
      </c>
      <c r="Z71" s="336">
        <f t="shared" si="105"/>
        <v>2.3452165028041563E-2</v>
      </c>
      <c r="AA71" s="336">
        <f t="shared" si="105"/>
        <v>2.2829680879441098E-2</v>
      </c>
      <c r="AB71" s="336">
        <f t="shared" si="105"/>
        <v>2.2129835721663198E-2</v>
      </c>
      <c r="AC71" s="336">
        <f t="shared" si="105"/>
        <v>2.1360418476580868E-2</v>
      </c>
      <c r="AD71" s="336">
        <f t="shared" si="105"/>
        <v>2.0534965969841036E-2</v>
      </c>
      <c r="AE71" s="336">
        <f t="shared" ref="AE71:AL71" si="106">AE24/AE$49</f>
        <v>1.9965195880069099E-2</v>
      </c>
      <c r="AF71" s="336">
        <f t="shared" si="106"/>
        <v>1.9460102583143235E-2</v>
      </c>
      <c r="AG71" s="336">
        <f t="shared" si="106"/>
        <v>1.9012902223787202E-2</v>
      </c>
      <c r="AH71" s="336">
        <f t="shared" si="106"/>
        <v>1.8444286753473666E-2</v>
      </c>
      <c r="AI71" s="336">
        <f t="shared" si="106"/>
        <v>1.7567727563610861E-2</v>
      </c>
      <c r="AJ71" s="336">
        <f t="shared" si="106"/>
        <v>1.6835833827439754E-2</v>
      </c>
      <c r="AK71" s="336">
        <f t="shared" si="106"/>
        <v>1.6049331595441193E-2</v>
      </c>
      <c r="AL71" s="336">
        <f t="shared" si="106"/>
        <v>1.5292323932486815E-2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9.8938530501310878E-2</v>
      </c>
      <c r="N73" s="337">
        <f t="shared" si="107"/>
        <v>9.6578884192308187E-2</v>
      </c>
      <c r="O73" s="337">
        <f t="shared" si="107"/>
        <v>9.4186118738764271E-2</v>
      </c>
      <c r="P73" s="337">
        <f t="shared" si="107"/>
        <v>9.3996591149020869E-2</v>
      </c>
      <c r="Q73" s="337">
        <f t="shared" si="107"/>
        <v>9.6185261633612656E-2</v>
      </c>
      <c r="R73" s="337">
        <f t="shared" si="107"/>
        <v>9.7546099145936635E-2</v>
      </c>
      <c r="S73" s="337">
        <f t="shared" si="107"/>
        <v>9.3699040417964369E-2</v>
      </c>
      <c r="T73" s="337">
        <f t="shared" si="107"/>
        <v>9.12290037146615E-2</v>
      </c>
      <c r="U73" s="337">
        <f t="shared" si="107"/>
        <v>8.8321431967521249E-2</v>
      </c>
      <c r="V73" s="337">
        <f t="shared" si="107"/>
        <v>8.7665010487172873E-2</v>
      </c>
      <c r="W73" s="337">
        <f t="shared" si="107"/>
        <v>7.7364227063222255E-2</v>
      </c>
      <c r="X73" s="337">
        <f t="shared" si="107"/>
        <v>7.8917474430373391E-2</v>
      </c>
      <c r="Y73" s="337">
        <f t="shared" si="107"/>
        <v>7.835178519854627E-2</v>
      </c>
      <c r="Z73" s="337">
        <f t="shared" si="107"/>
        <v>7.7786458804657677E-2</v>
      </c>
      <c r="AA73" s="337">
        <f t="shared" si="107"/>
        <v>7.7211399580653331E-2</v>
      </c>
      <c r="AB73" s="337">
        <f t="shared" si="107"/>
        <v>7.6625290229580909E-2</v>
      </c>
      <c r="AC73" s="337">
        <f t="shared" si="107"/>
        <v>7.5996830473195026E-2</v>
      </c>
      <c r="AD73" s="337">
        <f t="shared" si="107"/>
        <v>7.5376459755887873E-2</v>
      </c>
      <c r="AE73" s="337">
        <f t="shared" ref="AE73:AL73" si="108">AE26/AE$49</f>
        <v>7.4753229522837139E-2</v>
      </c>
      <c r="AF73" s="337">
        <f t="shared" si="108"/>
        <v>7.4176792886354467E-2</v>
      </c>
      <c r="AG73" s="337">
        <f t="shared" si="108"/>
        <v>7.3595125966137209E-2</v>
      </c>
      <c r="AH73" s="337">
        <f t="shared" si="108"/>
        <v>7.3009775630840809E-2</v>
      </c>
      <c r="AI73" s="337">
        <f t="shared" si="108"/>
        <v>7.2442261891117701E-2</v>
      </c>
      <c r="AJ73" s="337">
        <f t="shared" si="108"/>
        <v>7.1878370852578893E-2</v>
      </c>
      <c r="AK73" s="337">
        <f t="shared" si="108"/>
        <v>7.1317180799138347E-2</v>
      </c>
      <c r="AL73" s="337">
        <f t="shared" si="108"/>
        <v>7.0739327487871026E-2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1.3161541547163879E-2</v>
      </c>
      <c r="N74" s="336">
        <f t="shared" si="109"/>
        <v>1.0989212307673201E-2</v>
      </c>
      <c r="O74" s="336">
        <f t="shared" si="109"/>
        <v>1.2789062826725173E-2</v>
      </c>
      <c r="P74" s="336">
        <f t="shared" si="109"/>
        <v>1.1082072157594882E-2</v>
      </c>
      <c r="Q74" s="336">
        <f t="shared" si="109"/>
        <v>1.3075842190866986E-2</v>
      </c>
      <c r="R74" s="336">
        <f t="shared" si="109"/>
        <v>1.2878533721314027E-2</v>
      </c>
      <c r="S74" s="336">
        <f t="shared" si="109"/>
        <v>1.3786207266373508E-2</v>
      </c>
      <c r="T74" s="336">
        <f t="shared" si="109"/>
        <v>1.0173197699622851E-2</v>
      </c>
      <c r="U74" s="336">
        <f t="shared" si="109"/>
        <v>1.0915333921961532E-2</v>
      </c>
      <c r="V74" s="336">
        <f t="shared" si="109"/>
        <v>1.3107617009006275E-2</v>
      </c>
      <c r="W74" s="336">
        <f t="shared" si="109"/>
        <v>8.6099855362132272E-3</v>
      </c>
      <c r="X74" s="336">
        <f t="shared" si="109"/>
        <v>8.4031272062208874E-3</v>
      </c>
      <c r="Y74" s="336">
        <f t="shared" si="109"/>
        <v>8.4768009049265465E-3</v>
      </c>
      <c r="Z74" s="336">
        <f t="shared" si="109"/>
        <v>8.5666036219000374E-3</v>
      </c>
      <c r="AA74" s="336">
        <f t="shared" si="109"/>
        <v>8.6821079214280967E-3</v>
      </c>
      <c r="AB74" s="336">
        <f t="shared" si="109"/>
        <v>8.7709014749192456E-3</v>
      </c>
      <c r="AC74" s="336">
        <f t="shared" si="109"/>
        <v>8.8542833407779659E-3</v>
      </c>
      <c r="AD74" s="336">
        <f t="shared" si="109"/>
        <v>8.9314484428208787E-3</v>
      </c>
      <c r="AE74" s="336">
        <f t="shared" ref="AE74:AL74" si="110">AE27/AE$49</f>
        <v>9.007467947211148E-3</v>
      </c>
      <c r="AF74" s="336">
        <f t="shared" si="110"/>
        <v>9.0802213090979134E-3</v>
      </c>
      <c r="AG74" s="336">
        <f t="shared" si="110"/>
        <v>9.156591058584693E-3</v>
      </c>
      <c r="AH74" s="336">
        <f t="shared" si="110"/>
        <v>9.2339126862528032E-3</v>
      </c>
      <c r="AI74" s="336">
        <f t="shared" si="110"/>
        <v>9.3114224024121537E-3</v>
      </c>
      <c r="AJ74" s="336">
        <f t="shared" si="110"/>
        <v>9.3858410239504326E-3</v>
      </c>
      <c r="AK74" s="336">
        <f t="shared" si="110"/>
        <v>9.460039427139617E-3</v>
      </c>
      <c r="AL74" s="336">
        <f t="shared" si="110"/>
        <v>9.5406391038967316E-3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3.5675420690320411E-2</v>
      </c>
      <c r="N75" s="336">
        <f t="shared" si="111"/>
        <v>3.730269467129331E-2</v>
      </c>
      <c r="O75" s="336">
        <f t="shared" si="111"/>
        <v>3.574867376537632E-2</v>
      </c>
      <c r="P75" s="336">
        <f t="shared" si="111"/>
        <v>3.6014967019562319E-2</v>
      </c>
      <c r="Q75" s="336">
        <f t="shared" si="111"/>
        <v>3.6715408136265767E-2</v>
      </c>
      <c r="R75" s="336">
        <f t="shared" si="111"/>
        <v>3.7515097248030274E-2</v>
      </c>
      <c r="S75" s="336">
        <f t="shared" si="111"/>
        <v>3.6229759937088907E-2</v>
      </c>
      <c r="T75" s="336">
        <f t="shared" si="111"/>
        <v>3.4329324599253003E-2</v>
      </c>
      <c r="U75" s="336">
        <f t="shared" si="111"/>
        <v>3.425109375116734E-2</v>
      </c>
      <c r="V75" s="336">
        <f t="shared" si="111"/>
        <v>3.4766859182449067E-2</v>
      </c>
      <c r="W75" s="336">
        <f t="shared" si="111"/>
        <v>3.0355768160423822E-2</v>
      </c>
      <c r="X75" s="336">
        <f t="shared" si="111"/>
        <v>3.0940789353483735E-2</v>
      </c>
      <c r="Y75" s="336">
        <f t="shared" si="111"/>
        <v>3.0745488694165421E-2</v>
      </c>
      <c r="Z75" s="336">
        <f t="shared" si="111"/>
        <v>3.0462445242977171E-2</v>
      </c>
      <c r="AA75" s="336">
        <f t="shared" si="111"/>
        <v>3.0156558473189404E-2</v>
      </c>
      <c r="AB75" s="336">
        <f t="shared" si="111"/>
        <v>2.9848063943310119E-2</v>
      </c>
      <c r="AC75" s="336">
        <f t="shared" si="111"/>
        <v>2.9541166118694805E-2</v>
      </c>
      <c r="AD75" s="336">
        <f t="shared" si="111"/>
        <v>2.9239071628029436E-2</v>
      </c>
      <c r="AE75" s="336">
        <f t="shared" ref="AE75:AL75" si="112">AE28/AE$49</f>
        <v>2.8924837773691241E-2</v>
      </c>
      <c r="AF75" s="336">
        <f t="shared" si="112"/>
        <v>2.8601581204222164E-2</v>
      </c>
      <c r="AG75" s="336">
        <f t="shared" si="112"/>
        <v>2.8274470308273975E-2</v>
      </c>
      <c r="AH75" s="336">
        <f t="shared" si="112"/>
        <v>2.7949477067584834E-2</v>
      </c>
      <c r="AI75" s="336">
        <f t="shared" si="112"/>
        <v>2.7636638288420289E-2</v>
      </c>
      <c r="AJ75" s="336">
        <f t="shared" si="112"/>
        <v>2.7308947591570976E-2</v>
      </c>
      <c r="AK75" s="336">
        <f t="shared" si="112"/>
        <v>2.698838939254215E-2</v>
      </c>
      <c r="AL75" s="336">
        <f t="shared" si="112"/>
        <v>2.6665395204956262E-2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3.0430769032245984E-2</v>
      </c>
      <c r="N76" s="336">
        <f t="shared" si="113"/>
        <v>2.819183719101585E-2</v>
      </c>
      <c r="O76" s="336">
        <f t="shared" si="113"/>
        <v>2.3846085472966187E-2</v>
      </c>
      <c r="P76" s="336">
        <f t="shared" si="113"/>
        <v>2.5102256372258908E-2</v>
      </c>
      <c r="Q76" s="336">
        <f t="shared" si="113"/>
        <v>2.4223874587930988E-2</v>
      </c>
      <c r="R76" s="336">
        <f t="shared" si="113"/>
        <v>2.4938322029203888E-2</v>
      </c>
      <c r="S76" s="336">
        <f t="shared" si="113"/>
        <v>2.1805505939623621E-2</v>
      </c>
      <c r="T76" s="336">
        <f t="shared" si="113"/>
        <v>2.4371847320613371E-2</v>
      </c>
      <c r="U76" s="336">
        <f t="shared" si="113"/>
        <v>2.2688425981534487E-2</v>
      </c>
      <c r="V76" s="336">
        <f t="shared" si="113"/>
        <v>2.0801106548013752E-2</v>
      </c>
      <c r="W76" s="336">
        <f t="shared" si="113"/>
        <v>1.9669853949290519E-2</v>
      </c>
      <c r="X76" s="336">
        <f t="shared" si="113"/>
        <v>2.1255850259638071E-2</v>
      </c>
      <c r="Y76" s="336">
        <f t="shared" si="113"/>
        <v>2.0934420489619188E-2</v>
      </c>
      <c r="Z76" s="336">
        <f t="shared" si="113"/>
        <v>2.0610011277697373E-2</v>
      </c>
      <c r="AA76" s="336">
        <f t="shared" si="113"/>
        <v>2.0254331683815428E-2</v>
      </c>
      <c r="AB76" s="336">
        <f t="shared" si="113"/>
        <v>1.9900997471990652E-2</v>
      </c>
      <c r="AC76" s="336">
        <f t="shared" si="113"/>
        <v>1.9560350275451732E-2</v>
      </c>
      <c r="AD76" s="336">
        <f t="shared" si="113"/>
        <v>1.9245402746805258E-2</v>
      </c>
      <c r="AE76" s="336">
        <f t="shared" ref="AE76:AL76" si="114">AE29/AE$49</f>
        <v>1.8928737071744316E-2</v>
      </c>
      <c r="AF76" s="336">
        <f t="shared" si="114"/>
        <v>1.8627139110934415E-2</v>
      </c>
      <c r="AG76" s="336">
        <f t="shared" si="114"/>
        <v>1.8320719276354491E-2</v>
      </c>
      <c r="AH76" s="336">
        <f t="shared" si="114"/>
        <v>1.8015476718599929E-2</v>
      </c>
      <c r="AI76" s="336">
        <f t="shared" si="114"/>
        <v>1.770929616509765E-2</v>
      </c>
      <c r="AJ76" s="336">
        <f t="shared" si="114"/>
        <v>1.7402402354224942E-2</v>
      </c>
      <c r="AK76" s="336">
        <f t="shared" si="114"/>
        <v>1.70939643385855E-2</v>
      </c>
      <c r="AL76" s="336">
        <f t="shared" si="114"/>
        <v>1.6789749292709297E-2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1.9670799231580605E-2</v>
      </c>
      <c r="N77" s="336">
        <f t="shared" si="115"/>
        <v>2.0095140022325837E-2</v>
      </c>
      <c r="O77" s="336">
        <f t="shared" si="115"/>
        <v>2.180229667369659E-2</v>
      </c>
      <c r="P77" s="336">
        <f t="shared" si="115"/>
        <v>2.1797295599604763E-2</v>
      </c>
      <c r="Q77" s="336">
        <f t="shared" si="115"/>
        <v>2.2170136718548922E-2</v>
      </c>
      <c r="R77" s="336">
        <f t="shared" si="115"/>
        <v>2.2214146147388456E-2</v>
      </c>
      <c r="S77" s="336">
        <f t="shared" si="115"/>
        <v>2.1877567274878339E-2</v>
      </c>
      <c r="T77" s="336">
        <f t="shared" si="115"/>
        <v>2.2354634095172281E-2</v>
      </c>
      <c r="U77" s="336">
        <f t="shared" si="115"/>
        <v>2.0466578312857871E-2</v>
      </c>
      <c r="V77" s="336">
        <f t="shared" si="115"/>
        <v>1.8989427747703774E-2</v>
      </c>
      <c r="W77" s="336">
        <f t="shared" si="115"/>
        <v>1.8728619417294683E-2</v>
      </c>
      <c r="X77" s="336">
        <f t="shared" si="115"/>
        <v>1.8317707611030694E-2</v>
      </c>
      <c r="Y77" s="336">
        <f t="shared" si="115"/>
        <v>1.8195075109835111E-2</v>
      </c>
      <c r="Z77" s="336">
        <f t="shared" si="115"/>
        <v>1.8147398662083092E-2</v>
      </c>
      <c r="AA77" s="336">
        <f t="shared" si="115"/>
        <v>1.8118401502220407E-2</v>
      </c>
      <c r="AB77" s="336">
        <f t="shared" si="115"/>
        <v>1.8105327339360898E-2</v>
      </c>
      <c r="AC77" s="336">
        <f t="shared" si="115"/>
        <v>1.8041030738270531E-2</v>
      </c>
      <c r="AD77" s="336">
        <f t="shared" si="115"/>
        <v>1.7960536938232293E-2</v>
      </c>
      <c r="AE77" s="336">
        <f t="shared" ref="AE77:AL77" si="116">AE30/AE$49</f>
        <v>1.7892186730190423E-2</v>
      </c>
      <c r="AF77" s="336">
        <f t="shared" si="116"/>
        <v>1.7867851262099981E-2</v>
      </c>
      <c r="AG77" s="336">
        <f t="shared" si="116"/>
        <v>1.7843345322924056E-2</v>
      </c>
      <c r="AH77" s="336">
        <f t="shared" si="116"/>
        <v>1.7810909158403252E-2</v>
      </c>
      <c r="AI77" s="336">
        <f t="shared" si="116"/>
        <v>1.7784905035187603E-2</v>
      </c>
      <c r="AJ77" s="336">
        <f t="shared" si="116"/>
        <v>1.7781179882832534E-2</v>
      </c>
      <c r="AK77" s="336">
        <f t="shared" si="116"/>
        <v>1.7774787640871096E-2</v>
      </c>
      <c r="AL77" s="336">
        <f t="shared" si="116"/>
        <v>1.7743543886308739E-2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9.3697590697096975E-2</v>
      </c>
      <c r="N79" s="337">
        <f t="shared" si="117"/>
        <v>9.4879743468585395E-2</v>
      </c>
      <c r="O79" s="337">
        <f t="shared" si="117"/>
        <v>9.3449042878733637E-2</v>
      </c>
      <c r="P79" s="337">
        <f t="shared" si="117"/>
        <v>9.4445827895157056E-2</v>
      </c>
      <c r="Q79" s="337">
        <f t="shared" si="117"/>
        <v>9.6737014495572149E-2</v>
      </c>
      <c r="R79" s="337">
        <f t="shared" si="117"/>
        <v>9.4413593926550493E-2</v>
      </c>
      <c r="S79" s="337">
        <f t="shared" si="117"/>
        <v>0.10101367488942418</v>
      </c>
      <c r="T79" s="337">
        <f t="shared" si="117"/>
        <v>9.9011895770241179E-2</v>
      </c>
      <c r="U79" s="337">
        <f t="shared" si="117"/>
        <v>9.5138454342624371E-2</v>
      </c>
      <c r="V79" s="337">
        <f t="shared" si="117"/>
        <v>9.7261808163481567E-2</v>
      </c>
      <c r="W79" s="337">
        <f t="shared" si="117"/>
        <v>9.7096711902600635E-2</v>
      </c>
      <c r="X79" s="337">
        <f t="shared" si="117"/>
        <v>9.9484277247183089E-2</v>
      </c>
      <c r="Y79" s="337">
        <f t="shared" si="117"/>
        <v>9.9883613078791109E-2</v>
      </c>
      <c r="Z79" s="337">
        <f t="shared" si="117"/>
        <v>0.10026111377323611</v>
      </c>
      <c r="AA79" s="337">
        <f t="shared" si="117"/>
        <v>0.1006630409688522</v>
      </c>
      <c r="AB79" s="337">
        <f t="shared" si="117"/>
        <v>0.10108783675526613</v>
      </c>
      <c r="AC79" s="337">
        <f t="shared" si="117"/>
        <v>0.10158891527919962</v>
      </c>
      <c r="AD79" s="337">
        <f t="shared" si="117"/>
        <v>0.10211817741788011</v>
      </c>
      <c r="AE79" s="337">
        <f t="shared" ref="AE79:AL79" si="118">AE32/AE$49</f>
        <v>0.10256816827098607</v>
      </c>
      <c r="AF79" s="337">
        <f t="shared" si="118"/>
        <v>0.10305860992077517</v>
      </c>
      <c r="AG79" s="337">
        <f t="shared" si="118"/>
        <v>0.10354903206116733</v>
      </c>
      <c r="AH79" s="337">
        <f t="shared" si="118"/>
        <v>0.10407224484617018</v>
      </c>
      <c r="AI79" s="337">
        <f t="shared" si="118"/>
        <v>0.10467271383030402</v>
      </c>
      <c r="AJ79" s="337">
        <f t="shared" si="118"/>
        <v>0.10527827551042619</v>
      </c>
      <c r="AK79" s="337">
        <f t="shared" si="118"/>
        <v>0.10591166659745008</v>
      </c>
      <c r="AL79" s="337">
        <f t="shared" si="118"/>
        <v>0.10660188269662307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7.0055652849098704E-2</v>
      </c>
      <c r="N80" s="336">
        <f t="shared" si="119"/>
        <v>7.1884494391056902E-2</v>
      </c>
      <c r="O80" s="336">
        <f t="shared" si="119"/>
        <v>7.0175918533279577E-2</v>
      </c>
      <c r="P80" s="336">
        <f t="shared" si="119"/>
        <v>7.2834545651635288E-2</v>
      </c>
      <c r="Q80" s="336">
        <f t="shared" si="119"/>
        <v>7.526044863231679E-2</v>
      </c>
      <c r="R80" s="336">
        <f t="shared" si="119"/>
        <v>7.2308487004675667E-2</v>
      </c>
      <c r="S80" s="336">
        <f t="shared" si="119"/>
        <v>7.7489757734335682E-2</v>
      </c>
      <c r="T80" s="336">
        <f t="shared" si="119"/>
        <v>7.7041162111211772E-2</v>
      </c>
      <c r="U80" s="336">
        <f t="shared" si="119"/>
        <v>7.4123855776470099E-2</v>
      </c>
      <c r="V80" s="336">
        <f t="shared" si="119"/>
        <v>7.4689490116926938E-2</v>
      </c>
      <c r="W80" s="336">
        <f t="shared" si="119"/>
        <v>7.3550537189391113E-2</v>
      </c>
      <c r="X80" s="336">
        <f t="shared" si="119"/>
        <v>7.6198595672497205E-2</v>
      </c>
      <c r="Y80" s="336">
        <f t="shared" si="119"/>
        <v>7.6614310002950173E-2</v>
      </c>
      <c r="Z80" s="336">
        <f t="shared" si="119"/>
        <v>7.7025140976259843E-2</v>
      </c>
      <c r="AA80" s="336">
        <f t="shared" si="119"/>
        <v>7.7458059134928203E-2</v>
      </c>
      <c r="AB80" s="336">
        <f t="shared" si="119"/>
        <v>7.7936469453454227E-2</v>
      </c>
      <c r="AC80" s="336">
        <f t="shared" si="119"/>
        <v>7.8494631090260336E-2</v>
      </c>
      <c r="AD80" s="336">
        <f t="shared" si="119"/>
        <v>7.9078228711395859E-2</v>
      </c>
      <c r="AE80" s="336">
        <f t="shared" ref="AE80:AL80" si="120">AE33/AE$49</f>
        <v>7.9595753668533567E-2</v>
      </c>
      <c r="AF80" s="336">
        <f t="shared" si="120"/>
        <v>8.0141236603927163E-2</v>
      </c>
      <c r="AG80" s="336">
        <f t="shared" si="120"/>
        <v>8.0690170961269167E-2</v>
      </c>
      <c r="AH80" s="336">
        <f t="shared" si="120"/>
        <v>8.1259840660702701E-2</v>
      </c>
      <c r="AI80" s="336">
        <f t="shared" si="120"/>
        <v>8.1902146971132739E-2</v>
      </c>
      <c r="AJ80" s="336">
        <f t="shared" si="120"/>
        <v>8.2565116256559837E-2</v>
      </c>
      <c r="AK80" s="336">
        <f t="shared" si="120"/>
        <v>8.3266566332659858E-2</v>
      </c>
      <c r="AL80" s="336">
        <f t="shared" si="120"/>
        <v>8.4005507804940871E-2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2.2020897251461908E-2</v>
      </c>
      <c r="N81" s="336">
        <f t="shared" si="121"/>
        <v>2.1796336690084371E-2</v>
      </c>
      <c r="O81" s="336">
        <f t="shared" si="121"/>
        <v>2.2153872177781555E-2</v>
      </c>
      <c r="P81" s="336">
        <f t="shared" si="121"/>
        <v>2.0577982381641591E-2</v>
      </c>
      <c r="Q81" s="336">
        <f t="shared" si="121"/>
        <v>2.0356849467109174E-2</v>
      </c>
      <c r="R81" s="336">
        <f t="shared" si="121"/>
        <v>2.1039874236554089E-2</v>
      </c>
      <c r="S81" s="336">
        <f t="shared" si="121"/>
        <v>2.2644625741535713E-2</v>
      </c>
      <c r="T81" s="336">
        <f t="shared" si="121"/>
        <v>2.1098028090719079E-2</v>
      </c>
      <c r="U81" s="336">
        <f t="shared" si="121"/>
        <v>2.0094449791381818E-2</v>
      </c>
      <c r="V81" s="336">
        <f t="shared" si="121"/>
        <v>2.1761556578566283E-2</v>
      </c>
      <c r="W81" s="336">
        <f t="shared" si="121"/>
        <v>2.2493950821075203E-2</v>
      </c>
      <c r="X81" s="336">
        <f t="shared" si="121"/>
        <v>2.2459808564146921E-2</v>
      </c>
      <c r="Y81" s="336">
        <f t="shared" si="121"/>
        <v>2.2437910863337757E-2</v>
      </c>
      <c r="Z81" s="336">
        <f t="shared" si="121"/>
        <v>2.2400047117277236E-2</v>
      </c>
      <c r="AA81" s="336">
        <f t="shared" si="121"/>
        <v>2.2363923117139459E-2</v>
      </c>
      <c r="AB81" s="336">
        <f t="shared" si="121"/>
        <v>2.2304377728905315E-2</v>
      </c>
      <c r="AC81" s="336">
        <f t="shared" si="121"/>
        <v>2.2243778527559873E-2</v>
      </c>
      <c r="AD81" s="336">
        <f t="shared" si="121"/>
        <v>2.2186152642547658E-2</v>
      </c>
      <c r="AE81" s="336">
        <f t="shared" ref="AE81:AL81" si="122">AE34/AE$49</f>
        <v>2.2118079889654425E-2</v>
      </c>
      <c r="AF81" s="336">
        <f t="shared" si="122"/>
        <v>2.2057716892547062E-2</v>
      </c>
      <c r="AG81" s="336">
        <f t="shared" si="122"/>
        <v>2.1997411749642464E-2</v>
      </c>
      <c r="AH81" s="336">
        <f t="shared" si="122"/>
        <v>2.1948578118732454E-2</v>
      </c>
      <c r="AI81" s="336">
        <f t="shared" si="122"/>
        <v>2.1906969733348235E-2</v>
      </c>
      <c r="AJ81" s="336">
        <f t="shared" si="122"/>
        <v>2.184479148408415E-2</v>
      </c>
      <c r="AK81" s="336">
        <f t="shared" si="122"/>
        <v>2.177740901513547E-2</v>
      </c>
      <c r="AL81" s="336">
        <f t="shared" si="122"/>
        <v>2.1724382493752133E-2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1.621040596536365E-3</v>
      </c>
      <c r="N82" s="336">
        <f t="shared" si="123"/>
        <v>1.1989123874441363E-3</v>
      </c>
      <c r="O82" s="336">
        <f t="shared" si="123"/>
        <v>1.1192521676725033E-3</v>
      </c>
      <c r="P82" s="336">
        <f t="shared" si="123"/>
        <v>1.0332998618801667E-3</v>
      </c>
      <c r="Q82" s="336">
        <f t="shared" si="123"/>
        <v>1.1197163961461855E-3</v>
      </c>
      <c r="R82" s="336">
        <f t="shared" si="123"/>
        <v>1.0652326853207374E-3</v>
      </c>
      <c r="S82" s="336">
        <f t="shared" si="123"/>
        <v>8.7929141355278526E-4</v>
      </c>
      <c r="T82" s="336">
        <f t="shared" si="123"/>
        <v>8.727055683103456E-4</v>
      </c>
      <c r="U82" s="336">
        <f t="shared" si="123"/>
        <v>9.2014877477246361E-4</v>
      </c>
      <c r="V82" s="336">
        <f t="shared" si="123"/>
        <v>8.1076146798833462E-4</v>
      </c>
      <c r="W82" s="336">
        <f t="shared" si="123"/>
        <v>1.0522238921343271E-3</v>
      </c>
      <c r="X82" s="336">
        <f t="shared" si="123"/>
        <v>8.2587301053896865E-4</v>
      </c>
      <c r="Y82" s="336">
        <f t="shared" si="123"/>
        <v>8.3139221250316776E-4</v>
      </c>
      <c r="Z82" s="336">
        <f t="shared" si="123"/>
        <v>8.3592567969904732E-4</v>
      </c>
      <c r="AA82" s="336">
        <f t="shared" si="123"/>
        <v>8.4105871678454784E-4</v>
      </c>
      <c r="AB82" s="336">
        <f t="shared" si="123"/>
        <v>8.4698957290658147E-4</v>
      </c>
      <c r="AC82" s="336">
        <f t="shared" si="123"/>
        <v>8.5050566137942214E-4</v>
      </c>
      <c r="AD82" s="336">
        <f t="shared" si="123"/>
        <v>8.5379606393659623E-4</v>
      </c>
      <c r="AE82" s="336">
        <f t="shared" ref="AE82:AL82" si="124">AE35/AE$49</f>
        <v>8.543347127980749E-4</v>
      </c>
      <c r="AF82" s="336">
        <f t="shared" si="124"/>
        <v>8.5965642430095893E-4</v>
      </c>
      <c r="AG82" s="336">
        <f t="shared" si="124"/>
        <v>8.6144935025570251E-4</v>
      </c>
      <c r="AH82" s="336">
        <f t="shared" si="124"/>
        <v>8.6382606673503378E-4</v>
      </c>
      <c r="AI82" s="336">
        <f t="shared" si="124"/>
        <v>8.6359712582305935E-4</v>
      </c>
      <c r="AJ82" s="336">
        <f t="shared" si="124"/>
        <v>8.6836776978221149E-4</v>
      </c>
      <c r="AK82" s="336">
        <f t="shared" si="124"/>
        <v>8.6769124965474682E-4</v>
      </c>
      <c r="AL82" s="336">
        <f t="shared" si="124"/>
        <v>8.7199239793006524E-4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8.1030482801551673E-2</v>
      </c>
      <c r="N84" s="337">
        <f t="shared" si="125"/>
        <v>8.665546613721567E-2</v>
      </c>
      <c r="O84" s="337">
        <f t="shared" si="125"/>
        <v>8.5415613100656707E-2</v>
      </c>
      <c r="P84" s="337">
        <f t="shared" si="125"/>
        <v>8.2661054437981288E-2</v>
      </c>
      <c r="Q84" s="337">
        <f t="shared" si="125"/>
        <v>8.1170639348273815E-2</v>
      </c>
      <c r="R84" s="337">
        <f t="shared" si="125"/>
        <v>8.235237391566512E-2</v>
      </c>
      <c r="S84" s="337">
        <f t="shared" si="125"/>
        <v>7.9821899724288603E-2</v>
      </c>
      <c r="T84" s="337">
        <f t="shared" si="125"/>
        <v>7.6495734605320845E-2</v>
      </c>
      <c r="U84" s="337">
        <f t="shared" si="125"/>
        <v>7.6585851060786775E-2</v>
      </c>
      <c r="V84" s="337">
        <f t="shared" si="125"/>
        <v>7.0611991704963392E-2</v>
      </c>
      <c r="W84" s="337">
        <f t="shared" si="125"/>
        <v>7.1049263295851955E-2</v>
      </c>
      <c r="X84" s="337">
        <f t="shared" si="125"/>
        <v>7.0256844193406762E-2</v>
      </c>
      <c r="Y84" s="337">
        <f t="shared" si="125"/>
        <v>7.0139847032591754E-2</v>
      </c>
      <c r="Z84" s="337">
        <f t="shared" si="125"/>
        <v>6.9907521540937143E-2</v>
      </c>
      <c r="AA84" s="337">
        <f t="shared" si="125"/>
        <v>6.9656010464964765E-2</v>
      </c>
      <c r="AB84" s="337">
        <f t="shared" si="125"/>
        <v>6.9395641447747652E-2</v>
      </c>
      <c r="AC84" s="337">
        <f t="shared" si="125"/>
        <v>6.9130295368153308E-2</v>
      </c>
      <c r="AD84" s="337">
        <f t="shared" si="125"/>
        <v>6.8821764110135492E-2</v>
      </c>
      <c r="AE84" s="337">
        <f t="shared" ref="AE84:AL84" si="126">AE37/AE$49</f>
        <v>6.8508141229060376E-2</v>
      </c>
      <c r="AF84" s="337">
        <f t="shared" si="126"/>
        <v>6.8199867254651714E-2</v>
      </c>
      <c r="AG84" s="337">
        <f t="shared" si="126"/>
        <v>6.7936733789540446E-2</v>
      </c>
      <c r="AH84" s="337">
        <f t="shared" si="126"/>
        <v>6.7626023925312445E-2</v>
      </c>
      <c r="AI84" s="337">
        <f t="shared" si="126"/>
        <v>6.7380324773025607E-2</v>
      </c>
      <c r="AJ84" s="337">
        <f t="shared" si="126"/>
        <v>6.7097442116467038E-2</v>
      </c>
      <c r="AK84" s="337">
        <f t="shared" si="126"/>
        <v>6.680889377237785E-2</v>
      </c>
      <c r="AL84" s="337">
        <f t="shared" si="126"/>
        <v>6.6528883999127042E-2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6.6164117766325234E-2</v>
      </c>
      <c r="N85" s="336">
        <f t="shared" si="127"/>
        <v>7.2422754006674875E-2</v>
      </c>
      <c r="O85" s="336">
        <f t="shared" si="127"/>
        <v>7.0750028064923504E-2</v>
      </c>
      <c r="P85" s="336">
        <f t="shared" si="127"/>
        <v>6.8437778200467758E-2</v>
      </c>
      <c r="Q85" s="336">
        <f t="shared" si="127"/>
        <v>6.7920116123791494E-2</v>
      </c>
      <c r="R85" s="336">
        <f t="shared" si="127"/>
        <v>6.7801600143651525E-2</v>
      </c>
      <c r="S85" s="336">
        <f t="shared" si="127"/>
        <v>6.5694204898175401E-2</v>
      </c>
      <c r="T85" s="336">
        <f t="shared" si="127"/>
        <v>6.1385760157247102E-2</v>
      </c>
      <c r="U85" s="336">
        <f t="shared" si="127"/>
        <v>6.1244432891333724E-2</v>
      </c>
      <c r="V85" s="336">
        <f t="shared" si="127"/>
        <v>5.590929287834849E-2</v>
      </c>
      <c r="W85" s="336">
        <f t="shared" si="127"/>
        <v>5.5982067720213691E-2</v>
      </c>
      <c r="X85" s="336">
        <f t="shared" si="127"/>
        <v>5.2267275736343918E-2</v>
      </c>
      <c r="Y85" s="336">
        <f t="shared" si="127"/>
        <v>5.1961274562042879E-2</v>
      </c>
      <c r="Z85" s="336">
        <f t="shared" si="127"/>
        <v>5.155282417749673E-2</v>
      </c>
      <c r="AA85" s="336">
        <f t="shared" si="127"/>
        <v>5.1133920931692056E-2</v>
      </c>
      <c r="AB85" s="336">
        <f t="shared" si="127"/>
        <v>5.0707613685077708E-2</v>
      </c>
      <c r="AC85" s="336">
        <f t="shared" si="127"/>
        <v>5.0269311560980523E-2</v>
      </c>
      <c r="AD85" s="336">
        <f t="shared" si="127"/>
        <v>4.9788609705356097E-2</v>
      </c>
      <c r="AE85" s="336">
        <f t="shared" ref="AE85:AL85" si="128">AE38/AE$49</f>
        <v>4.9299797963013862E-2</v>
      </c>
      <c r="AF85" s="336">
        <f t="shared" si="128"/>
        <v>4.8814311844926073E-2</v>
      </c>
      <c r="AG85" s="336">
        <f t="shared" si="128"/>
        <v>4.8376017495237907E-2</v>
      </c>
      <c r="AH85" s="336">
        <f t="shared" si="128"/>
        <v>4.7885973440064136E-2</v>
      </c>
      <c r="AI85" s="336">
        <f t="shared" si="128"/>
        <v>4.7456537231303941E-2</v>
      </c>
      <c r="AJ85" s="336">
        <f t="shared" si="128"/>
        <v>4.699176597183647E-2</v>
      </c>
      <c r="AK85" s="336">
        <f t="shared" si="128"/>
        <v>4.6508121921254461E-2</v>
      </c>
      <c r="AL85" s="336">
        <f t="shared" si="128"/>
        <v>4.6040980382990253E-2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1.4866365035226453E-2</v>
      </c>
      <c r="N86" s="336">
        <f t="shared" si="129"/>
        <v>1.4232712130540788E-2</v>
      </c>
      <c r="O86" s="336">
        <f t="shared" si="129"/>
        <v>1.4665585035733203E-2</v>
      </c>
      <c r="P86" s="336">
        <f t="shared" si="129"/>
        <v>1.422327623751353E-2</v>
      </c>
      <c r="Q86" s="336">
        <f t="shared" si="129"/>
        <v>1.3250523224482325E-2</v>
      </c>
      <c r="R86" s="336">
        <f t="shared" si="129"/>
        <v>1.4550773772013605E-2</v>
      </c>
      <c r="S86" s="336">
        <f t="shared" si="129"/>
        <v>1.4127694826113195E-2</v>
      </c>
      <c r="T86" s="336">
        <f t="shared" si="129"/>
        <v>1.5109974448073741E-2</v>
      </c>
      <c r="U86" s="336">
        <f t="shared" si="129"/>
        <v>1.5341418169453048E-2</v>
      </c>
      <c r="V86" s="336">
        <f t="shared" si="129"/>
        <v>1.47026988266149E-2</v>
      </c>
      <c r="W86" s="336">
        <f t="shared" si="129"/>
        <v>1.5067195575638263E-2</v>
      </c>
      <c r="X86" s="336">
        <f t="shared" si="129"/>
        <v>1.7989568457062836E-2</v>
      </c>
      <c r="Y86" s="336">
        <f t="shared" si="129"/>
        <v>1.8178572470548868E-2</v>
      </c>
      <c r="Z86" s="336">
        <f t="shared" si="129"/>
        <v>1.8354697363440416E-2</v>
      </c>
      <c r="AA86" s="336">
        <f t="shared" si="129"/>
        <v>1.8522089533272723E-2</v>
      </c>
      <c r="AB86" s="336">
        <f t="shared" si="129"/>
        <v>1.8688027762669951E-2</v>
      </c>
      <c r="AC86" s="336">
        <f t="shared" si="129"/>
        <v>1.8860983807172785E-2</v>
      </c>
      <c r="AD86" s="336">
        <f t="shared" si="129"/>
        <v>1.9033154404779391E-2</v>
      </c>
      <c r="AE86" s="336">
        <f t="shared" ref="AE86:AL86" si="130">AE39/AE$49</f>
        <v>1.9208343266046507E-2</v>
      </c>
      <c r="AF86" s="336">
        <f t="shared" si="130"/>
        <v>1.9385555409725641E-2</v>
      </c>
      <c r="AG86" s="336">
        <f t="shared" si="130"/>
        <v>1.9560716294302543E-2</v>
      </c>
      <c r="AH86" s="336">
        <f t="shared" si="130"/>
        <v>1.9740050485248312E-2</v>
      </c>
      <c r="AI86" s="336">
        <f t="shared" si="130"/>
        <v>1.9923787541721662E-2</v>
      </c>
      <c r="AJ86" s="336">
        <f t="shared" si="130"/>
        <v>2.0105676144630567E-2</v>
      </c>
      <c r="AK86" s="336">
        <f t="shared" si="130"/>
        <v>2.0300771851123382E-2</v>
      </c>
      <c r="AL86" s="336">
        <f t="shared" si="130"/>
        <v>2.0487903616136796E-2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6.4469815172669129E-2</v>
      </c>
      <c r="N88" s="337">
        <f t="shared" si="131"/>
        <v>6.290045129626029E-2</v>
      </c>
      <c r="O88" s="337">
        <f t="shared" si="131"/>
        <v>5.9858915560615816E-2</v>
      </c>
      <c r="P88" s="337">
        <f t="shared" si="131"/>
        <v>5.9214949617055708E-2</v>
      </c>
      <c r="Q88" s="337">
        <f t="shared" si="131"/>
        <v>5.8634719224020068E-2</v>
      </c>
      <c r="R88" s="337">
        <f t="shared" si="131"/>
        <v>5.8303649208846509E-2</v>
      </c>
      <c r="S88" s="337">
        <f t="shared" si="131"/>
        <v>6.010298806466189E-2</v>
      </c>
      <c r="T88" s="337">
        <f t="shared" si="131"/>
        <v>5.8484005559057896E-2</v>
      </c>
      <c r="U88" s="337">
        <f t="shared" si="131"/>
        <v>6.2198862198502597E-2</v>
      </c>
      <c r="V88" s="337">
        <f t="shared" si="131"/>
        <v>6.0460664617888044E-2</v>
      </c>
      <c r="W88" s="337">
        <f t="shared" si="131"/>
        <v>5.3897337218030646E-2</v>
      </c>
      <c r="X88" s="337">
        <f t="shared" si="131"/>
        <v>6.0823176559725647E-2</v>
      </c>
      <c r="Y88" s="337">
        <f t="shared" si="131"/>
        <v>6.07993166381409E-2</v>
      </c>
      <c r="Z88" s="337">
        <f t="shared" si="131"/>
        <v>6.0665095852931124E-2</v>
      </c>
      <c r="AA88" s="337">
        <f t="shared" si="131"/>
        <v>6.0457631820076248E-2</v>
      </c>
      <c r="AB88" s="337">
        <f t="shared" si="131"/>
        <v>6.0243869727040454E-2</v>
      </c>
      <c r="AC88" s="337">
        <f t="shared" si="131"/>
        <v>5.9987711259899545E-2</v>
      </c>
      <c r="AD88" s="337">
        <f t="shared" si="131"/>
        <v>5.9739827369366047E-2</v>
      </c>
      <c r="AE88" s="337">
        <f t="shared" ref="AE88:AL88" si="132">AE41/AE$49</f>
        <v>5.9508179519967397E-2</v>
      </c>
      <c r="AF88" s="337">
        <f t="shared" si="132"/>
        <v>5.9266889339389256E-2</v>
      </c>
      <c r="AG88" s="337">
        <f t="shared" si="132"/>
        <v>5.900335263373073E-2</v>
      </c>
      <c r="AH88" s="337">
        <f t="shared" si="132"/>
        <v>5.8755661023446634E-2</v>
      </c>
      <c r="AI88" s="337">
        <f t="shared" si="132"/>
        <v>5.8487183610473524E-2</v>
      </c>
      <c r="AJ88" s="337">
        <f t="shared" si="132"/>
        <v>5.8236024705876251E-2</v>
      </c>
      <c r="AK88" s="337">
        <f t="shared" si="132"/>
        <v>5.7957424622410693E-2</v>
      </c>
      <c r="AL88" s="337">
        <f t="shared" si="132"/>
        <v>5.7670233361337343E-2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2.5798865864881278E-2</v>
      </c>
      <c r="N89" s="336">
        <f t="shared" si="133"/>
        <v>2.5164018819065569E-2</v>
      </c>
      <c r="O89" s="336">
        <f t="shared" si="133"/>
        <v>2.4454243927498804E-2</v>
      </c>
      <c r="P89" s="336">
        <f t="shared" si="133"/>
        <v>2.4563760959765309E-2</v>
      </c>
      <c r="Q89" s="336">
        <f t="shared" si="133"/>
        <v>2.520560202936421E-2</v>
      </c>
      <c r="R89" s="336">
        <f t="shared" si="133"/>
        <v>2.4587607834946509E-2</v>
      </c>
      <c r="S89" s="336">
        <f t="shared" si="133"/>
        <v>2.3138657927522316E-2</v>
      </c>
      <c r="T89" s="336">
        <f t="shared" si="133"/>
        <v>2.5027882641918658E-2</v>
      </c>
      <c r="U89" s="336">
        <f t="shared" si="133"/>
        <v>2.4951132553439268E-2</v>
      </c>
      <c r="V89" s="336">
        <f t="shared" si="133"/>
        <v>2.3012792066910537E-2</v>
      </c>
      <c r="W89" s="336">
        <f t="shared" si="133"/>
        <v>2.0330271212810096E-2</v>
      </c>
      <c r="X89" s="336">
        <f t="shared" si="133"/>
        <v>2.4526216500386718E-2</v>
      </c>
      <c r="Y89" s="336">
        <f t="shared" si="133"/>
        <v>2.4504689290289941E-2</v>
      </c>
      <c r="Z89" s="336">
        <f t="shared" si="133"/>
        <v>2.4419783092626143E-2</v>
      </c>
      <c r="AA89" s="336">
        <f t="shared" si="133"/>
        <v>2.4286488087205224E-2</v>
      </c>
      <c r="AB89" s="336">
        <f t="shared" si="133"/>
        <v>2.4161632761008064E-2</v>
      </c>
      <c r="AC89" s="336">
        <f t="shared" si="133"/>
        <v>2.4000714952613036E-2</v>
      </c>
      <c r="AD89" s="336">
        <f t="shared" si="133"/>
        <v>2.384011232035467E-2</v>
      </c>
      <c r="AE89" s="336">
        <f t="shared" ref="AE89:AL89" si="134">AE42/AE$49</f>
        <v>2.3679090413729131E-2</v>
      </c>
      <c r="AF89" s="336">
        <f t="shared" si="134"/>
        <v>2.3517911866063092E-2</v>
      </c>
      <c r="AG89" s="336">
        <f t="shared" si="134"/>
        <v>2.3342932377716053E-2</v>
      </c>
      <c r="AH89" s="336">
        <f t="shared" si="134"/>
        <v>2.3168408491266262E-2</v>
      </c>
      <c r="AI89" s="336">
        <f t="shared" si="134"/>
        <v>2.2979274242211075E-2</v>
      </c>
      <c r="AJ89" s="336">
        <f t="shared" si="134"/>
        <v>2.2802205322441864E-2</v>
      </c>
      <c r="AK89" s="336">
        <f t="shared" si="134"/>
        <v>2.2595556282992531E-2</v>
      </c>
      <c r="AL89" s="336">
        <f t="shared" si="134"/>
        <v>2.2383966393519597E-2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3.8670949307787847E-2</v>
      </c>
      <c r="N90" s="336">
        <f t="shared" si="135"/>
        <v>3.7736432477194722E-2</v>
      </c>
      <c r="O90" s="336">
        <f t="shared" si="135"/>
        <v>3.5404671633117009E-2</v>
      </c>
      <c r="P90" s="336">
        <f t="shared" si="135"/>
        <v>3.4651188657290409E-2</v>
      </c>
      <c r="Q90" s="336">
        <f t="shared" si="135"/>
        <v>3.3429117194655855E-2</v>
      </c>
      <c r="R90" s="336">
        <f t="shared" si="135"/>
        <v>3.3716041373899996E-2</v>
      </c>
      <c r="S90" s="336">
        <f t="shared" si="135"/>
        <v>3.6964330137139574E-2</v>
      </c>
      <c r="T90" s="336">
        <f t="shared" si="135"/>
        <v>3.3456122917139237E-2</v>
      </c>
      <c r="U90" s="336">
        <f t="shared" si="135"/>
        <v>3.7247729645063329E-2</v>
      </c>
      <c r="V90" s="336">
        <f t="shared" si="135"/>
        <v>3.7447872550977514E-2</v>
      </c>
      <c r="W90" s="336">
        <f t="shared" si="135"/>
        <v>3.3567066005220553E-2</v>
      </c>
      <c r="X90" s="336">
        <f t="shared" si="135"/>
        <v>3.6296960059338926E-2</v>
      </c>
      <c r="Y90" s="336">
        <f t="shared" si="135"/>
        <v>3.6294627347850966E-2</v>
      </c>
      <c r="Z90" s="336">
        <f t="shared" si="135"/>
        <v>3.624531276030498E-2</v>
      </c>
      <c r="AA90" s="336">
        <f t="shared" si="135"/>
        <v>3.6171143732871024E-2</v>
      </c>
      <c r="AB90" s="336">
        <f t="shared" si="135"/>
        <v>3.608223696603239E-2</v>
      </c>
      <c r="AC90" s="336">
        <f t="shared" si="135"/>
        <v>3.5986996307286509E-2</v>
      </c>
      <c r="AD90" s="336">
        <f t="shared" si="135"/>
        <v>3.589971504901137E-2</v>
      </c>
      <c r="AE90" s="336">
        <f t="shared" ref="AE90:AL90" si="136">AE43/AE$49</f>
        <v>3.5829089106238263E-2</v>
      </c>
      <c r="AF90" s="336">
        <f t="shared" si="136"/>
        <v>3.5748977473326157E-2</v>
      </c>
      <c r="AG90" s="336">
        <f t="shared" si="136"/>
        <v>3.5660420256014673E-2</v>
      </c>
      <c r="AH90" s="336">
        <f t="shared" si="136"/>
        <v>3.5587252532180376E-2</v>
      </c>
      <c r="AI90" s="336">
        <f t="shared" si="136"/>
        <v>3.5507909368262446E-2</v>
      </c>
      <c r="AJ90" s="336">
        <f t="shared" si="136"/>
        <v>3.5433819383434387E-2</v>
      </c>
      <c r="AK90" s="336">
        <f t="shared" si="136"/>
        <v>3.5361868339418158E-2</v>
      </c>
      <c r="AL90" s="336">
        <f t="shared" si="136"/>
        <v>3.5286266967817753E-2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0.12211779625851513</v>
      </c>
      <c r="N92" s="337">
        <f t="shared" si="137"/>
        <v>0.11608627502701564</v>
      </c>
      <c r="O92" s="337">
        <f t="shared" si="137"/>
        <v>0.11687744362906267</v>
      </c>
      <c r="P92" s="337">
        <f t="shared" si="137"/>
        <v>0.11744092896337092</v>
      </c>
      <c r="Q92" s="337">
        <f t="shared" si="137"/>
        <v>0.12059478600021102</v>
      </c>
      <c r="R92" s="337">
        <f t="shared" si="137"/>
        <v>0.12084728177744919</v>
      </c>
      <c r="S92" s="337">
        <f t="shared" si="137"/>
        <v>0.11657121996718721</v>
      </c>
      <c r="T92" s="337">
        <f t="shared" si="137"/>
        <v>0.11226991036619399</v>
      </c>
      <c r="U92" s="337">
        <f t="shared" si="137"/>
        <v>0.11426277270571751</v>
      </c>
      <c r="V92" s="337">
        <f t="shared" si="137"/>
        <v>0.11178623556991017</v>
      </c>
      <c r="W92" s="337">
        <f t="shared" si="137"/>
        <v>0.10401219469124386</v>
      </c>
      <c r="X92" s="337">
        <f t="shared" si="137"/>
        <v>0.10346614016008966</v>
      </c>
      <c r="Y92" s="337">
        <f t="shared" si="137"/>
        <v>0.10272640265550687</v>
      </c>
      <c r="Z92" s="337">
        <f t="shared" si="137"/>
        <v>0.10205016978886203</v>
      </c>
      <c r="AA92" s="337">
        <f t="shared" si="137"/>
        <v>0.1014332145526726</v>
      </c>
      <c r="AB92" s="337">
        <f t="shared" si="137"/>
        <v>0.10078492267494016</v>
      </c>
      <c r="AC92" s="337">
        <f t="shared" si="137"/>
        <v>0.10013219991297839</v>
      </c>
      <c r="AD92" s="337">
        <f t="shared" si="137"/>
        <v>9.9451720342363104E-2</v>
      </c>
      <c r="AE92" s="337">
        <f t="shared" ref="AE92:AL92" si="138">AE45/AE$49</f>
        <v>9.8702428120024638E-2</v>
      </c>
      <c r="AF92" s="337">
        <f t="shared" si="138"/>
        <v>9.7967924462271941E-2</v>
      </c>
      <c r="AG92" s="337">
        <f t="shared" si="138"/>
        <v>9.7198080626783714E-2</v>
      </c>
      <c r="AH92" s="337">
        <f t="shared" si="138"/>
        <v>9.642339592149296E-2</v>
      </c>
      <c r="AI92" s="337">
        <f t="shared" si="138"/>
        <v>9.5625314065713035E-2</v>
      </c>
      <c r="AJ92" s="337">
        <f t="shared" si="138"/>
        <v>9.4830109042359459E-2</v>
      </c>
      <c r="AK92" s="337">
        <f t="shared" si="138"/>
        <v>9.4041622216734899E-2</v>
      </c>
      <c r="AL92" s="337">
        <f t="shared" si="138"/>
        <v>9.322707765075558E-2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1.7591960397832309E-2</v>
      </c>
      <c r="N93" s="336">
        <f t="shared" si="139"/>
        <v>1.689135016330854E-2</v>
      </c>
      <c r="O93" s="336">
        <f t="shared" si="139"/>
        <v>1.6100727710062678E-2</v>
      </c>
      <c r="P93" s="336">
        <f t="shared" si="139"/>
        <v>1.5367649281505516E-2</v>
      </c>
      <c r="Q93" s="336">
        <f t="shared" si="139"/>
        <v>1.6643948241905099E-2</v>
      </c>
      <c r="R93" s="336">
        <f t="shared" si="139"/>
        <v>1.6548041606752821E-2</v>
      </c>
      <c r="S93" s="336">
        <f t="shared" si="139"/>
        <v>1.6007264624721622E-2</v>
      </c>
      <c r="T93" s="336">
        <f t="shared" si="139"/>
        <v>1.543750489753379E-2</v>
      </c>
      <c r="U93" s="336">
        <f t="shared" si="139"/>
        <v>1.542414594777634E-2</v>
      </c>
      <c r="V93" s="336">
        <f t="shared" si="139"/>
        <v>1.3847766066898934E-2</v>
      </c>
      <c r="W93" s="336">
        <f t="shared" si="139"/>
        <v>1.2435143906533276E-2</v>
      </c>
      <c r="X93" s="336">
        <f t="shared" si="139"/>
        <v>1.057804587731621E-2</v>
      </c>
      <c r="Y93" s="336">
        <f t="shared" si="139"/>
        <v>1.0498306158975056E-2</v>
      </c>
      <c r="Z93" s="336">
        <f t="shared" si="139"/>
        <v>1.041232894334604E-2</v>
      </c>
      <c r="AA93" s="336">
        <f t="shared" si="139"/>
        <v>1.0315503087809505E-2</v>
      </c>
      <c r="AB93" s="336">
        <f t="shared" si="139"/>
        <v>1.0209426075849598E-2</v>
      </c>
      <c r="AC93" s="336">
        <f t="shared" si="139"/>
        <v>1.0113032921150291E-2</v>
      </c>
      <c r="AD93" s="336">
        <f t="shared" si="139"/>
        <v>1.0018571158065771E-2</v>
      </c>
      <c r="AE93" s="336">
        <f t="shared" ref="AE93:AL93" si="140">AE46/AE$49</f>
        <v>9.9353892738775658E-3</v>
      </c>
      <c r="AF93" s="336">
        <f t="shared" si="140"/>
        <v>9.8560430670012258E-3</v>
      </c>
      <c r="AG93" s="336">
        <f t="shared" si="140"/>
        <v>9.7742174718310777E-3</v>
      </c>
      <c r="AH93" s="336">
        <f t="shared" si="140"/>
        <v>9.695954550634843E-3</v>
      </c>
      <c r="AI93" s="336">
        <f t="shared" si="140"/>
        <v>9.618931538606653E-3</v>
      </c>
      <c r="AJ93" s="336">
        <f t="shared" si="140"/>
        <v>9.5365962468185374E-3</v>
      </c>
      <c r="AK93" s="336">
        <f t="shared" si="140"/>
        <v>9.4526028795251116E-3</v>
      </c>
      <c r="AL93" s="336">
        <f t="shared" si="140"/>
        <v>9.3701454157142771E-3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0.1045258358606828</v>
      </c>
      <c r="N94" s="336">
        <f t="shared" si="141"/>
        <v>9.9194924863707096E-2</v>
      </c>
      <c r="O94" s="336">
        <f t="shared" si="141"/>
        <v>0.10077671591899999</v>
      </c>
      <c r="P94" s="336">
        <f t="shared" si="141"/>
        <v>0.1020732796818654</v>
      </c>
      <c r="Q94" s="336">
        <f t="shared" si="141"/>
        <v>0.10395083775830592</v>
      </c>
      <c r="R94" s="336">
        <f t="shared" si="141"/>
        <v>0.10429924017069636</v>
      </c>
      <c r="S94" s="336">
        <f t="shared" si="141"/>
        <v>0.10056395534246558</v>
      </c>
      <c r="T94" s="336">
        <f t="shared" si="141"/>
        <v>9.6832405468660204E-2</v>
      </c>
      <c r="U94" s="336">
        <f t="shared" si="141"/>
        <v>9.8838626757941167E-2</v>
      </c>
      <c r="V94" s="336">
        <f t="shared" si="141"/>
        <v>9.7938469503011244E-2</v>
      </c>
      <c r="W94" s="336">
        <f t="shared" si="141"/>
        <v>9.1577050784710581E-2</v>
      </c>
      <c r="X94" s="336">
        <f t="shared" si="141"/>
        <v>9.2888094282773448E-2</v>
      </c>
      <c r="Y94" s="336">
        <f t="shared" si="141"/>
        <v>9.2228096496531797E-2</v>
      </c>
      <c r="Z94" s="336">
        <f t="shared" si="141"/>
        <v>9.1637840845515989E-2</v>
      </c>
      <c r="AA94" s="336">
        <f t="shared" si="141"/>
        <v>9.1117711464863083E-2</v>
      </c>
      <c r="AB94" s="336">
        <f t="shared" si="141"/>
        <v>9.057549659909056E-2</v>
      </c>
      <c r="AC94" s="336">
        <f t="shared" si="141"/>
        <v>9.0019166991828103E-2</v>
      </c>
      <c r="AD94" s="336">
        <f t="shared" si="141"/>
        <v>8.9433149184297331E-2</v>
      </c>
      <c r="AE94" s="336">
        <f t="shared" ref="AE94:AL94" si="142">AE47/AE$49</f>
        <v>8.8767038846147062E-2</v>
      </c>
      <c r="AF94" s="336">
        <f t="shared" si="142"/>
        <v>8.8111881395270708E-2</v>
      </c>
      <c r="AG94" s="336">
        <f t="shared" si="142"/>
        <v>8.7423863154952638E-2</v>
      </c>
      <c r="AH94" s="336">
        <f t="shared" si="142"/>
        <v>8.6727441370858124E-2</v>
      </c>
      <c r="AI94" s="336">
        <f t="shared" si="142"/>
        <v>8.6006382527106379E-2</v>
      </c>
      <c r="AJ94" s="336">
        <f t="shared" si="142"/>
        <v>8.5293512795540927E-2</v>
      </c>
      <c r="AK94" s="336">
        <f t="shared" si="142"/>
        <v>8.4589019337209803E-2</v>
      </c>
      <c r="AL94" s="336">
        <f t="shared" si="142"/>
        <v>8.3856932235041301E-2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Cambridge and Greater Peterborough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Cambridge and Greater Peterborough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Cambridge and Greater Peterborough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Cambridge and Greater Peterborough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Cambridge and Greater Peterborough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Cambridge and Greater Peterborough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Cambridge and Greater Peterborough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Cambridge and Greater Peterborough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Cambridge and Greater Peterborough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Cambridge and Greater Peterborough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Cambridge and Greater Peterborough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Cambridge and Greater Peterborough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Cambridge and Greater Peterborough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6.4461206278662146</v>
      </c>
      <c r="Y4" s="11">
        <f>'Occ T1'!D8-'Occ T1'!C8</f>
        <v>0.40439529358140192</v>
      </c>
      <c r="Z4" s="11">
        <f>'Occ T1'!E8-'Occ T1'!D8</f>
        <v>1.6717170892427617</v>
      </c>
      <c r="AA4" s="11">
        <f>'Occ T1'!F8-'Occ T1'!E8</f>
        <v>7.4088483249535244</v>
      </c>
      <c r="AB4" s="11">
        <f>'Occ T1'!D8-'Occ T1'!B8</f>
        <v>6.8505159214476166</v>
      </c>
      <c r="AC4" s="11">
        <f>'Occ T1'!F8-'Occ T1'!D8</f>
        <v>9.0805654141962862</v>
      </c>
    </row>
    <row r="5" spans="1:29" x14ac:dyDescent="0.2">
      <c r="W5" s="10" t="str">
        <f>name!E5</f>
        <v>Professional occupations</v>
      </c>
      <c r="X5" s="11">
        <f>'Occ T1'!C9-'Occ T1'!B9</f>
        <v>17.910741601664</v>
      </c>
      <c r="Y5" s="11">
        <f>'Occ T1'!D9-'Occ T1'!C9</f>
        <v>3.5042161572971793</v>
      </c>
      <c r="Z5" s="11">
        <f>'Occ T1'!E9-'Occ T1'!D9</f>
        <v>9.4854635577172246</v>
      </c>
      <c r="AA5" s="11">
        <f>'Occ T1'!F9-'Occ T1'!E9</f>
        <v>15.293949085740394</v>
      </c>
      <c r="AB5" s="11">
        <f>'Occ T1'!D9-'Occ T1'!B9</f>
        <v>21.414957758961179</v>
      </c>
      <c r="AC5" s="11">
        <f>'Occ T1'!F9-'Occ T1'!D9</f>
        <v>24.779412643457619</v>
      </c>
    </row>
    <row r="6" spans="1:29" x14ac:dyDescent="0.2">
      <c r="W6" s="10" t="str">
        <f>name!E6</f>
        <v>Associate professional occupations</v>
      </c>
      <c r="X6" s="11">
        <f>'Occ T1'!C10-'Occ T1'!B10</f>
        <v>4.0872593709573692</v>
      </c>
      <c r="Y6" s="11">
        <f>'Occ T1'!D10-'Occ T1'!C10</f>
        <v>3.8499698611044408</v>
      </c>
      <c r="Z6" s="11">
        <f>'Occ T1'!E10-'Occ T1'!D10</f>
        <v>-1.2842484296200638</v>
      </c>
      <c r="AA6" s="11">
        <f>'Occ T1'!F10-'Occ T1'!E10</f>
        <v>6.1792790247632894</v>
      </c>
      <c r="AB6" s="11">
        <f>'Occ T1'!D10-'Occ T1'!B10</f>
        <v>7.9372292320618101</v>
      </c>
      <c r="AC6" s="11">
        <f>'Occ T1'!F10-'Occ T1'!D10</f>
        <v>4.8950305951432256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-1.8460462125700019</v>
      </c>
      <c r="Y7" s="11">
        <f>'Occ T1'!D11-'Occ T1'!C11</f>
        <v>-0.1103650347473959</v>
      </c>
      <c r="Z7" s="11">
        <f>'Occ T1'!E11-'Occ T1'!D11</f>
        <v>-3.0480056053643665</v>
      </c>
      <c r="AA7" s="11">
        <f>'Occ T1'!F11-'Occ T1'!E11</f>
        <v>-5.6006273519658194</v>
      </c>
      <c r="AB7" s="11">
        <f>'Occ T1'!D11-'Occ T1'!B11</f>
        <v>-1.9564112473173978</v>
      </c>
      <c r="AC7" s="11">
        <f>'Occ T1'!F11-'Occ T1'!D11</f>
        <v>-8.6486329573301859</v>
      </c>
    </row>
    <row r="8" spans="1:29" x14ac:dyDescent="0.2">
      <c r="W8" s="10" t="str">
        <f>name!E8</f>
        <v>Skilled trades occupations</v>
      </c>
      <c r="X8" s="11">
        <f>'Occ T1'!C12-'Occ T1'!B12</f>
        <v>-2.5788592064363911</v>
      </c>
      <c r="Y8" s="11">
        <f>'Occ T1'!D12-'Occ T1'!C12</f>
        <v>-5.826032983237873</v>
      </c>
      <c r="Z8" s="11">
        <f>'Occ T1'!E12-'Occ T1'!D12</f>
        <v>0.81968902650983466</v>
      </c>
      <c r="AA8" s="11">
        <f>'Occ T1'!F12-'Occ T1'!E12</f>
        <v>-1.1085658849677742</v>
      </c>
      <c r="AB8" s="11">
        <f>'Occ T1'!D12-'Occ T1'!B12</f>
        <v>-8.4048921896742641</v>
      </c>
      <c r="AC8" s="11">
        <f>'Occ T1'!F12-'Occ T1'!D12</f>
        <v>-0.28887685845793953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3.7907036812442811</v>
      </c>
      <c r="Y9" s="11">
        <f>'Occ T1'!D13-'Occ T1'!C13</f>
        <v>-0.84748207925148478</v>
      </c>
      <c r="Z9" s="11">
        <f>'Occ T1'!E13-'Occ T1'!D13</f>
        <v>3.5575985021354768</v>
      </c>
      <c r="AA9" s="11">
        <f>'Occ T1'!F13-'Occ T1'!E13</f>
        <v>5.7248895885416644</v>
      </c>
      <c r="AB9" s="11">
        <f>'Occ T1'!D13-'Occ T1'!B13</f>
        <v>2.9432216019927964</v>
      </c>
      <c r="AC9" s="11">
        <f>'Occ T1'!F13-'Occ T1'!D13</f>
        <v>9.2824880906771412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-3.8984704927311284</v>
      </c>
      <c r="Y10" s="11">
        <f>'Occ T1'!D14-'Occ T1'!C14</f>
        <v>-0.33746386993384192</v>
      </c>
      <c r="Z10" s="11">
        <f>'Occ T1'!E14-'Occ T1'!D14</f>
        <v>0.25148847157193188</v>
      </c>
      <c r="AA10" s="11">
        <f>'Occ T1'!F14-'Occ T1'!E14</f>
        <v>0.32960250791125389</v>
      </c>
      <c r="AB10" s="11">
        <f>'Occ T1'!D14-'Occ T1'!B14</f>
        <v>-4.2359343626649704</v>
      </c>
      <c r="AC10" s="11">
        <f>'Occ T1'!F14-'Occ T1'!D14</f>
        <v>0.58109097948318578</v>
      </c>
    </row>
    <row r="11" spans="1:29" x14ac:dyDescent="0.2">
      <c r="W11" s="10" t="str">
        <f>name!E11</f>
        <v>Process, plant and machine operatives</v>
      </c>
      <c r="X11" s="11">
        <f>'Occ T1'!C15-'Occ T1'!B15</f>
        <v>2.5425530025959837</v>
      </c>
      <c r="Y11" s="11">
        <f>'Occ T1'!D15-'Occ T1'!C15</f>
        <v>-3.7483750598863992</v>
      </c>
      <c r="Z11" s="11">
        <f>'Occ T1'!E15-'Occ T1'!D15</f>
        <v>4.0987700677476582</v>
      </c>
      <c r="AA11" s="11">
        <f>'Occ T1'!F15-'Occ T1'!E15</f>
        <v>0.24016008694803759</v>
      </c>
      <c r="AB11" s="11">
        <f>'Occ T1'!D15-'Occ T1'!B15</f>
        <v>-1.2058220572904155</v>
      </c>
      <c r="AC11" s="11">
        <f>'Occ T1'!F15-'Occ T1'!D15</f>
        <v>4.3389301546956958</v>
      </c>
    </row>
    <row r="12" spans="1:29" x14ac:dyDescent="0.2">
      <c r="W12" s="10" t="str">
        <f>name!E12</f>
        <v>Elementary occupations</v>
      </c>
      <c r="X12" s="11">
        <f>'Occ T1'!C16-'Occ T1'!B16</f>
        <v>-1.5840023725906391</v>
      </c>
      <c r="Y12" s="11">
        <f>'Occ T1'!D16-'Occ T1'!C16</f>
        <v>-4.7558622849257404</v>
      </c>
      <c r="Z12" s="11">
        <f>'Occ T1'!E16-'Occ T1'!D16</f>
        <v>-4.6472679939988382E-2</v>
      </c>
      <c r="AA12" s="11">
        <f>'Occ T1'!F16-'Occ T1'!E16</f>
        <v>-1.3585353819251011</v>
      </c>
      <c r="AB12" s="11">
        <f>'Occ T1'!D16-'Occ T1'!B16</f>
        <v>-6.3398646575163795</v>
      </c>
      <c r="AC12" s="11">
        <f>'Occ T1'!F16-'Occ T1'!D16</f>
        <v>-1.4050080618650895</v>
      </c>
    </row>
    <row r="14" spans="1:29" x14ac:dyDescent="0.2">
      <c r="W14" s="10" t="str">
        <f>name!E3</f>
        <v>All occupations</v>
      </c>
      <c r="X14" s="11">
        <f>'Occ T1'!C18-'Occ T1'!B18</f>
        <v>24.869999999999607</v>
      </c>
      <c r="Y14" s="11">
        <f>'Occ T1'!D18-'Occ T1'!C18</f>
        <v>-7.8669999999996776</v>
      </c>
      <c r="Z14" s="11">
        <f>'Occ T1'!E18-'Occ T1'!D18</f>
        <v>15.506000000000483</v>
      </c>
      <c r="AA14" s="11">
        <f>'Occ T1'!F18-'Occ T1'!E18</f>
        <v>27.108999999999469</v>
      </c>
      <c r="AB14" s="11">
        <f>'Occ T1'!D18-'Occ T1'!B18</f>
        <v>17.002999999999929</v>
      </c>
      <c r="AC14" s="11">
        <f>'Occ T1'!F18-'Occ T1'!D18</f>
        <v>42.614999999999952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Cambridge and Greater Peterborough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9.0805654141962862</v>
      </c>
      <c r="O3" s="11">
        <f>'Occ T1'!AB64</f>
        <v>5.6941270622635862</v>
      </c>
      <c r="P3" s="11">
        <f>'Occ T1'!Q64</f>
        <v>3.3864383519326466</v>
      </c>
    </row>
    <row r="4" spans="1:16" x14ac:dyDescent="0.2">
      <c r="M4" s="10" t="str">
        <f>name!E5</f>
        <v>Professional occupations</v>
      </c>
      <c r="N4" s="11">
        <f>'Occ T1'!F65</f>
        <v>24.779412643457619</v>
      </c>
      <c r="O4" s="11">
        <f>'Occ T1'!AB65</f>
        <v>14.069132013188735</v>
      </c>
      <c r="P4" s="11">
        <f>'Occ T1'!Q65</f>
        <v>10.71028063026877</v>
      </c>
    </row>
    <row r="5" spans="1:16" x14ac:dyDescent="0.2">
      <c r="M5" s="10" t="str">
        <f>name!E6</f>
        <v>Associate professional occupations</v>
      </c>
      <c r="N5" s="11">
        <f>'Occ T1'!F66</f>
        <v>4.8950305951432256</v>
      </c>
      <c r="O5" s="11">
        <f>'Occ T1'!AB66</f>
        <v>5.5792617613874853</v>
      </c>
      <c r="P5" s="11">
        <f>'Occ T1'!Q66</f>
        <v>-0.6842311662442313</v>
      </c>
    </row>
    <row r="6" spans="1:16" x14ac:dyDescent="0.2">
      <c r="M6" s="10" t="str">
        <f>name!E7</f>
        <v>Administrative and secretarial occupations</v>
      </c>
      <c r="N6" s="11">
        <f>'Occ T1'!F67</f>
        <v>-8.6486329573301859</v>
      </c>
      <c r="O6" s="11">
        <f>'Occ T1'!AB67</f>
        <v>-9.0968314774507633</v>
      </c>
      <c r="P6" s="11">
        <f>'Occ T1'!Q67</f>
        <v>0.44819852012056671</v>
      </c>
    </row>
    <row r="7" spans="1:16" x14ac:dyDescent="0.2">
      <c r="M7" s="10" t="str">
        <f>name!E8</f>
        <v>Skilled trades occupations</v>
      </c>
      <c r="N7" s="11">
        <f>'Occ T1'!F68</f>
        <v>-0.28887685845793953</v>
      </c>
      <c r="O7" s="11">
        <f>'Occ T1'!AB68</f>
        <v>1.5225073112218288</v>
      </c>
      <c r="P7" s="11">
        <f>'Occ T1'!Q68</f>
        <v>-1.8113841696797479</v>
      </c>
    </row>
    <row r="8" spans="1:16" x14ac:dyDescent="0.2">
      <c r="M8" s="10" t="str">
        <f>name!E9</f>
        <v>Caring, leisure and other service occupations</v>
      </c>
      <c r="N8" s="11">
        <f>'Occ T1'!F69</f>
        <v>9.2824880906771412</v>
      </c>
      <c r="O8" s="11">
        <f>'Occ T1'!AB69</f>
        <v>6.392263044755758</v>
      </c>
      <c r="P8" s="11">
        <f>'Occ T1'!Q69</f>
        <v>2.8902250459213548</v>
      </c>
    </row>
    <row r="9" spans="1:16" x14ac:dyDescent="0.2">
      <c r="M9" s="10" t="str">
        <f>name!E10</f>
        <v>Sales and customer service occupations</v>
      </c>
      <c r="N9" s="11">
        <f>'Occ T1'!F70</f>
        <v>0.58109097948318578</v>
      </c>
      <c r="O9" s="11">
        <f>'Occ T1'!AB70</f>
        <v>-0.3625629595960369</v>
      </c>
      <c r="P9" s="11">
        <f>'Occ T1'!Q70</f>
        <v>0.94365393907923156</v>
      </c>
    </row>
    <row r="10" spans="1:16" x14ac:dyDescent="0.2">
      <c r="M10" s="10" t="str">
        <f>name!E11</f>
        <v>Process, plant and machine operatives</v>
      </c>
      <c r="N10" s="11">
        <f>'Occ T1'!F71</f>
        <v>4.3389301546956958</v>
      </c>
      <c r="O10" s="11">
        <f>'Occ T1'!AB71</f>
        <v>1.4763618247456658</v>
      </c>
      <c r="P10" s="11">
        <f>'Occ T1'!Q71</f>
        <v>2.8625683299500224</v>
      </c>
    </row>
    <row r="11" spans="1:16" x14ac:dyDescent="0.2">
      <c r="M11" s="10" t="str">
        <f>name!E12</f>
        <v>Elementary occupations</v>
      </c>
      <c r="N11" s="11">
        <f>'Occ T1'!F72</f>
        <v>-1.4050080618650895</v>
      </c>
      <c r="O11" s="11">
        <f>'Occ T1'!AB72</f>
        <v>-1.4393052187192836</v>
      </c>
      <c r="P11" s="11">
        <f>'Occ T1'!Q72</f>
        <v>3.4297156854208311E-2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42.614999999999952</v>
      </c>
      <c r="O13" s="11">
        <f>'Occ T1'!AB74</f>
        <v>23.834953361796977</v>
      </c>
      <c r="P13" s="11">
        <f>'Occ T1'!Q74</f>
        <v>18.780046638202833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Cambridge and Greater Peterborough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1.4635185860106485</v>
      </c>
      <c r="O3" s="11">
        <f>'Occ T5'!H44</f>
        <v>2.5452350417269365</v>
      </c>
      <c r="P3" s="11">
        <f>'Occ T5'!G44</f>
        <v>5.0718117864587455</v>
      </c>
    </row>
    <row r="4" spans="1:16" x14ac:dyDescent="0.2">
      <c r="M4" s="10" t="str">
        <f>name!E5</f>
        <v>Professional occupations</v>
      </c>
      <c r="N4" s="11">
        <f>'Occ T5'!I45</f>
        <v>0.51774606029129622</v>
      </c>
      <c r="O4" s="11">
        <f>'Occ T5'!H45</f>
        <v>6.6457459977014004</v>
      </c>
      <c r="P4" s="11">
        <f>'Occ T5'!G45</f>
        <v>17.615920585464693</v>
      </c>
    </row>
    <row r="5" spans="1:16" x14ac:dyDescent="0.2">
      <c r="M5" s="10" t="str">
        <f>name!E6</f>
        <v>Associate professional occupations</v>
      </c>
      <c r="N5" s="11">
        <f>'Occ T5'!I46</f>
        <v>0.38814552179613671</v>
      </c>
      <c r="O5" s="11">
        <f>'Occ T5'!H46</f>
        <v>1.2472967945843898</v>
      </c>
      <c r="P5" s="11">
        <f>'Occ T5'!G46</f>
        <v>3.2595882787626778</v>
      </c>
    </row>
    <row r="6" spans="1:16" x14ac:dyDescent="0.2">
      <c r="M6" s="10" t="str">
        <f>name!E7</f>
        <v>Administrative and secretarial occupations</v>
      </c>
      <c r="N6" s="11">
        <f>'Occ T5'!I47</f>
        <v>-9.2609977812671218E-2</v>
      </c>
      <c r="O6" s="11">
        <f>'Occ T5'!H47</f>
        <v>-3.8797147516222381</v>
      </c>
      <c r="P6" s="11">
        <f>'Occ T5'!G47</f>
        <v>-4.6763082278952801</v>
      </c>
    </row>
    <row r="7" spans="1:16" x14ac:dyDescent="0.2">
      <c r="M7" s="10" t="str">
        <f>name!E8</f>
        <v>Skilled trades occupations</v>
      </c>
      <c r="N7" s="11">
        <f>'Occ T5'!I48</f>
        <v>1.4866659784479115</v>
      </c>
      <c r="O7" s="11">
        <f>'Occ T5'!H48</f>
        <v>0.84128156998586778</v>
      </c>
      <c r="P7" s="11">
        <f>'Occ T5'!G48</f>
        <v>-2.6168244068917019</v>
      </c>
    </row>
    <row r="8" spans="1:16" x14ac:dyDescent="0.2">
      <c r="M8" s="10" t="str">
        <f>name!E9</f>
        <v>Caring, leisure and other service occupations</v>
      </c>
      <c r="N8" s="11">
        <f>'Occ T5'!I49</f>
        <v>1.5292321519326046</v>
      </c>
      <c r="O8" s="11">
        <f>'Occ T5'!H49</f>
        <v>2.3412447064270694</v>
      </c>
      <c r="P8" s="11">
        <f>'Occ T5'!G49</f>
        <v>5.4120112323174254</v>
      </c>
    </row>
    <row r="9" spans="1:16" x14ac:dyDescent="0.2">
      <c r="M9" s="10" t="str">
        <f>name!E10</f>
        <v>Sales and customer service occupations</v>
      </c>
      <c r="N9" s="11">
        <f>'Occ T5'!I50</f>
        <v>-0.23231819458448921</v>
      </c>
      <c r="O9" s="11">
        <f>'Occ T5'!H50</f>
        <v>0.57820414031385425</v>
      </c>
      <c r="P9" s="11">
        <f>'Occ T5'!G50</f>
        <v>0.23520503375380741</v>
      </c>
    </row>
    <row r="10" spans="1:16" x14ac:dyDescent="0.2">
      <c r="M10" s="10" t="str">
        <f>name!E11</f>
        <v>Process, plant and machine operatives</v>
      </c>
      <c r="N10" s="11">
        <f>'Occ T5'!I51</f>
        <v>1.4905956856217228</v>
      </c>
      <c r="O10" s="11">
        <f>'Occ T5'!H51</f>
        <v>1.5223067246520268</v>
      </c>
      <c r="P10" s="11">
        <f>'Occ T5'!G51</f>
        <v>1.3260277444219284</v>
      </c>
    </row>
    <row r="11" spans="1:16" x14ac:dyDescent="0.2">
      <c r="M11" s="10" t="str">
        <f>name!E12</f>
        <v>Elementary occupations</v>
      </c>
      <c r="N11" s="11">
        <f>'Occ T5'!I52</f>
        <v>0.8350180679583743</v>
      </c>
      <c r="O11" s="11">
        <f>'Occ T5'!H52</f>
        <v>-1.9131829137268817</v>
      </c>
      <c r="P11" s="11">
        <f>'Occ T5'!G52</f>
        <v>-0.32684321609656308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7.3859938796615481</v>
      </c>
      <c r="O13" s="11">
        <f>'Occ T5'!H54</f>
        <v>9.9284173100424198</v>
      </c>
      <c r="P13" s="11">
        <f>'Occ T5'!G54</f>
        <v>25.300588810295721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0.31957691629062523</v>
      </c>
      <c r="O18" s="11">
        <f>'Occ T5'!AN44</f>
        <v>1.6741571088629534</v>
      </c>
      <c r="P18" s="11">
        <f>'Occ T5'!AM44</f>
        <v>3.7003930371100271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0.73589498205814063</v>
      </c>
      <c r="O19" s="11">
        <f>'Occ T5'!AN45</f>
        <v>4.2594767244699341</v>
      </c>
      <c r="P19" s="11">
        <f>'Occ T5'!AM45</f>
        <v>9.0737603066606916</v>
      </c>
    </row>
    <row r="20" spans="13:16" x14ac:dyDescent="0.2">
      <c r="M20" s="10" t="str">
        <f t="shared" si="0"/>
        <v>Associate professional occupations</v>
      </c>
      <c r="N20" s="11">
        <f>'Occ T5'!AO46</f>
        <v>0.41497527069849571</v>
      </c>
      <c r="O20" s="11">
        <f>'Occ T5'!AN46</f>
        <v>1.598669993555486</v>
      </c>
      <c r="P20" s="11">
        <f>'Occ T5'!AM46</f>
        <v>3.5656164971334903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-0.38503073573431013</v>
      </c>
      <c r="O21" s="11">
        <f>'Occ T5'!AN47</f>
        <v>-3.6322128928241497</v>
      </c>
      <c r="P21" s="11">
        <f>'Occ T5'!AM47</f>
        <v>-5.0795878488922845</v>
      </c>
    </row>
    <row r="22" spans="13:16" x14ac:dyDescent="0.2">
      <c r="M22" s="10" t="str">
        <f t="shared" si="0"/>
        <v>Skilled trades occupations</v>
      </c>
      <c r="N22" s="11">
        <f>'Occ T5'!AO48</f>
        <v>0.60585421337112377</v>
      </c>
      <c r="O22" s="11">
        <f>'Occ T5'!AN48</f>
        <v>0.39975394004876663</v>
      </c>
      <c r="P22" s="11">
        <f>'Occ T5'!AM48</f>
        <v>0.51689915780193463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1.205742095802087</v>
      </c>
      <c r="O23" s="11">
        <f>'Occ T5'!AN49</f>
        <v>1.6873560225086806</v>
      </c>
      <c r="P23" s="11">
        <f>'Occ T5'!AM49</f>
        <v>3.4991649264449745</v>
      </c>
    </row>
    <row r="24" spans="13:16" x14ac:dyDescent="0.2">
      <c r="M24" s="10" t="str">
        <f t="shared" si="0"/>
        <v>Sales and customer service occupations</v>
      </c>
      <c r="N24" s="11">
        <f>'Occ T5'!AO50</f>
        <v>-0.13021138897217244</v>
      </c>
      <c r="O24" s="11">
        <f>'Occ T5'!AN50</f>
        <v>0.11997238956470646</v>
      </c>
      <c r="P24" s="11">
        <f>'Occ T5'!AM50</f>
        <v>-0.35232396018856704</v>
      </c>
    </row>
    <row r="25" spans="13:16" x14ac:dyDescent="0.2">
      <c r="M25" s="10" t="str">
        <f t="shared" si="0"/>
        <v>Process, plant and machine operatives</v>
      </c>
      <c r="N25" s="11">
        <f>'Occ T5'!AO51</f>
        <v>0.31986058077765933</v>
      </c>
      <c r="O25" s="11">
        <f>'Occ T5'!AN51</f>
        <v>0.85112574184023826</v>
      </c>
      <c r="P25" s="11">
        <f>'Occ T5'!AM51</f>
        <v>0.30537550212776776</v>
      </c>
    </row>
    <row r="26" spans="13:16" x14ac:dyDescent="0.2">
      <c r="M26" s="10" t="str">
        <f t="shared" si="0"/>
        <v>Elementary occupations</v>
      </c>
      <c r="N26" s="11">
        <f>'Occ T5'!AO52</f>
        <v>5.4299035180971567E-2</v>
      </c>
      <c r="O26" s="11">
        <f>'Occ T5'!AN52</f>
        <v>-2.1106440606698236</v>
      </c>
      <c r="P26" s="11">
        <f>'Occ T5'!AM52</f>
        <v>0.61703980676958725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3.1409609694726193</v>
      </c>
      <c r="O28" s="11">
        <f>'Occ T5'!AN54</f>
        <v>4.8476549673567746</v>
      </c>
      <c r="P28" s="11">
        <f>'Occ T5'!AM54</f>
        <v>15.846337424967629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1.1439416697200295</v>
      </c>
      <c r="O33" s="11">
        <f>'Occ T5'!X44</f>
        <v>0.87107793286398483</v>
      </c>
      <c r="P33" s="11">
        <f>'Occ T5'!W44</f>
        <v>1.3714187493486847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-0.2181489217668533</v>
      </c>
      <c r="O34" s="11">
        <f>'Occ T5'!X45</f>
        <v>2.386269273231469</v>
      </c>
      <c r="P34" s="11">
        <f>'Occ T5'!W45</f>
        <v>8.5421602788040047</v>
      </c>
    </row>
    <row r="35" spans="1:16" x14ac:dyDescent="0.2">
      <c r="M35" s="10" t="str">
        <f t="shared" si="1"/>
        <v>Associate professional occupations</v>
      </c>
      <c r="N35" s="11">
        <f>'Occ T5'!Y46</f>
        <v>-2.682974890236256E-2</v>
      </c>
      <c r="O35" s="11">
        <f>'Occ T5'!X46</f>
        <v>-0.35137319897109176</v>
      </c>
      <c r="P35" s="11">
        <f>'Occ T5'!W46</f>
        <v>-0.30602821837078409</v>
      </c>
    </row>
    <row r="36" spans="1:16" x14ac:dyDescent="0.2">
      <c r="M36" s="10" t="str">
        <f t="shared" si="1"/>
        <v>Administrative and secretarial occupations</v>
      </c>
      <c r="N36" s="11">
        <f>'Occ T5'!Y47</f>
        <v>0.29242075792163913</v>
      </c>
      <c r="O36" s="11">
        <f>'Occ T5'!X47</f>
        <v>-0.24750185879808972</v>
      </c>
      <c r="P36" s="11">
        <f>'Occ T5'!W47</f>
        <v>0.40327962099703463</v>
      </c>
    </row>
    <row r="37" spans="1:16" x14ac:dyDescent="0.2">
      <c r="M37" s="10" t="str">
        <f t="shared" si="1"/>
        <v>Skilled trades occupations</v>
      </c>
      <c r="N37" s="11">
        <f>'Occ T5'!Y48</f>
        <v>0.88081176507678194</v>
      </c>
      <c r="O37" s="11">
        <f>'Occ T5'!X48</f>
        <v>0.4415276299370996</v>
      </c>
      <c r="P37" s="11">
        <f>'Occ T5'!W48</f>
        <v>-3.1337235646936357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0.3234900561305194</v>
      </c>
      <c r="O38" s="11">
        <f>'Occ T5'!X49</f>
        <v>0.65388868391837773</v>
      </c>
      <c r="P38" s="11">
        <f>'Occ T5'!W49</f>
        <v>1.9128463058724492</v>
      </c>
    </row>
    <row r="39" spans="1:16" x14ac:dyDescent="0.2">
      <c r="M39" s="10" t="str">
        <f t="shared" si="1"/>
        <v>Sales and customer service occupations</v>
      </c>
      <c r="N39" s="11">
        <f>'Occ T5'!Y50</f>
        <v>-0.10210680561231555</v>
      </c>
      <c r="O39" s="11">
        <f>'Occ T5'!X50</f>
        <v>0.45823175074915223</v>
      </c>
      <c r="P39" s="11">
        <f>'Occ T5'!W50</f>
        <v>0.58752899394237712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Cambridge and Greater Peterborough</v>
      </c>
      <c r="M40" s="10" t="str">
        <f t="shared" si="1"/>
        <v>Process, plant and machine operatives</v>
      </c>
      <c r="N40" s="11">
        <f>'Occ T5'!Y51</f>
        <v>1.1707351048440673</v>
      </c>
      <c r="O40" s="11">
        <f>'Occ T5'!X51</f>
        <v>0.67118098281179206</v>
      </c>
      <c r="P40" s="11">
        <f>'Occ T5'!W51</f>
        <v>1.0206522422941688</v>
      </c>
    </row>
    <row r="41" spans="1:16" x14ac:dyDescent="0.2">
      <c r="M41" s="10" t="str">
        <f t="shared" si="1"/>
        <v>Elementary occupations</v>
      </c>
      <c r="N41" s="11">
        <f>'Occ T5'!Y52</f>
        <v>0.78071903277740184</v>
      </c>
      <c r="O41" s="11">
        <f>'Occ T5'!X52</f>
        <v>0.19746114694294015</v>
      </c>
      <c r="P41" s="11">
        <f>'Occ T5'!W52</f>
        <v>-0.94388302286614412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4.245032910188911</v>
      </c>
      <c r="O43" s="11">
        <f>'Occ T5'!X54</f>
        <v>5.080762342685631</v>
      </c>
      <c r="P43" s="11">
        <f>'Occ T5'!W54</f>
        <v>9.4542513853281491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Cambridge and Greater Peterborough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Cambridge and Greater Peterborough, Greater Cambridge and Greater Peterborough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6.408503443513184</v>
      </c>
      <c r="C5" s="11">
        <f>HLOOKUP(C$3,'Qual F1'!$M$4:$BW$14,11,FALSE)</f>
        <v>8.2350699817590414</v>
      </c>
      <c r="D5" s="11">
        <f>HLOOKUP(D$3,'Qual F1'!$M$4:$BW$14,11,FALSE)</f>
        <v>8.1000913007687174</v>
      </c>
      <c r="E5" s="11">
        <f>HLOOKUP(E$3,'Qual F1'!$M$4:$BW$14,11,FALSE)</f>
        <v>10.237383042367362</v>
      </c>
      <c r="F5" s="11">
        <f>HLOOKUP(F$3,'Qual F1'!$M$4:$BW$14,11,FALSE)</f>
        <v>13.229003699908036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40.616192420627662</v>
      </c>
      <c r="C6" s="11">
        <f>HLOOKUP(C$3,'Qual F1'!$M$4:$BW$14,10,FALSE)</f>
        <v>53.575172968836469</v>
      </c>
      <c r="D6" s="11">
        <f>HLOOKUP(D$3,'Qual F1'!$M$4:$BW$14,10,FALSE)</f>
        <v>53.091439879237647</v>
      </c>
      <c r="E6" s="11">
        <f>HLOOKUP(E$3,'Qual F1'!$M$4:$BW$14,10,FALSE)</f>
        <v>67.578666564762671</v>
      </c>
      <c r="F6" s="11">
        <f>HLOOKUP(F$3,'Qual F1'!$M$4:$BW$14,10,FALSE)</f>
        <v>88.109583328950379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86.890792702494835</v>
      </c>
      <c r="C7" s="11">
        <f>HLOOKUP(C$3,'Qual F1'!$M$4:$BW$14,9,FALSE)</f>
        <v>98.027024906918413</v>
      </c>
      <c r="D7" s="11">
        <f>HLOOKUP(D$3,'Qual F1'!$M$4:$BW$14,9,FALSE)</f>
        <v>109.1369558399259</v>
      </c>
      <c r="E7" s="11">
        <f>HLOOKUP(E$3,'Qual F1'!$M$4:$BW$14,9,FALSE)</f>
        <v>113.154358603712</v>
      </c>
      <c r="F7" s="11">
        <f>HLOOKUP(F$3,'Qual F1'!$M$4:$BW$14,9,FALSE)</f>
        <v>135.05213939374985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24.579365439161535</v>
      </c>
      <c r="C8" s="11">
        <f>HLOOKUP(C$3,'Qual F1'!$M$4:$BW$14,8,FALSE)</f>
        <v>25.1823335908765</v>
      </c>
      <c r="D8" s="11">
        <f>HLOOKUP(D$3,'Qual F1'!$M$4:$BW$14,8,FALSE)</f>
        <v>28.414762928490926</v>
      </c>
      <c r="E8" s="11">
        <f>HLOOKUP(E$3,'Qual F1'!$M$4:$BW$14,8,FALSE)</f>
        <v>27.664145909610763</v>
      </c>
      <c r="F8" s="11">
        <f>HLOOKUP(F$3,'Qual F1'!$M$4:$BW$14,8,FALSE)</f>
        <v>32.230534604080205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24.224802295744347</v>
      </c>
      <c r="C9" s="11">
        <f>HLOOKUP(C$3,'Qual F1'!$M$4:$BW$14,7,FALSE)</f>
        <v>26.243296556504855</v>
      </c>
      <c r="D9" s="11">
        <f>HLOOKUP(D$3,'Qual F1'!$M$4:$BW$14,7,FALSE)</f>
        <v>29.282557568361852</v>
      </c>
      <c r="E9" s="11">
        <f>HLOOKUP(E$3,'Qual F1'!$M$4:$BW$14,7,FALSE)</f>
        <v>29.68827341538956</v>
      </c>
      <c r="F9" s="11">
        <f>HLOOKUP(F$3,'Qual F1'!$M$4:$BW$14,7,FALSE)</f>
        <v>35.169697560183224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95.910149384992621</v>
      </c>
      <c r="C10" s="11">
        <f>HLOOKUP(C$3,'Qual F1'!$M$4:$BW$14,6,FALSE)</f>
        <v>96.687120467140275</v>
      </c>
      <c r="D10" s="11">
        <f>HLOOKUP(D$3,'Qual F1'!$M$4:$BW$14,6,FALSE)</f>
        <v>92.261309334366089</v>
      </c>
      <c r="E10" s="11">
        <f>HLOOKUP(E$3,'Qual F1'!$M$4:$BW$14,6,FALSE)</f>
        <v>98.909735884178929</v>
      </c>
      <c r="F10" s="11">
        <f>HLOOKUP(F$3,'Qual F1'!$M$4:$BW$14,6,FALSE)</f>
        <v>103.36682913109621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103.24630602634849</v>
      </c>
      <c r="C11" s="11">
        <f>HLOOKUP(C$3,'Qual F1'!$M$4:$BW$14,5,FALSE)</f>
        <v>102.09927904479251</v>
      </c>
      <c r="D11" s="11">
        <f>HLOOKUP(D$3,'Qual F1'!$M$4:$BW$14,5,FALSE)</f>
        <v>98.16004224357799</v>
      </c>
      <c r="E11" s="11">
        <f>HLOOKUP(E$3,'Qual F1'!$M$4:$BW$14,5,FALSE)</f>
        <v>94.876114704194549</v>
      </c>
      <c r="F11" s="11">
        <f>HLOOKUP(F$3,'Qual F1'!$M$4:$BW$14,5,FALSE)</f>
        <v>82.789717428521186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74.855160623909157</v>
      </c>
      <c r="C12" s="11">
        <f>HLOOKUP(C$3,'Qual F1'!$M$4:$BW$14,4,FALSE)</f>
        <v>72.671787958274862</v>
      </c>
      <c r="D12" s="11">
        <f>HLOOKUP(D$3,'Qual F1'!$M$4:$BW$14,4,FALSE)</f>
        <v>63.257478442228731</v>
      </c>
      <c r="E12" s="11">
        <f>HLOOKUP(E$3,'Qual F1'!$M$4:$BW$14,4,FALSE)</f>
        <v>57.859794953488887</v>
      </c>
      <c r="F12" s="11">
        <f>HLOOKUP(F$3,'Qual F1'!$M$4:$BW$14,4,FALSE)</f>
        <v>40.858982790105905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24.904727663207606</v>
      </c>
      <c r="C13" s="11">
        <f>HLOOKUP(C$3,'Qual F1'!$M$4:$BW$14,3,FALSE)</f>
        <v>23.784914524896418</v>
      </c>
      <c r="D13" s="11">
        <f>HLOOKUP(D$3,'Qual F1'!$M$4:$BW$14,3,FALSE)</f>
        <v>16.934362463041875</v>
      </c>
      <c r="E13" s="11">
        <f>HLOOKUP(E$3,'Qual F1'!$M$4:$BW$14,3,FALSE)</f>
        <v>14.176526922295327</v>
      </c>
      <c r="F13" s="11">
        <f>HLOOKUP(F$3,'Qual F1'!$M$4:$BW$14,3,FALSE)</f>
        <v>10.447512063405163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481.63599999999946</v>
      </c>
      <c r="C15" s="11">
        <f t="shared" ref="C15:F15" si="0">SUM(C5:C13)</f>
        <v>506.50599999999935</v>
      </c>
      <c r="D15" s="11">
        <f t="shared" si="0"/>
        <v>498.63899999999967</v>
      </c>
      <c r="E15" s="11">
        <f t="shared" si="0"/>
        <v>514.1450000000001</v>
      </c>
      <c r="F15" s="11">
        <f t="shared" si="0"/>
        <v>541.25400000000013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1.3305698584643155</v>
      </c>
      <c r="C19" s="18">
        <f t="shared" si="1"/>
        <v>1.6258583277905989</v>
      </c>
      <c r="D19" s="18">
        <f t="shared" si="1"/>
        <v>1.6244399857950786</v>
      </c>
      <c r="E19" s="18">
        <f t="shared" si="1"/>
        <v>1.9911470581970767</v>
      </c>
      <c r="F19" s="18">
        <f t="shared" si="1"/>
        <v>2.4441396645397599</v>
      </c>
      <c r="G19" s="11"/>
    </row>
    <row r="20" spans="1:7" x14ac:dyDescent="0.2">
      <c r="A20" t="str">
        <f>$A6</f>
        <v>RQF7 Other higher degree</v>
      </c>
      <c r="B20" s="18">
        <f t="shared" si="1"/>
        <v>8.4329644006319526</v>
      </c>
      <c r="C20" s="18">
        <f t="shared" si="1"/>
        <v>10.577401446150002</v>
      </c>
      <c r="D20" s="18">
        <f t="shared" si="1"/>
        <v>10.647269844363896</v>
      </c>
      <c r="E20" s="18">
        <f t="shared" si="1"/>
        <v>13.143892591537924</v>
      </c>
      <c r="F20" s="18">
        <f t="shared" si="1"/>
        <v>16.278786545494416</v>
      </c>
      <c r="G20" s="11"/>
    </row>
    <row r="21" spans="1:7" x14ac:dyDescent="0.2">
      <c r="A21" t="str">
        <f>$A7</f>
        <v>RQF6 First degree</v>
      </c>
      <c r="B21" s="18">
        <f t="shared" si="1"/>
        <v>18.040759557527871</v>
      </c>
      <c r="C21" s="18">
        <f t="shared" si="1"/>
        <v>19.353576247254434</v>
      </c>
      <c r="D21" s="18">
        <f t="shared" si="1"/>
        <v>21.88696749350251</v>
      </c>
      <c r="E21" s="18">
        <f t="shared" si="1"/>
        <v>22.00825809911834</v>
      </c>
      <c r="F21" s="18">
        <f t="shared" si="1"/>
        <v>24.951712023144367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5.1033073605713781</v>
      </c>
      <c r="C22" s="18">
        <f t="shared" si="3"/>
        <v>4.9717739949529784</v>
      </c>
      <c r="D22" s="18">
        <f t="shared" si="3"/>
        <v>5.6984638041731479</v>
      </c>
      <c r="E22" s="18">
        <f t="shared" si="3"/>
        <v>5.3806116775638699</v>
      </c>
      <c r="F22" s="18">
        <f t="shared" si="3"/>
        <v>5.9547891755220652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5.0296909482979624</v>
      </c>
      <c r="C23" s="18">
        <f t="shared" si="4"/>
        <v>5.1812410033651899</v>
      </c>
      <c r="D23" s="18">
        <f t="shared" si="4"/>
        <v>5.8724964490065705</v>
      </c>
      <c r="E23" s="18">
        <f t="shared" si="4"/>
        <v>5.7742997433388545</v>
      </c>
      <c r="F23" s="18">
        <f t="shared" si="4"/>
        <v>6.4978175792110946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19.913409584207312</v>
      </c>
      <c r="C24" s="18">
        <f t="shared" si="5"/>
        <v>19.089037536996678</v>
      </c>
      <c r="D24" s="18">
        <f t="shared" si="5"/>
        <v>18.502626014885749</v>
      </c>
      <c r="E24" s="18">
        <f t="shared" si="5"/>
        <v>19.23771229598244</v>
      </c>
      <c r="F24" s="18">
        <f t="shared" si="5"/>
        <v>19.097656392580227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21.43658406480176</v>
      </c>
      <c r="C25" s="18">
        <f t="shared" si="6"/>
        <v>20.157565565816128</v>
      </c>
      <c r="D25" s="18">
        <f t="shared" si="6"/>
        <v>19.685592631859532</v>
      </c>
      <c r="E25" s="18">
        <f t="shared" si="6"/>
        <v>18.453182410447351</v>
      </c>
      <c r="F25" s="18">
        <f t="shared" si="6"/>
        <v>15.295908654443416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15.541853313271691</v>
      </c>
      <c r="C26" s="18">
        <f>C12/C$15*100</f>
        <v>14.347665764724397</v>
      </c>
      <c r="D26" s="18">
        <f t="shared" si="7"/>
        <v>12.68602705408698</v>
      </c>
      <c r="E26" s="18">
        <f t="shared" si="7"/>
        <v>11.253594793976189</v>
      </c>
      <c r="F26" s="18">
        <f t="shared" si="7"/>
        <v>7.5489479597575073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5.1708609122257538</v>
      </c>
      <c r="C27" s="18">
        <f>C13/C$15*100</f>
        <v>4.6958801129495891</v>
      </c>
      <c r="D27" s="18">
        <f t="shared" si="8"/>
        <v>3.3961167223265503</v>
      </c>
      <c r="E27" s="18">
        <f t="shared" si="8"/>
        <v>2.757301329837949</v>
      </c>
      <c r="F27" s="18">
        <f t="shared" si="8"/>
        <v>1.9302420053071498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6.4701014873973506</v>
      </c>
      <c r="C33" s="18">
        <f t="shared" si="9"/>
        <v>-1.6390714503860426</v>
      </c>
      <c r="D33" s="18">
        <f t="shared" si="9"/>
        <v>4.7948180169562704</v>
      </c>
      <c r="E33" s="18">
        <f t="shared" si="9"/>
        <v>2.5968007458499365</v>
      </c>
      <c r="F33" s="18">
        <f>IF(F$3-D$3 &lt;&gt; 0,(EXP(LN(F5/D5)/(F$3-D$3))-1)*100,0)</f>
        <v>3.3243023498993551</v>
      </c>
    </row>
    <row r="34" spans="1:6" x14ac:dyDescent="0.2">
      <c r="A34" t="str">
        <f>$A20</f>
        <v>RQF7 Other higher degree</v>
      </c>
      <c r="B34" s="18">
        <f t="shared" si="9"/>
        <v>7.168238776057434</v>
      </c>
      <c r="C34" s="18">
        <f t="shared" si="9"/>
        <v>-0.90290532497244724</v>
      </c>
      <c r="D34" s="18">
        <f t="shared" si="9"/>
        <v>4.9438572627995558</v>
      </c>
      <c r="E34" s="18">
        <f t="shared" si="9"/>
        <v>2.6883919157262515</v>
      </c>
      <c r="F34" s="18">
        <f t="shared" ref="F34:F43" si="10">IF(F$3-D$3 &lt;&gt; 0,(EXP(LN(F6/D6)/(F$3-D$3))-1)*100,0)</f>
        <v>3.4347755157549953</v>
      </c>
    </row>
    <row r="35" spans="1:6" x14ac:dyDescent="0.2">
      <c r="A35" t="str">
        <f>$A21</f>
        <v>RQF6 First degree</v>
      </c>
      <c r="B35" s="18">
        <f t="shared" si="9"/>
        <v>3.060682864826525</v>
      </c>
      <c r="C35" s="18">
        <f t="shared" si="9"/>
        <v>11.333538831314049</v>
      </c>
      <c r="D35" s="18">
        <f t="shared" si="9"/>
        <v>0.72560631297842182</v>
      </c>
      <c r="E35" s="18">
        <f t="shared" si="9"/>
        <v>1.7848212084883519</v>
      </c>
      <c r="F35" s="18">
        <f t="shared" si="10"/>
        <v>1.430517710116086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0.60772452342374716</v>
      </c>
      <c r="C36" s="18">
        <f t="shared" ref="C36:E36" si="12">IF(D$3-C$3 &lt;&gt; 0,(EXP(LN(D8/C8)/(D$3-C$3))-1)*100,0)</f>
        <v>12.836099267565615</v>
      </c>
      <c r="D36" s="18">
        <f t="shared" si="12"/>
        <v>-0.53400167990448333</v>
      </c>
      <c r="E36" s="18">
        <f t="shared" si="12"/>
        <v>1.5395008738303684</v>
      </c>
      <c r="F36" s="18">
        <f t="shared" si="10"/>
        <v>0.84357454784256269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2.020990734942063</v>
      </c>
      <c r="C37" s="18">
        <f t="shared" si="13"/>
        <v>11.581094643781187</v>
      </c>
      <c r="D37" s="18">
        <f t="shared" si="13"/>
        <v>0.27558101664288959</v>
      </c>
      <c r="E37" s="18">
        <f t="shared" si="13"/>
        <v>1.7087622705017624</v>
      </c>
      <c r="F37" s="18">
        <f t="shared" si="10"/>
        <v>1.2287735642486641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0.20191341307895794</v>
      </c>
      <c r="C38" s="18">
        <f t="shared" si="14"/>
        <v>-4.5774567609326304</v>
      </c>
      <c r="D38" s="18">
        <f t="shared" si="14"/>
        <v>1.4013847242472233</v>
      </c>
      <c r="E38" s="18">
        <f t="shared" si="14"/>
        <v>0.44173713154571637</v>
      </c>
      <c r="F38" s="18">
        <f t="shared" si="10"/>
        <v>0.76060628753831239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-0.27890509345587233</v>
      </c>
      <c r="C39" s="18">
        <f t="shared" si="15"/>
        <v>-3.8582415449636143</v>
      </c>
      <c r="D39" s="18">
        <f t="shared" si="15"/>
        <v>-0.67823445573185204</v>
      </c>
      <c r="E39" s="18">
        <f t="shared" si="15"/>
        <v>-1.3534386976121193</v>
      </c>
      <c r="F39" s="18">
        <f t="shared" si="10"/>
        <v>-1.1288821795949255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-0.73731357257788011</v>
      </c>
      <c r="C40" s="18">
        <f t="shared" si="16"/>
        <v>-12.954558819237306</v>
      </c>
      <c r="D40" s="18">
        <f t="shared" si="16"/>
        <v>-1.7679962771388835</v>
      </c>
      <c r="E40" s="18">
        <f t="shared" si="16"/>
        <v>-3.4191404940661418</v>
      </c>
      <c r="F40" s="18">
        <f t="shared" si="10"/>
        <v>-2.871866070677942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-1.1435639075058068</v>
      </c>
      <c r="C41" s="18">
        <f t="shared" si="17"/>
        <v>-28.802088208826039</v>
      </c>
      <c r="D41" s="18">
        <f t="shared" si="17"/>
        <v>-3.4926925123488939</v>
      </c>
      <c r="E41" s="18">
        <f t="shared" si="17"/>
        <v>-3.0061265044442953</v>
      </c>
      <c r="F41" s="18">
        <f t="shared" si="10"/>
        <v>-3.1685871365002116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1.2666430099455006</v>
      </c>
      <c r="C43" s="18">
        <f t="shared" ref="C43" si="18">IF(D$3-C$3 &lt;&gt; 0,(EXP(LN(D15/C15)/(D$3-C$3))-1)*100,0)</f>
        <v>-1.5531898931107846</v>
      </c>
      <c r="D43" s="18">
        <f>IF(E$3-D$3 &lt;&gt; 0,(EXP(LN(E15/D15)/(E$3-D$3))-1)*100,0)</f>
        <v>0.61433815961415839</v>
      </c>
      <c r="E43" s="18">
        <f>IF(F$3-E$3 &lt;&gt; 0,(EXP(LN(F15/E15)/(F$3-E$3))-1)*100,0)</f>
        <v>0.51515581544496758</v>
      </c>
      <c r="F43" s="18">
        <f t="shared" si="10"/>
        <v>0.5482057286579245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1.8265665382458574</v>
      </c>
      <c r="C47" s="27">
        <f>D5-C5</f>
        <v>-0.13497868099032395</v>
      </c>
      <c r="D47" s="27">
        <f>E5-D5</f>
        <v>2.137291741598645</v>
      </c>
      <c r="E47" s="27">
        <f>F5-E5</f>
        <v>2.9916206575406736</v>
      </c>
      <c r="F47" s="27">
        <f>F5-D5</f>
        <v>5.1289123991393186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12.958980548208807</v>
      </c>
      <c r="C48" s="27">
        <f t="shared" si="20"/>
        <v>-0.48373308959882166</v>
      </c>
      <c r="D48" s="27">
        <f t="shared" si="20"/>
        <v>14.487226685525023</v>
      </c>
      <c r="E48" s="27">
        <f t="shared" si="20"/>
        <v>20.530916764187708</v>
      </c>
      <c r="F48" s="27">
        <f t="shared" ref="F48:F57" si="21">F6-D6</f>
        <v>35.018143449712731</v>
      </c>
    </row>
    <row r="49" spans="1:6" x14ac:dyDescent="0.2">
      <c r="A49" t="str">
        <f t="shared" si="19"/>
        <v>RQF6 First degree</v>
      </c>
      <c r="B49" s="27">
        <f t="shared" ref="B49:E49" si="22">C7-B7</f>
        <v>11.136232204423578</v>
      </c>
      <c r="C49" s="27">
        <f t="shared" si="22"/>
        <v>11.10993093300749</v>
      </c>
      <c r="D49" s="27">
        <f t="shared" si="22"/>
        <v>4.0174027637860945</v>
      </c>
      <c r="E49" s="27">
        <f t="shared" si="22"/>
        <v>21.897780790037856</v>
      </c>
      <c r="F49" s="27">
        <f t="shared" si="21"/>
        <v>25.915183553823951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0.60296815171496476</v>
      </c>
      <c r="C50" s="27">
        <f t="shared" si="23"/>
        <v>3.2324293376144269</v>
      </c>
      <c r="D50" s="27">
        <f t="shared" si="23"/>
        <v>-0.7506170188801633</v>
      </c>
      <c r="E50" s="27">
        <f t="shared" si="23"/>
        <v>4.5663886944694418</v>
      </c>
      <c r="F50" s="27">
        <f t="shared" si="21"/>
        <v>3.8157716755892785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2.0184942607605088</v>
      </c>
      <c r="C51" s="27">
        <f t="shared" si="24"/>
        <v>3.0392610118569969</v>
      </c>
      <c r="D51" s="27">
        <f t="shared" si="24"/>
        <v>0.40571584702770735</v>
      </c>
      <c r="E51" s="27">
        <f t="shared" si="24"/>
        <v>5.4814241447936638</v>
      </c>
      <c r="F51" s="27">
        <f t="shared" si="21"/>
        <v>5.8871399918213712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0.77697108214765365</v>
      </c>
      <c r="C52" s="27">
        <f t="shared" si="25"/>
        <v>-4.4258111327741858</v>
      </c>
      <c r="D52" s="27">
        <f t="shared" si="25"/>
        <v>6.6484265498128394</v>
      </c>
      <c r="E52" s="27">
        <f t="shared" si="25"/>
        <v>4.4570932469172817</v>
      </c>
      <c r="F52" s="27">
        <f t="shared" si="21"/>
        <v>11.105519796730121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-1.1470269815559817</v>
      </c>
      <c r="C53" s="27">
        <f>D11-C11</f>
        <v>-3.9392368012145198</v>
      </c>
      <c r="D53" s="27">
        <f t="shared" si="26"/>
        <v>-3.2839275393834413</v>
      </c>
      <c r="E53" s="27">
        <f t="shared" si="26"/>
        <v>-12.086397275673363</v>
      </c>
      <c r="F53" s="27">
        <f t="shared" si="21"/>
        <v>-15.370324815056804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-2.1833726656342947</v>
      </c>
      <c r="C54" s="27">
        <f t="shared" si="27"/>
        <v>-9.4143095160461314</v>
      </c>
      <c r="D54" s="27">
        <f t="shared" si="27"/>
        <v>-5.3976834887398439</v>
      </c>
      <c r="E54" s="27">
        <f t="shared" si="27"/>
        <v>-17.000812163382982</v>
      </c>
      <c r="F54" s="27">
        <f t="shared" si="21"/>
        <v>-22.398495652122826</v>
      </c>
    </row>
    <row r="55" spans="1:6" x14ac:dyDescent="0.2">
      <c r="A55" t="str">
        <f t="shared" si="19"/>
        <v>No Qualification</v>
      </c>
      <c r="B55" s="27">
        <f t="shared" ref="B55:E55" si="28">C13-B13</f>
        <v>-1.1198131383111871</v>
      </c>
      <c r="C55" s="27">
        <f t="shared" si="28"/>
        <v>-6.8505520618545432</v>
      </c>
      <c r="D55" s="27">
        <f t="shared" si="28"/>
        <v>-2.757835540746548</v>
      </c>
      <c r="E55" s="27">
        <f t="shared" si="28"/>
        <v>-3.7290148588901637</v>
      </c>
      <c r="F55" s="27">
        <f t="shared" si="21"/>
        <v>-6.4868503996367117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24.869999999999891</v>
      </c>
      <c r="C57" s="29">
        <f t="shared" ref="C57" si="29">D15-C15</f>
        <v>-7.8669999999996776</v>
      </c>
      <c r="D57" s="29">
        <f>E15-D15</f>
        <v>15.506000000000427</v>
      </c>
      <c r="E57" s="29">
        <f>F15-E15</f>
        <v>27.109000000000037</v>
      </c>
      <c r="F57" s="29">
        <f t="shared" si="21"/>
        <v>42.615000000000464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Cambridge and Greater Peterborough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25.048006239776495</v>
      </c>
      <c r="N6" s="11">
        <v>26.311485400353245</v>
      </c>
      <c r="O6" s="11">
        <v>24.150789619213175</v>
      </c>
      <c r="P6" s="11">
        <v>22.157751303795024</v>
      </c>
      <c r="Q6" s="11">
        <v>24.847249526451822</v>
      </c>
      <c r="R6" s="11">
        <v>24.904727663207606</v>
      </c>
      <c r="S6" s="11">
        <v>23.711150641163602</v>
      </c>
      <c r="T6" s="11">
        <v>20.554861219942925</v>
      </c>
      <c r="U6" s="11">
        <v>22.683990692328795</v>
      </c>
      <c r="V6" s="11">
        <v>23.784914524896418</v>
      </c>
      <c r="W6" s="11">
        <v>16.934362463041875</v>
      </c>
      <c r="X6" s="11">
        <v>15.436239615000513</v>
      </c>
      <c r="Y6" s="11">
        <v>16.458020610669401</v>
      </c>
      <c r="Z6" s="11">
        <v>15.522500910651884</v>
      </c>
      <c r="AA6" s="11">
        <v>14.627911643105969</v>
      </c>
      <c r="AB6" s="11">
        <v>14.176526922295327</v>
      </c>
      <c r="AC6" s="11">
        <v>13.798778440107361</v>
      </c>
      <c r="AD6" s="11">
        <v>13.433156036502442</v>
      </c>
      <c r="AE6" s="11">
        <v>13.013680619241384</v>
      </c>
      <c r="AF6" s="11">
        <v>12.586061972923829</v>
      </c>
      <c r="AG6" s="11">
        <v>12.154976557928947</v>
      </c>
      <c r="AH6" s="11">
        <v>11.726336375471352</v>
      </c>
      <c r="AI6" s="11">
        <v>11.302426911776916</v>
      </c>
      <c r="AJ6" s="11">
        <v>10.883877769491798</v>
      </c>
      <c r="AK6" s="11">
        <v>10.493525611253583</v>
      </c>
      <c r="AL6" s="11">
        <v>10.447512063405163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76.393458546412489</v>
      </c>
      <c r="N7" s="11">
        <v>70.835314336522401</v>
      </c>
      <c r="O7" s="11">
        <v>68.25090040823595</v>
      </c>
      <c r="P7" s="11">
        <v>65.518994260887297</v>
      </c>
      <c r="Q7" s="11">
        <v>69.153493485048131</v>
      </c>
      <c r="R7" s="11">
        <v>74.855160623909157</v>
      </c>
      <c r="S7" s="11">
        <v>72.662529356844075</v>
      </c>
      <c r="T7" s="11">
        <v>72.195330860117195</v>
      </c>
      <c r="U7" s="11">
        <v>70.44408695290474</v>
      </c>
      <c r="V7" s="11">
        <v>72.671787958274862</v>
      </c>
      <c r="W7" s="11">
        <v>63.257478442228731</v>
      </c>
      <c r="X7" s="11">
        <v>58.837921141994812</v>
      </c>
      <c r="Y7" s="11">
        <v>61.962874209846703</v>
      </c>
      <c r="Z7" s="11">
        <v>60.606747926507651</v>
      </c>
      <c r="AA7" s="11">
        <v>59.340049228245313</v>
      </c>
      <c r="AB7" s="11">
        <v>57.859794953488887</v>
      </c>
      <c r="AC7" s="11">
        <v>56.303413765652678</v>
      </c>
      <c r="AD7" s="11">
        <v>54.689308731907353</v>
      </c>
      <c r="AE7" s="11">
        <v>53.053897174601552</v>
      </c>
      <c r="AF7" s="11">
        <v>51.399036680968656</v>
      </c>
      <c r="AG7" s="11">
        <v>49.721904994194901</v>
      </c>
      <c r="AH7" s="11">
        <v>48.013215149188284</v>
      </c>
      <c r="AI7" s="11">
        <v>46.277513052561964</v>
      </c>
      <c r="AJ7" s="11">
        <v>44.514488188384412</v>
      </c>
      <c r="AK7" s="11">
        <v>42.723504630886971</v>
      </c>
      <c r="AL7" s="11">
        <v>40.858982790105905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94.164210512867484</v>
      </c>
      <c r="N8" s="11">
        <v>100.8902177012758</v>
      </c>
      <c r="O8" s="11">
        <v>93.391804025795636</v>
      </c>
      <c r="P8" s="11">
        <v>100.52594086330608</v>
      </c>
      <c r="Q8" s="11">
        <v>101.29930899925832</v>
      </c>
      <c r="R8" s="11">
        <v>103.24630602634849</v>
      </c>
      <c r="S8" s="11">
        <v>100.4332928661577</v>
      </c>
      <c r="T8" s="11">
        <v>106.09548843490977</v>
      </c>
      <c r="U8" s="11">
        <v>105.08613667602047</v>
      </c>
      <c r="V8" s="11">
        <v>102.09927904479251</v>
      </c>
      <c r="W8" s="11">
        <v>98.16004224357799</v>
      </c>
      <c r="X8" s="11">
        <v>97.856456975857682</v>
      </c>
      <c r="Y8" s="11">
        <v>97.30919232763695</v>
      </c>
      <c r="Z8" s="11">
        <v>96.489726763891923</v>
      </c>
      <c r="AA8" s="11">
        <v>95.845679615334063</v>
      </c>
      <c r="AB8" s="11">
        <v>94.876114704194549</v>
      </c>
      <c r="AC8" s="11">
        <v>93.774227677498857</v>
      </c>
      <c r="AD8" s="11">
        <v>92.624897175499228</v>
      </c>
      <c r="AE8" s="11">
        <v>91.4659238141777</v>
      </c>
      <c r="AF8" s="11">
        <v>90.30002234413891</v>
      </c>
      <c r="AG8" s="11">
        <v>89.136541457757488</v>
      </c>
      <c r="AH8" s="11">
        <v>87.940688646406485</v>
      </c>
      <c r="AI8" s="11">
        <v>86.712241627359461</v>
      </c>
      <c r="AJ8" s="11">
        <v>85.461741519515769</v>
      </c>
      <c r="AK8" s="11">
        <v>84.169945848456734</v>
      </c>
      <c r="AL8" s="11">
        <v>82.789717428521186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83.685053794089939</v>
      </c>
      <c r="N9" s="11">
        <v>83.236902606269055</v>
      </c>
      <c r="O9" s="11">
        <v>82.403352471646528</v>
      </c>
      <c r="P9" s="11">
        <v>85.591309721538636</v>
      </c>
      <c r="Q9" s="11">
        <v>93.161210567988817</v>
      </c>
      <c r="R9" s="11">
        <v>95.910149384992621</v>
      </c>
      <c r="S9" s="11">
        <v>96.340824633347125</v>
      </c>
      <c r="T9" s="11">
        <v>97.009401571064913</v>
      </c>
      <c r="U9" s="11">
        <v>95.713728631015726</v>
      </c>
      <c r="V9" s="11">
        <v>96.687120467140275</v>
      </c>
      <c r="W9" s="11">
        <v>92.261309334366089</v>
      </c>
      <c r="X9" s="11">
        <v>99.76165900292601</v>
      </c>
      <c r="Y9" s="11">
        <v>96.994880697514773</v>
      </c>
      <c r="Z9" s="11">
        <v>97.600154000723194</v>
      </c>
      <c r="AA9" s="11">
        <v>98.404007818868067</v>
      </c>
      <c r="AB9" s="11">
        <v>98.909735884178929</v>
      </c>
      <c r="AC9" s="11">
        <v>99.309701480536745</v>
      </c>
      <c r="AD9" s="11">
        <v>99.702436265935518</v>
      </c>
      <c r="AE9" s="11">
        <v>100.11060310616817</v>
      </c>
      <c r="AF9" s="11">
        <v>100.52651460472084</v>
      </c>
      <c r="AG9" s="11">
        <v>100.98039823479013</v>
      </c>
      <c r="AH9" s="11">
        <v>101.44141377520154</v>
      </c>
      <c r="AI9" s="11">
        <v>101.91309273746123</v>
      </c>
      <c r="AJ9" s="11">
        <v>102.40068503112593</v>
      </c>
      <c r="AK9" s="11">
        <v>102.90704213656237</v>
      </c>
      <c r="AL9" s="11">
        <v>103.36682913109621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21.448699200727717</v>
      </c>
      <c r="N10" s="11">
        <v>19.471867721700164</v>
      </c>
      <c r="O10" s="11">
        <v>23.156646784650324</v>
      </c>
      <c r="P10" s="11">
        <v>23.642993491166646</v>
      </c>
      <c r="Q10" s="11">
        <v>24.120728063805963</v>
      </c>
      <c r="R10" s="11">
        <v>24.224802295744347</v>
      </c>
      <c r="S10" s="11">
        <v>25.0625310219563</v>
      </c>
      <c r="T10" s="11">
        <v>25.594911253659852</v>
      </c>
      <c r="U10" s="11">
        <v>25.043096267854473</v>
      </c>
      <c r="V10" s="11">
        <v>26.243296556504855</v>
      </c>
      <c r="W10" s="11">
        <v>29.282557568361852</v>
      </c>
      <c r="X10" s="11">
        <v>28.950269708313883</v>
      </c>
      <c r="Y10" s="11">
        <v>28.092335064791776</v>
      </c>
      <c r="Z10" s="11">
        <v>28.629821674228889</v>
      </c>
      <c r="AA10" s="11">
        <v>29.213857473497484</v>
      </c>
      <c r="AB10" s="11">
        <v>29.68827341538956</v>
      </c>
      <c r="AC10" s="11">
        <v>30.157239356878296</v>
      </c>
      <c r="AD10" s="11">
        <v>30.64566465942637</v>
      </c>
      <c r="AE10">
        <v>31.143941616570224</v>
      </c>
      <c r="AF10">
        <v>31.659327895933185</v>
      </c>
      <c r="AG10">
        <v>32.207761374033424</v>
      </c>
      <c r="AH10">
        <v>32.767263192770415</v>
      </c>
      <c r="AI10" s="11">
        <v>33.346928347703425</v>
      </c>
      <c r="AJ10" s="11">
        <v>33.93973773667809</v>
      </c>
      <c r="AK10" s="11">
        <v>34.560383083913031</v>
      </c>
      <c r="AL10" s="11">
        <v>35.169697560183224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24.691395946140361</v>
      </c>
      <c r="N11" s="11">
        <v>22.294656313451163</v>
      </c>
      <c r="O11" s="11">
        <v>24.465813887955765</v>
      </c>
      <c r="P11" s="11">
        <v>25.221604098379643</v>
      </c>
      <c r="Q11" s="11">
        <v>25.967620921064082</v>
      </c>
      <c r="R11" s="11">
        <v>24.579365439161535</v>
      </c>
      <c r="S11" s="11">
        <v>25.694046768911267</v>
      </c>
      <c r="T11" s="11">
        <v>25.580808233950115</v>
      </c>
      <c r="U11" s="11">
        <v>24.800621772611571</v>
      </c>
      <c r="V11" s="11">
        <v>25.1823335908765</v>
      </c>
      <c r="W11" s="11">
        <v>28.414762928490926</v>
      </c>
      <c r="X11" s="11">
        <v>27.12490606502422</v>
      </c>
      <c r="Y11" s="11">
        <v>26.437842529439532</v>
      </c>
      <c r="Z11" s="11">
        <v>26.826914376029464</v>
      </c>
      <c r="AA11" s="11">
        <v>27.291843576721231</v>
      </c>
      <c r="AB11" s="11">
        <v>27.664145909610763</v>
      </c>
      <c r="AC11" s="11">
        <v>28.02292575918387</v>
      </c>
      <c r="AD11" s="11">
        <v>28.40582932121055</v>
      </c>
      <c r="AE11">
        <v>28.815940317768053</v>
      </c>
      <c r="AF11">
        <v>29.238140495954351</v>
      </c>
      <c r="AG11">
        <v>29.689279017351463</v>
      </c>
      <c r="AH11">
        <v>30.176546741978406</v>
      </c>
      <c r="AI11" s="11">
        <v>30.675898266541722</v>
      </c>
      <c r="AJ11" s="11">
        <v>31.191145174193831</v>
      </c>
      <c r="AK11" s="11">
        <v>31.718205412903405</v>
      </c>
      <c r="AL11" s="11">
        <v>32.230534604080205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67.735526029353707</v>
      </c>
      <c r="N12" s="11">
        <v>64.837753296281164</v>
      </c>
      <c r="O12" s="11">
        <v>76.56827866629601</v>
      </c>
      <c r="P12" s="11">
        <v>81.90913666858134</v>
      </c>
      <c r="Q12" s="11">
        <v>86.101697574391551</v>
      </c>
      <c r="R12" s="11">
        <v>86.890792702494835</v>
      </c>
      <c r="S12" s="11">
        <v>89.854155036933619</v>
      </c>
      <c r="T12" s="11">
        <v>93.65064560964197</v>
      </c>
      <c r="U12" s="11">
        <v>91.508260133951595</v>
      </c>
      <c r="V12" s="11">
        <v>98.027024906918413</v>
      </c>
      <c r="W12" s="11">
        <v>109.1369558399259</v>
      </c>
      <c r="X12" s="11">
        <v>108.08003886998445</v>
      </c>
      <c r="Y12" s="11">
        <v>106.11190392226594</v>
      </c>
      <c r="Z12" s="11">
        <v>108.41974468639218</v>
      </c>
      <c r="AA12" s="11">
        <v>110.94161317806451</v>
      </c>
      <c r="AB12" s="11">
        <v>113.154358603712</v>
      </c>
      <c r="AC12" s="11">
        <v>115.26484244783346</v>
      </c>
      <c r="AD12" s="11">
        <v>117.32271896974136</v>
      </c>
      <c r="AE12">
        <v>119.40584989491487</v>
      </c>
      <c r="AF12">
        <v>121.52412981591158</v>
      </c>
      <c r="AG12">
        <v>123.69544309461673</v>
      </c>
      <c r="AH12">
        <v>125.89073276013438</v>
      </c>
      <c r="AI12">
        <v>128.13386857340754</v>
      </c>
      <c r="AJ12">
        <v>130.43148191482297</v>
      </c>
      <c r="AK12">
        <v>132.74621361402617</v>
      </c>
      <c r="AL12">
        <v>135.05213939374985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33.938866624872674</v>
      </c>
      <c r="N13" s="11">
        <v>27.949916509232455</v>
      </c>
      <c r="O13" s="11">
        <v>31.702088465260115</v>
      </c>
      <c r="P13" s="11">
        <v>31.081349109058639</v>
      </c>
      <c r="Q13" s="11">
        <v>38.110266206707621</v>
      </c>
      <c r="R13" s="11">
        <v>40.616192420627662</v>
      </c>
      <c r="S13" s="11">
        <v>49.04734309972504</v>
      </c>
      <c r="T13" s="11">
        <v>51.50840461852443</v>
      </c>
      <c r="U13" s="11">
        <v>52.752226381751171</v>
      </c>
      <c r="V13" s="11">
        <v>53.575172968836469</v>
      </c>
      <c r="W13" s="11">
        <v>53.091439879237647</v>
      </c>
      <c r="X13" s="11">
        <v>56.203377416009239</v>
      </c>
      <c r="Y13" s="11">
        <v>60.214243462867238</v>
      </c>
      <c r="Z13" s="11">
        <v>62.70713410787944</v>
      </c>
      <c r="AA13" s="11">
        <v>65.269583020172718</v>
      </c>
      <c r="AB13" s="11">
        <v>67.578666564762671</v>
      </c>
      <c r="AC13" s="11">
        <v>69.787716671438218</v>
      </c>
      <c r="AD13" s="11">
        <v>71.937335305060586</v>
      </c>
      <c r="AE13">
        <v>74.057309594302282</v>
      </c>
      <c r="AF13">
        <v>76.149234670799089</v>
      </c>
      <c r="AG13">
        <v>78.227746882652497</v>
      </c>
      <c r="AH13">
        <v>80.27566695491123</v>
      </c>
      <c r="AI13">
        <v>82.29219283739512</v>
      </c>
      <c r="AJ13">
        <v>84.287474428965027</v>
      </c>
      <c r="AK13">
        <v>86.235037566782367</v>
      </c>
      <c r="AL13">
        <v>88.109583328950379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5.1137831057592713</v>
      </c>
      <c r="N14" s="11">
        <v>4.30288611491435</v>
      </c>
      <c r="O14" s="11">
        <v>4.7863256709466295</v>
      </c>
      <c r="P14" s="11">
        <v>4.7679204832869839</v>
      </c>
      <c r="Q14" s="11">
        <v>5.9634246552832106</v>
      </c>
      <c r="R14" s="11">
        <v>6.408503443513184</v>
      </c>
      <c r="S14" s="11">
        <v>7.5091265749610452</v>
      </c>
      <c r="T14" s="11">
        <v>7.8611481981887277</v>
      </c>
      <c r="U14" s="11">
        <v>8.0948524915613778</v>
      </c>
      <c r="V14" s="11">
        <v>8.2350699817590414</v>
      </c>
      <c r="W14" s="11">
        <v>8.1000913007687174</v>
      </c>
      <c r="X14" s="11">
        <v>8.4771312048897443</v>
      </c>
      <c r="Y14" s="11">
        <v>9.1557071749675121</v>
      </c>
      <c r="Z14" s="11">
        <v>9.5232555536949484</v>
      </c>
      <c r="AA14" s="11">
        <v>9.898454445990625</v>
      </c>
      <c r="AB14" s="11">
        <v>10.237383042367362</v>
      </c>
      <c r="AC14" s="11">
        <v>10.563154400869896</v>
      </c>
      <c r="AD14" s="11">
        <v>10.878653534715928</v>
      </c>
      <c r="AE14">
        <v>11.191853862255845</v>
      </c>
      <c r="AF14">
        <v>11.496531518649626</v>
      </c>
      <c r="AG14">
        <v>11.798948386674684</v>
      </c>
      <c r="AH14">
        <v>12.096136403937907</v>
      </c>
      <c r="AI14">
        <v>12.389837645792504</v>
      </c>
      <c r="AJ14">
        <v>12.675368236821861</v>
      </c>
      <c r="AK14">
        <v>12.959142095215482</v>
      </c>
      <c r="AL14">
        <v>13.229003699908036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Cambridge and Greater Peterborough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Cambridge and Greater Peterborough</v>
      </c>
      <c r="W1" s="203" t="str">
        <f>CONCATENATE("Shift-share Figure 1: Levels of Employment, ",C4," - ",F40,", ",Info!B5)</f>
        <v>Shift-share Figure 1: Levels of Employment, 2015 - 2035, Greater Cambridge and Greater Peterborough</v>
      </c>
      <c r="AK1" s="203" t="str">
        <f>CONCATENATE("Shift-share Figure 1.1: Net Changes, ",C4,"-",F40,", ",Info!B5)</f>
        <v>Shift-share Figure 1.1: Net Changes, 2015-2035, Greater Cambridge and Greater Peterborough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33.977977302456388</v>
      </c>
      <c r="C8" s="141">
        <f t="shared" ref="C8:C33" si="0">B8/B$35*100</f>
        <v>7.0547005004726371</v>
      </c>
      <c r="E8" s="151">
        <v>40.098377178882785</v>
      </c>
      <c r="F8" s="141">
        <f t="shared" ref="F8:F33" si="1">E8/E$35*100</f>
        <v>8.0415645745484792</v>
      </c>
      <c r="H8" s="151">
        <f>E8-B8</f>
        <v>6.1203998764263972</v>
      </c>
      <c r="I8" s="141">
        <f>IF(B8&lt;&gt;0,((E8/B8)-1)*100,0)</f>
        <v>18.012843501381504</v>
      </c>
      <c r="K8" s="207">
        <f t="shared" ref="K8:K33" si="2">(($E$35/$B$35)-1)*B8</f>
        <v>1.199510726095359</v>
      </c>
      <c r="L8" s="141">
        <f>IF(B8&lt;&gt;0,K8/B8*100,0)</f>
        <v>3.5302593659942261</v>
      </c>
      <c r="N8" s="151">
        <f>H8-(K8+Q8)</f>
        <v>5.0660668592360825</v>
      </c>
      <c r="O8" s="141">
        <f>IF(B8&lt;&gt;0,N8/B8*100,0)</f>
        <v>14.909854150940994</v>
      </c>
      <c r="Q8" s="151">
        <v>-0.14517770890504411</v>
      </c>
      <c r="R8" s="141">
        <f>IF(B8&lt;&gt;0,Q8/B8*100,0)</f>
        <v>-0.4272700155537178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15.778887867934399</v>
      </c>
      <c r="C9" s="141">
        <f t="shared" si="0"/>
        <v>3.2761022572927274</v>
      </c>
      <c r="E9" s="151">
        <v>16.509003912955624</v>
      </c>
      <c r="F9" s="141">
        <f t="shared" si="1"/>
        <v>3.3108128150737564</v>
      </c>
      <c r="H9" s="151">
        <f t="shared" ref="H9:H32" si="3">E9-B9</f>
        <v>0.73011604502122474</v>
      </c>
      <c r="I9" s="141">
        <f t="shared" ref="I9:I32" si="4">IF(B9&lt;&gt;0,((E9/B9)-1)*100,0)</f>
        <v>4.6271705023327669</v>
      </c>
      <c r="K9" s="207">
        <f t="shared" si="2"/>
        <v>0.55703566680748073</v>
      </c>
      <c r="L9" s="141">
        <f t="shared" ref="L9:L32" si="5">IF(B9&lt;&gt;0,K9/B9*100,0)</f>
        <v>3.5302593659942261</v>
      </c>
      <c r="N9" s="151">
        <f t="shared" ref="N9:N31" si="6">H9-(K9+Q9)</f>
        <v>0.19695276742864443</v>
      </c>
      <c r="O9" s="141">
        <f>IF(B9&lt;&gt;0,N9/B9*100,0)</f>
        <v>1.2482043669813299</v>
      </c>
      <c r="Q9" s="151">
        <v>-2.3872389214900432E-2</v>
      </c>
      <c r="R9" s="141">
        <f>IF(B9&lt;&gt;0,Q9/B9*100,0)</f>
        <v>-0.15129323064278513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32.161558099846793</v>
      </c>
      <c r="C10" s="141">
        <f t="shared" si="0"/>
        <v>6.6775652359555338</v>
      </c>
      <c r="E10" s="151">
        <v>38.727833814256542</v>
      </c>
      <c r="F10" s="141">
        <f t="shared" si="1"/>
        <v>7.7667077413231906</v>
      </c>
      <c r="H10" s="151">
        <f t="shared" si="3"/>
        <v>6.5662757144097483</v>
      </c>
      <c r="I10" s="141">
        <f t="shared" si="4"/>
        <v>20.416534839588586</v>
      </c>
      <c r="K10" s="207">
        <f t="shared" si="2"/>
        <v>1.135386417069516</v>
      </c>
      <c r="L10" s="141">
        <f t="shared" si="5"/>
        <v>3.5302593659942261</v>
      </c>
      <c r="N10" s="151">
        <f t="shared" si="6"/>
        <v>4.2082563026752533</v>
      </c>
      <c r="O10" s="141">
        <f t="shared" ref="O10:O32" si="7">IF(B10&lt;&gt;0,N10/B10*100,0)</f>
        <v>13.084740141042172</v>
      </c>
      <c r="Q10" s="151">
        <v>1.2226329946649792</v>
      </c>
      <c r="R10" s="141">
        <f t="shared" ref="R10:R32" si="8">IF(B10&lt;&gt;0,Q10/B10*100,0)</f>
        <v>3.8015353325521981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15.98486515918478</v>
      </c>
      <c r="C11" s="141">
        <f t="shared" si="0"/>
        <v>3.318868431592485</v>
      </c>
      <c r="E11" s="151">
        <v>18.619221708416841</v>
      </c>
      <c r="F11" s="141">
        <f t="shared" si="1"/>
        <v>3.7340083123094754</v>
      </c>
      <c r="H11" s="151">
        <f>E11-B11</f>
        <v>2.6343565492320611</v>
      </c>
      <c r="I11" s="141">
        <f>IF(B11&lt;&gt;0,((E11/B11)-1)*100,0)</f>
        <v>16.480317619184802</v>
      </c>
      <c r="K11" s="207">
        <f t="shared" si="2"/>
        <v>0.56430719942366858</v>
      </c>
      <c r="L11" s="141">
        <f t="shared" si="5"/>
        <v>3.5302593659942261</v>
      </c>
      <c r="N11" s="151">
        <f t="shared" si="6"/>
        <v>1.931268886260322</v>
      </c>
      <c r="O11" s="141">
        <f t="shared" si="7"/>
        <v>12.081859102518797</v>
      </c>
      <c r="Q11" s="151">
        <v>0.13878046354807055</v>
      </c>
      <c r="R11" s="141">
        <f>IF(B11&lt;&gt;0,Q11/B11*100,0)</f>
        <v>0.86819915067177389</v>
      </c>
      <c r="T11" s="136"/>
    </row>
    <row r="12" spans="1:97" x14ac:dyDescent="0.2">
      <c r="A12" s="10" t="str">
        <f>name!$D8</f>
        <v>23 Teaching and other educational professionals</v>
      </c>
      <c r="B12" s="151">
        <v>23.390817236214602</v>
      </c>
      <c r="C12" s="141">
        <f t="shared" si="0"/>
        <v>4.8565342366879971</v>
      </c>
      <c r="E12" s="151">
        <v>28.054352664745906</v>
      </c>
      <c r="F12" s="141">
        <f t="shared" si="1"/>
        <v>5.6261850085424348</v>
      </c>
      <c r="H12" s="151">
        <f t="shared" si="3"/>
        <v>4.6635354285313042</v>
      </c>
      <c r="I12" s="141">
        <f t="shared" si="4"/>
        <v>19.937462558217199</v>
      </c>
      <c r="K12" s="207">
        <f t="shared" si="2"/>
        <v>0.82575651626405777</v>
      </c>
      <c r="L12" s="141">
        <f t="shared" si="5"/>
        <v>3.5302593659942261</v>
      </c>
      <c r="N12" s="151">
        <f t="shared" si="6"/>
        <v>2.456697675164667</v>
      </c>
      <c r="O12" s="141">
        <f t="shared" si="7"/>
        <v>10.502829594859598</v>
      </c>
      <c r="Q12" s="151">
        <v>1.3810812371025794</v>
      </c>
      <c r="R12" s="141">
        <f t="shared" si="8"/>
        <v>5.9043735973633877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28.085336393808625</v>
      </c>
      <c r="C13" s="141">
        <f t="shared" si="0"/>
        <v>5.8312369494407861</v>
      </c>
      <c r="E13" s="151">
        <v>35.636126460596692</v>
      </c>
      <c r="F13" s="141">
        <f t="shared" si="1"/>
        <v>7.1466785511355297</v>
      </c>
      <c r="H13" s="151">
        <f t="shared" si="3"/>
        <v>7.5507900667880676</v>
      </c>
      <c r="I13" s="141">
        <f t="shared" si="4"/>
        <v>26.885168690564896</v>
      </c>
      <c r="K13" s="207">
        <f t="shared" si="2"/>
        <v>0.99148521851341398</v>
      </c>
      <c r="L13" s="141">
        <f t="shared" si="5"/>
        <v>3.5302593659942261</v>
      </c>
      <c r="N13" s="151">
        <f>H13-(K13+Q13)</f>
        <v>5.6775997036563695</v>
      </c>
      <c r="O13" s="141">
        <f>IF(B13&lt;&gt;0,N13/B13*100,0)</f>
        <v>20.215530353796968</v>
      </c>
      <c r="Q13" s="151">
        <v>0.88170514461828464</v>
      </c>
      <c r="R13" s="141">
        <f t="shared" si="8"/>
        <v>3.1393789707737145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8.812334138530856</v>
      </c>
      <c r="C14" s="141">
        <f t="shared" si="0"/>
        <v>1.8296668310780042</v>
      </c>
      <c r="E14" s="151">
        <v>11.49490832044286</v>
      </c>
      <c r="F14" s="141">
        <f t="shared" si="1"/>
        <v>2.3052565724788598</v>
      </c>
      <c r="H14" s="151">
        <f t="shared" si="3"/>
        <v>2.6825741819120044</v>
      </c>
      <c r="I14" s="141">
        <f t="shared" si="4"/>
        <v>30.441131030004588</v>
      </c>
      <c r="K14" s="207">
        <f t="shared" si="2"/>
        <v>0.31109825128819213</v>
      </c>
      <c r="L14" s="141">
        <f>IF(B14&lt;&gt;0,K14/B14*100,0)</f>
        <v>3.5302593659942261</v>
      </c>
      <c r="N14" s="151">
        <f t="shared" si="6"/>
        <v>2.0677817420456792</v>
      </c>
      <c r="O14" s="141">
        <f t="shared" si="7"/>
        <v>23.46463161223717</v>
      </c>
      <c r="Q14" s="151">
        <v>0.30369418857813296</v>
      </c>
      <c r="R14" s="141">
        <f t="shared" si="8"/>
        <v>3.4462400517731981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6.987261443394881</v>
      </c>
      <c r="C15" s="141">
        <f t="shared" si="0"/>
        <v>1.4507348793268946</v>
      </c>
      <c r="E15" s="151">
        <v>8.3027701152469771</v>
      </c>
      <c r="F15" s="141">
        <f t="shared" si="1"/>
        <v>1.6650863881980706</v>
      </c>
      <c r="H15" s="151">
        <f t="shared" si="3"/>
        <v>1.3155086718520961</v>
      </c>
      <c r="I15" s="141">
        <f t="shared" si="4"/>
        <v>18.827242726056248</v>
      </c>
      <c r="K15" s="207">
        <f t="shared" si="2"/>
        <v>0.24666845153195113</v>
      </c>
      <c r="L15" s="141">
        <f t="shared" si="5"/>
        <v>3.5302593659942261</v>
      </c>
      <c r="N15" s="151">
        <f t="shared" si="6"/>
        <v>0.95845919149387759</v>
      </c>
      <c r="O15" s="141">
        <f t="shared" si="7"/>
        <v>13.717236706519939</v>
      </c>
      <c r="Q15" s="151">
        <v>0.11038102882626734</v>
      </c>
      <c r="R15" s="141">
        <f t="shared" si="8"/>
        <v>1.5797466535420894</v>
      </c>
      <c r="T15" s="11"/>
    </row>
    <row r="16" spans="1:97" x14ac:dyDescent="0.2">
      <c r="A16" s="10" t="str">
        <f>name!$D12</f>
        <v>33 Protective service occupations</v>
      </c>
      <c r="B16" s="151">
        <v>5.2253691092217718</v>
      </c>
      <c r="C16" s="141">
        <f t="shared" si="0"/>
        <v>1.0849207927193507</v>
      </c>
      <c r="E16" s="151">
        <v>5.1895726950160386</v>
      </c>
      <c r="F16" s="141">
        <f t="shared" si="1"/>
        <v>1.0407474535718304</v>
      </c>
      <c r="H16" s="151">
        <f t="shared" si="3"/>
        <v>-3.5796414205733207E-2</v>
      </c>
      <c r="I16" s="141">
        <f t="shared" si="4"/>
        <v>-0.68505044251437885</v>
      </c>
      <c r="K16" s="207">
        <f t="shared" si="2"/>
        <v>0.18446908238607065</v>
      </c>
      <c r="L16" s="141">
        <f t="shared" si="5"/>
        <v>3.5302593659942261</v>
      </c>
      <c r="N16" s="151">
        <f t="shared" si="6"/>
        <v>0.28838761762223952</v>
      </c>
      <c r="O16" s="141">
        <f t="shared" si="7"/>
        <v>5.5189903640164069</v>
      </c>
      <c r="Q16" s="151">
        <v>-0.50865311421404336</v>
      </c>
      <c r="R16" s="141">
        <f t="shared" si="8"/>
        <v>-9.7343001725250069</v>
      </c>
      <c r="T16" s="11"/>
    </row>
    <row r="17" spans="1:20" x14ac:dyDescent="0.2">
      <c r="A17" s="10" t="str">
        <f>name!$D13</f>
        <v>34 Culture, media and sports occupations</v>
      </c>
      <c r="B17" s="151">
        <v>10.032458752940459</v>
      </c>
      <c r="C17" s="141">
        <f t="shared" si="0"/>
        <v>2.082996028731336</v>
      </c>
      <c r="E17" s="151">
        <v>11.511049007189913</v>
      </c>
      <c r="F17" s="141">
        <f t="shared" si="1"/>
        <v>2.3084935208016044</v>
      </c>
      <c r="H17" s="151">
        <f t="shared" si="3"/>
        <v>1.478590254249454</v>
      </c>
      <c r="I17" s="141">
        <f t="shared" si="4"/>
        <v>14.738064622653813</v>
      </c>
      <c r="K17" s="207">
        <f t="shared" si="2"/>
        <v>0.35417181476518805</v>
      </c>
      <c r="L17" s="141">
        <f t="shared" si="5"/>
        <v>3.5302593659942261</v>
      </c>
      <c r="N17" s="151">
        <f t="shared" si="6"/>
        <v>0.86450224818210497</v>
      </c>
      <c r="O17" s="141">
        <f t="shared" si="7"/>
        <v>8.6170526036673127</v>
      </c>
      <c r="Q17" s="151">
        <v>0.25991619130216104</v>
      </c>
      <c r="R17" s="141">
        <f t="shared" si="8"/>
        <v>2.5907526529922791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29.152834141258143</v>
      </c>
      <c r="C18" s="141">
        <f t="shared" si="0"/>
        <v>6.0528768906930015</v>
      </c>
      <c r="E18" s="151">
        <v>31.64918667951213</v>
      </c>
      <c r="F18" s="141">
        <f t="shared" si="1"/>
        <v>6.3471141807022988</v>
      </c>
      <c r="H18" s="151">
        <f t="shared" si="3"/>
        <v>2.4963525382539871</v>
      </c>
      <c r="I18" s="141">
        <f t="shared" si="4"/>
        <v>8.5629840521099112</v>
      </c>
      <c r="K18" s="207">
        <f t="shared" si="2"/>
        <v>1.0291706577245281</v>
      </c>
      <c r="L18" s="141">
        <f t="shared" si="5"/>
        <v>3.5302593659942261</v>
      </c>
      <c r="N18" s="151">
        <f t="shared" si="6"/>
        <v>1.8228542637382077</v>
      </c>
      <c r="O18" s="141">
        <f t="shared" si="7"/>
        <v>6.2527514645941018</v>
      </c>
      <c r="Q18" s="151">
        <v>-0.35567238320874872</v>
      </c>
      <c r="R18" s="141">
        <f t="shared" si="8"/>
        <v>-1.2200267784784202</v>
      </c>
      <c r="T18" s="11"/>
    </row>
    <row r="19" spans="1:20" x14ac:dyDescent="0.2">
      <c r="A19" s="10" t="str">
        <f>name!$D15</f>
        <v>41 Administrative occupations</v>
      </c>
      <c r="B19" s="151">
        <v>41.355447069592032</v>
      </c>
      <c r="C19" s="141">
        <f t="shared" si="0"/>
        <v>8.5864526467274125</v>
      </c>
      <c r="E19" s="151">
        <v>40.607222729495341</v>
      </c>
      <c r="F19" s="141">
        <f t="shared" si="1"/>
        <v>8.1436114562830717</v>
      </c>
      <c r="H19" s="151">
        <f t="shared" si="3"/>
        <v>-0.74822434009669081</v>
      </c>
      <c r="I19" s="141">
        <f t="shared" si="4"/>
        <v>-1.8092522100839448</v>
      </c>
      <c r="K19" s="207">
        <f t="shared" si="2"/>
        <v>1.4599545435230574</v>
      </c>
      <c r="L19" s="141">
        <f t="shared" si="5"/>
        <v>3.5302593659942261</v>
      </c>
      <c r="N19" s="151">
        <f t="shared" si="6"/>
        <v>-1.6859973527070602</v>
      </c>
      <c r="O19" s="141">
        <f t="shared" si="7"/>
        <v>-4.0768447016662668</v>
      </c>
      <c r="Q19" s="151">
        <v>-0.52218153091268804</v>
      </c>
      <c r="R19" s="141">
        <f t="shared" si="8"/>
        <v>-1.2626668744119063</v>
      </c>
      <c r="T19" s="11"/>
    </row>
    <row r="20" spans="1:20" x14ac:dyDescent="0.2">
      <c r="A20" s="10" t="str">
        <f>name!$D16</f>
        <v>42 Secretarial and related occupations</v>
      </c>
      <c r="B20" s="151">
        <v>12.286748793194965</v>
      </c>
      <c r="C20" s="141">
        <f t="shared" si="0"/>
        <v>2.5510445218370235</v>
      </c>
      <c r="E20" s="151">
        <v>11.07856188597426</v>
      </c>
      <c r="F20" s="141">
        <f t="shared" si="1"/>
        <v>2.2217600079364552</v>
      </c>
      <c r="H20" s="151">
        <f t="shared" si="3"/>
        <v>-1.2081869072207052</v>
      </c>
      <c r="I20" s="141">
        <f t="shared" si="4"/>
        <v>-9.8332514773140094</v>
      </c>
      <c r="K20" s="207">
        <f t="shared" si="2"/>
        <v>0.43375410004794779</v>
      </c>
      <c r="L20" s="141">
        <f t="shared" si="5"/>
        <v>3.5302593659942261</v>
      </c>
      <c r="N20" s="151">
        <f t="shared" si="6"/>
        <v>-1.8860303950086079</v>
      </c>
      <c r="O20" s="141">
        <f t="shared" si="7"/>
        <v>-15.350117649130979</v>
      </c>
      <c r="Q20" s="151">
        <v>0.24408938773995495</v>
      </c>
      <c r="R20" s="141">
        <f t="shared" si="8"/>
        <v>1.9866068058227433</v>
      </c>
      <c r="T20" s="11"/>
    </row>
    <row r="21" spans="1:20" x14ac:dyDescent="0.2">
      <c r="A21" s="10" t="str">
        <f>name!$D17</f>
        <v>51 Skilled agricultural and related trades</v>
      </c>
      <c r="B21" s="151">
        <v>6.2027654673988026</v>
      </c>
      <c r="C21" s="141">
        <f t="shared" si="0"/>
        <v>1.2878533721314027</v>
      </c>
      <c r="E21" s="151">
        <v>4.2932745777918271</v>
      </c>
      <c r="F21" s="141">
        <f t="shared" si="1"/>
        <v>0.86099855362132272</v>
      </c>
      <c r="H21" s="151">
        <f t="shared" si="3"/>
        <v>-1.9094908896069755</v>
      </c>
      <c r="I21" s="141">
        <f t="shared" si="4"/>
        <v>-30.78450893626551</v>
      </c>
      <c r="K21" s="207">
        <f t="shared" si="2"/>
        <v>0.21897370886350176</v>
      </c>
      <c r="L21" s="141">
        <f t="shared" si="5"/>
        <v>3.5302593659942261</v>
      </c>
      <c r="N21" s="151">
        <f t="shared" si="6"/>
        <v>-1.0151459782373142</v>
      </c>
      <c r="O21" s="141">
        <f t="shared" si="7"/>
        <v>-16.366022277850636</v>
      </c>
      <c r="Q21" s="151">
        <v>-1.1133186202331631</v>
      </c>
      <c r="R21" s="141">
        <f t="shared" si="8"/>
        <v>-17.948746024409097</v>
      </c>
      <c r="T21" s="11"/>
    </row>
    <row r="22" spans="1:20" x14ac:dyDescent="0.2">
      <c r="A22" s="10" t="str">
        <f>name!$D18</f>
        <v>52 Skilled metal, electrical and electronic trades</v>
      </c>
      <c r="B22" s="151">
        <v>18.068621378152312</v>
      </c>
      <c r="C22" s="141">
        <f t="shared" si="0"/>
        <v>3.7515097248030282</v>
      </c>
      <c r="E22" s="151">
        <v>15.136569879745572</v>
      </c>
      <c r="F22" s="141">
        <f t="shared" si="1"/>
        <v>3.0355768160423824</v>
      </c>
      <c r="H22" s="151">
        <f t="shared" si="3"/>
        <v>-2.9320514984067394</v>
      </c>
      <c r="I22" s="141">
        <f t="shared" si="4"/>
        <v>-16.227311630714848</v>
      </c>
      <c r="K22" s="207">
        <f t="shared" si="2"/>
        <v>0.63786919850825696</v>
      </c>
      <c r="L22" s="141">
        <f t="shared" si="5"/>
        <v>3.5302593659942261</v>
      </c>
      <c r="N22" s="151">
        <f t="shared" si="6"/>
        <v>-3.1441166983980962</v>
      </c>
      <c r="O22" s="141">
        <f t="shared" si="7"/>
        <v>-17.400977266587738</v>
      </c>
      <c r="Q22" s="151">
        <v>-0.42580399851689998</v>
      </c>
      <c r="R22" s="141">
        <f t="shared" si="8"/>
        <v>-2.356593730121332</v>
      </c>
      <c r="T22" s="11"/>
    </row>
    <row r="23" spans="1:20" x14ac:dyDescent="0.2">
      <c r="A23" s="10" t="str">
        <f>name!$D19</f>
        <v>53 Skilled construction and building trades</v>
      </c>
      <c r="B23" s="151">
        <v>12.011193668857645</v>
      </c>
      <c r="C23" s="141">
        <f t="shared" si="0"/>
        <v>2.4938322029203892</v>
      </c>
      <c r="E23" s="151">
        <v>9.8081563034202741</v>
      </c>
      <c r="F23" s="141">
        <f t="shared" si="1"/>
        <v>1.9669853949290519</v>
      </c>
      <c r="H23" s="151">
        <f t="shared" si="3"/>
        <v>-2.2030373654373712</v>
      </c>
      <c r="I23" s="141">
        <f t="shared" si="4"/>
        <v>-18.341535622303361</v>
      </c>
      <c r="K23" s="207">
        <f t="shared" si="2"/>
        <v>0.42402628946255255</v>
      </c>
      <c r="L23" s="141">
        <f t="shared" si="5"/>
        <v>3.5302593659942261</v>
      </c>
      <c r="N23" s="151">
        <f t="shared" si="6"/>
        <v>-2.7844190066590531</v>
      </c>
      <c r="O23" s="141">
        <f t="shared" si="7"/>
        <v>-23.181867543093844</v>
      </c>
      <c r="Q23" s="151">
        <v>0.15735535175912935</v>
      </c>
      <c r="R23" s="141">
        <f t="shared" si="8"/>
        <v>1.3100725547962548</v>
      </c>
      <c r="T23" s="11"/>
    </row>
    <row r="24" spans="1:20" x14ac:dyDescent="0.2">
      <c r="A24" s="10" t="str">
        <f>name!$D20</f>
        <v>54 Textiles, printing and other skilled trades</v>
      </c>
      <c r="B24" s="151">
        <v>10.699132493843587</v>
      </c>
      <c r="C24" s="141">
        <f t="shared" si="0"/>
        <v>2.2214146147388458</v>
      </c>
      <c r="E24" s="151">
        <v>9.3388200576204028</v>
      </c>
      <c r="F24" s="141">
        <f t="shared" si="1"/>
        <v>1.8728619417294683</v>
      </c>
      <c r="H24" s="151">
        <f t="shared" si="3"/>
        <v>-1.3603124362231842</v>
      </c>
      <c r="I24" s="141">
        <f t="shared" si="4"/>
        <v>-12.714231149169564</v>
      </c>
      <c r="K24" s="207">
        <f t="shared" si="2"/>
        <v>0.37770712694404485</v>
      </c>
      <c r="L24" s="141">
        <f t="shared" si="5"/>
        <v>3.5302593659942261</v>
      </c>
      <c r="N24" s="151">
        <f t="shared" si="6"/>
        <v>-2.2368718568711801</v>
      </c>
      <c r="O24" s="141">
        <f t="shared" si="7"/>
        <v>-20.907039502112003</v>
      </c>
      <c r="Q24" s="151">
        <v>0.49885229370395112</v>
      </c>
      <c r="R24" s="141">
        <f t="shared" si="8"/>
        <v>4.6625489869482113</v>
      </c>
      <c r="T24" s="11"/>
    </row>
    <row r="25" spans="1:20" x14ac:dyDescent="0.2">
      <c r="A25" s="10" t="str">
        <f>name!$D21</f>
        <v>61 Caring personal service occupations</v>
      </c>
      <c r="B25" s="151">
        <v>34.826370446983972</v>
      </c>
      <c r="C25" s="141">
        <f t="shared" si="0"/>
        <v>7.2308487004675683</v>
      </c>
      <c r="E25" s="151">
        <v>36.675166313580789</v>
      </c>
      <c r="F25" s="141">
        <f t="shared" si="1"/>
        <v>7.3550537189391116</v>
      </c>
      <c r="H25" s="151">
        <f t="shared" si="3"/>
        <v>1.8487958665968165</v>
      </c>
      <c r="I25" s="141">
        <f t="shared" si="4"/>
        <v>5.3086090880794856</v>
      </c>
      <c r="K25" s="207">
        <f t="shared" si="2"/>
        <v>1.2294612045404969</v>
      </c>
      <c r="L25" s="141">
        <f t="shared" si="5"/>
        <v>3.5302593659942261</v>
      </c>
      <c r="N25" s="151">
        <f t="shared" si="6"/>
        <v>-0.33082303113009459</v>
      </c>
      <c r="O25" s="141">
        <f t="shared" si="7"/>
        <v>-0.94992107097035849</v>
      </c>
      <c r="Q25" s="151">
        <v>0.95015769318641419</v>
      </c>
      <c r="R25" s="141">
        <f t="shared" si="8"/>
        <v>2.7282707930556103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10.133560867796966</v>
      </c>
      <c r="C26" s="141">
        <f t="shared" si="0"/>
        <v>2.103987423655409</v>
      </c>
      <c r="E26" s="151">
        <v>11.216361143470117</v>
      </c>
      <c r="F26" s="141">
        <f t="shared" si="1"/>
        <v>2.2493950821075201</v>
      </c>
      <c r="H26" s="151">
        <f t="shared" si="3"/>
        <v>1.0828002756731507</v>
      </c>
      <c r="I26" s="141">
        <f t="shared" si="4"/>
        <v>10.685289108137086</v>
      </c>
      <c r="K26" s="207">
        <f t="shared" si="2"/>
        <v>0.35774098164412815</v>
      </c>
      <c r="L26" s="141">
        <f t="shared" si="5"/>
        <v>3.5302593659942261</v>
      </c>
      <c r="N26" s="151">
        <f t="shared" si="6"/>
        <v>0.46792811244652688</v>
      </c>
      <c r="O26" s="141">
        <f t="shared" si="7"/>
        <v>4.6176079519444819</v>
      </c>
      <c r="Q26" s="151">
        <v>0.2571311815824957</v>
      </c>
      <c r="R26" s="141">
        <f t="shared" si="8"/>
        <v>2.5374217901983744</v>
      </c>
      <c r="T26" s="11"/>
    </row>
    <row r="27" spans="1:20" x14ac:dyDescent="0.2">
      <c r="A27" s="10" t="str">
        <f>name!$D23</f>
        <v>63 Community and civil enforcement occupations</v>
      </c>
      <c r="B27" s="151">
        <v>0.51305440962713866</v>
      </c>
      <c r="C27" s="141">
        <f t="shared" si="0"/>
        <v>0.10652326853207374</v>
      </c>
      <c r="E27" s="151">
        <v>0.52467986934996869</v>
      </c>
      <c r="F27" s="141">
        <f t="shared" si="1"/>
        <v>0.1052223892134327</v>
      </c>
      <c r="H27" s="151">
        <f t="shared" si="3"/>
        <v>1.1625459722830023E-2</v>
      </c>
      <c r="I27" s="141">
        <f t="shared" si="4"/>
        <v>2.2659311575313756</v>
      </c>
      <c r="K27" s="207">
        <f t="shared" si="2"/>
        <v>1.8112151348508444E-2</v>
      </c>
      <c r="L27" s="141">
        <f t="shared" si="5"/>
        <v>3.5302593659942261</v>
      </c>
      <c r="N27" s="151">
        <f t="shared" si="6"/>
        <v>3.0227728169805047E-2</v>
      </c>
      <c r="O27" s="141">
        <f t="shared" si="7"/>
        <v>5.8917197869467666</v>
      </c>
      <c r="Q27" s="151">
        <v>-3.6714419795483469E-2</v>
      </c>
      <c r="R27" s="141">
        <f t="shared" si="8"/>
        <v>-7.1560479954096108</v>
      </c>
      <c r="T27" s="172"/>
    </row>
    <row r="28" spans="1:20" x14ac:dyDescent="0.2">
      <c r="A28" s="10" t="str">
        <f>name!$D24</f>
        <v>71 Sales occupations</v>
      </c>
      <c r="B28" s="151">
        <v>32.655691486787745</v>
      </c>
      <c r="C28" s="141">
        <f t="shared" si="0"/>
        <v>6.7801600143651521</v>
      </c>
      <c r="E28" s="151">
        <v>27.914842265939633</v>
      </c>
      <c r="F28" s="141">
        <f t="shared" si="1"/>
        <v>5.5982067720213688</v>
      </c>
      <c r="H28" s="151">
        <f t="shared" si="3"/>
        <v>-4.7408492208481121</v>
      </c>
      <c r="I28" s="141">
        <f t="shared" si="4"/>
        <v>-14.517681313734322</v>
      </c>
      <c r="K28" s="207">
        <f t="shared" si="2"/>
        <v>1.1528306072425034</v>
      </c>
      <c r="L28" s="141">
        <f t="shared" si="5"/>
        <v>3.5302593659942261</v>
      </c>
      <c r="N28" s="151">
        <f>H28-(K28+Q28)</f>
        <v>-3.4295126865111145</v>
      </c>
      <c r="O28" s="141">
        <f t="shared" si="7"/>
        <v>-10.502036644664745</v>
      </c>
      <c r="Q28" s="151">
        <v>-2.4641671415795012</v>
      </c>
      <c r="R28" s="141">
        <f t="shared" si="8"/>
        <v>-7.5459040350637965</v>
      </c>
      <c r="T28" s="11"/>
    </row>
    <row r="29" spans="1:20" x14ac:dyDescent="0.2">
      <c r="A29" s="10" t="str">
        <f>name!$D25</f>
        <v>72 Customer service occupations</v>
      </c>
      <c r="B29" s="151">
        <v>7.0081764764575452</v>
      </c>
      <c r="C29" s="141">
        <f t="shared" si="0"/>
        <v>1.4550773772013608</v>
      </c>
      <c r="E29" s="151">
        <v>7.5130913346406869</v>
      </c>
      <c r="F29" s="141">
        <f t="shared" si="1"/>
        <v>1.5067195575638264</v>
      </c>
      <c r="H29" s="151">
        <f t="shared" si="3"/>
        <v>0.50491485818314175</v>
      </c>
      <c r="I29" s="141">
        <f t="shared" si="4"/>
        <v>7.2046538765011769</v>
      </c>
      <c r="K29" s="207">
        <f t="shared" si="2"/>
        <v>0.24740680644554663</v>
      </c>
      <c r="L29" s="141">
        <f t="shared" si="5"/>
        <v>3.5302593659942261</v>
      </c>
      <c r="N29" s="151">
        <f t="shared" si="6"/>
        <v>0.57576847042814749</v>
      </c>
      <c r="O29" s="141">
        <f t="shared" si="7"/>
        <v>8.2156674045283715</v>
      </c>
      <c r="Q29" s="151">
        <v>-0.31826041869055238</v>
      </c>
      <c r="R29" s="141">
        <f t="shared" si="8"/>
        <v>-4.541272894021426</v>
      </c>
      <c r="T29" s="11"/>
    </row>
    <row r="30" spans="1:20" x14ac:dyDescent="0.2">
      <c r="A30" s="10" t="str">
        <f>name!$D26</f>
        <v>81 Process, plant and machine operatives</v>
      </c>
      <c r="B30" s="151">
        <v>11.842277087192297</v>
      </c>
      <c r="C30" s="141">
        <f t="shared" si="0"/>
        <v>2.4587607834946512</v>
      </c>
      <c r="E30" s="151">
        <v>10.137466107284412</v>
      </c>
      <c r="F30" s="141">
        <f t="shared" si="1"/>
        <v>2.0330271212810098</v>
      </c>
      <c r="H30" s="151">
        <f t="shared" si="3"/>
        <v>-1.7048109799078848</v>
      </c>
      <c r="I30" s="141">
        <f t="shared" si="4"/>
        <v>-14.395972728519235</v>
      </c>
      <c r="K30" s="207">
        <f t="shared" si="2"/>
        <v>0.41806309601759428</v>
      </c>
      <c r="L30" s="141">
        <f t="shared" si="5"/>
        <v>3.5302593659942261</v>
      </c>
      <c r="N30" s="151">
        <f t="shared" si="6"/>
        <v>-2.0141668413208125</v>
      </c>
      <c r="O30" s="141">
        <f t="shared" si="7"/>
        <v>-17.008273210387735</v>
      </c>
      <c r="Q30" s="151">
        <v>-0.10870723460466634</v>
      </c>
      <c r="R30" s="141">
        <f t="shared" si="8"/>
        <v>-0.91795888412572102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16.2388593031597</v>
      </c>
      <c r="C31" s="141">
        <f t="shared" si="0"/>
        <v>3.3716041373900003</v>
      </c>
      <c r="E31" s="151">
        <v>16.737848225777171</v>
      </c>
      <c r="F31" s="141">
        <f t="shared" si="1"/>
        <v>3.3567066005220552</v>
      </c>
      <c r="H31" s="151">
        <f t="shared" si="3"/>
        <v>0.49898892261747108</v>
      </c>
      <c r="I31" s="141">
        <f t="shared" si="4"/>
        <v>3.0728077219092542</v>
      </c>
      <c r="K31" s="207">
        <f t="shared" si="2"/>
        <v>0.57327385148041998</v>
      </c>
      <c r="L31" s="141">
        <f t="shared" si="5"/>
        <v>3.5302593659942261</v>
      </c>
      <c r="N31" s="151">
        <f t="shared" si="6"/>
        <v>-1.076733646302936</v>
      </c>
      <c r="O31" s="141">
        <f t="shared" si="7"/>
        <v>-6.6305990230079086</v>
      </c>
      <c r="Q31" s="151">
        <v>1.0024487174399872</v>
      </c>
      <c r="R31" s="141">
        <f t="shared" si="8"/>
        <v>6.1731473789229412</v>
      </c>
      <c r="T31" s="11"/>
    </row>
    <row r="32" spans="1:20" x14ac:dyDescent="0.2">
      <c r="A32" s="10" t="str">
        <f>name!$D28</f>
        <v>91 Elementary trades and related occupations</v>
      </c>
      <c r="B32" s="151">
        <v>7.9701325673100021</v>
      </c>
      <c r="C32" s="141">
        <f t="shared" si="0"/>
        <v>1.6548041606752824</v>
      </c>
      <c r="E32" s="151">
        <v>6.2006477224098457</v>
      </c>
      <c r="F32" s="141">
        <f t="shared" si="1"/>
        <v>1.2435143906533277</v>
      </c>
      <c r="H32" s="151">
        <f t="shared" si="3"/>
        <v>-1.7694848449001563</v>
      </c>
      <c r="I32" s="141">
        <f t="shared" si="4"/>
        <v>-22.201448093320419</v>
      </c>
      <c r="K32" s="207">
        <f t="shared" si="2"/>
        <v>0.28136635143961741</v>
      </c>
      <c r="L32" s="141">
        <f t="shared" si="5"/>
        <v>3.5302593659942261</v>
      </c>
      <c r="N32" s="151">
        <f>H32-(K32+Q32)</f>
        <v>-1.7341567251041843</v>
      </c>
      <c r="O32" s="141">
        <f t="shared" si="7"/>
        <v>-21.758191729670052</v>
      </c>
      <c r="Q32" s="151">
        <v>-0.31669447123558947</v>
      </c>
      <c r="R32" s="141">
        <f t="shared" si="8"/>
        <v>-3.9735157296445944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50.234268838853517</v>
      </c>
      <c r="C33" s="141">
        <f t="shared" si="0"/>
        <v>10.429924017069638</v>
      </c>
      <c r="E33" s="151">
        <v>45.663889026237293</v>
      </c>
      <c r="F33" s="141">
        <f t="shared" si="1"/>
        <v>9.157705078471059</v>
      </c>
      <c r="H33" s="151">
        <f t="shared" ref="H33" si="9">E33-B33</f>
        <v>-4.5703798126162241</v>
      </c>
      <c r="I33" s="141">
        <f>IF(B33&lt;&gt;0,((E33/B33)-1)*100,0)</f>
        <v>-9.0981314514152594</v>
      </c>
      <c r="K33" s="207">
        <f t="shared" si="2"/>
        <v>1.7733999806223453</v>
      </c>
      <c r="L33" s="141">
        <f t="shared" ref="L33" si="10">IF(B33&lt;&gt;0,K33/B33*100,0)</f>
        <v>3.5302593659942261</v>
      </c>
      <c r="N33" s="151">
        <f>H33-(K33+Q33)</f>
        <v>-5.2747773502977955</v>
      </c>
      <c r="O33" s="141">
        <f t="shared" ref="O33" si="11">IF(B33&lt;&gt;0,N33/B33*100,0)</f>
        <v>-10.500356573753965</v>
      </c>
      <c r="Q33" s="151">
        <v>-1.0690024429407738</v>
      </c>
      <c r="R33" s="141">
        <f t="shared" ref="R33" si="12">IF(B33&lt;&gt;0,Q33/B33*100,0)</f>
        <v>-2.1280342436555135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481.63599999999997</v>
      </c>
      <c r="C35" s="147">
        <f>B35/B$35*100</f>
        <v>100</v>
      </c>
      <c r="D35" s="145"/>
      <c r="E35" s="152">
        <f>SUM(E8:E33)</f>
        <v>498.63899999999995</v>
      </c>
      <c r="F35" s="147">
        <f t="shared" ref="F35" si="13">E35/E$35*100</f>
        <v>100</v>
      </c>
      <c r="G35" s="145"/>
      <c r="H35" s="152">
        <f>E35-B35</f>
        <v>17.002999999999986</v>
      </c>
      <c r="I35" s="147">
        <f>IF(B35&lt;&gt;0,((E35/B35)-1)*100,0)</f>
        <v>3.5302593659942261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Cambridge and Greater Peterborough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40.098377178882785</v>
      </c>
      <c r="C44" s="141">
        <f t="shared" ref="C44:C68" si="15">B44/B$71*100</f>
        <v>8.0415645745484792</v>
      </c>
      <c r="E44" s="151">
        <v>41.671309983627047</v>
      </c>
      <c r="F44" s="141">
        <f t="shared" ref="F44:F68" si="16">E44/E$71*100</f>
        <v>7.6990303967503362</v>
      </c>
      <c r="H44" s="151">
        <f>E44-B44</f>
        <v>1.5729328047442621</v>
      </c>
      <c r="I44" s="141">
        <f>IF(B44&gt;0,((E44/B44)-1)*100,0)</f>
        <v>3.922684446124225</v>
      </c>
      <c r="K44" s="151">
        <f>(($E$71/$B$71)-1)*B44</f>
        <v>3.4269127434438222</v>
      </c>
      <c r="L44" s="141">
        <f>IF(B44&gt;0,K44/B44*100,0)</f>
        <v>8.546262927689142</v>
      </c>
      <c r="N44" s="151">
        <f>H44-(K44+Q44)</f>
        <v>-1.2346164086792779</v>
      </c>
      <c r="O44" s="141">
        <f>IF(B44&gt;0,N44/B44*100,0)</f>
        <v>-3.0789685157868942</v>
      </c>
      <c r="Q44" s="151">
        <v>-0.61936353002028199</v>
      </c>
      <c r="R44" s="141">
        <f>IF(B44&gt;0,Q44/B44*100,0)</f>
        <v>-1.5446099657780181</v>
      </c>
      <c r="T44" s="151"/>
    </row>
    <row r="45" spans="1:20" x14ac:dyDescent="0.2">
      <c r="A45" s="135" t="str">
        <f t="shared" si="14"/>
        <v>12 Other managers and proprietors</v>
      </c>
      <c r="B45" s="151">
        <v>16.509003912955624</v>
      </c>
      <c r="C45" s="141">
        <f t="shared" si="15"/>
        <v>3.3108128150737564</v>
      </c>
      <c r="E45" s="151">
        <v>24.016636522407644</v>
      </c>
      <c r="F45" s="141">
        <f t="shared" si="16"/>
        <v>4.4372210685570277</v>
      </c>
      <c r="H45" s="151">
        <f t="shared" ref="H45:H71" si="17">E45-B45</f>
        <v>7.5076326094520205</v>
      </c>
      <c r="I45" s="141">
        <f t="shared" ref="I45:I71" si="18">IF(B45&gt;0,((E45/B45)-1)*100,0)</f>
        <v>45.475987824803418</v>
      </c>
      <c r="K45" s="151">
        <f t="shared" ref="K45:K68" si="19">(($E$71/$B$71)-1)*B45</f>
        <v>1.4109028811436761</v>
      </c>
      <c r="L45" s="141">
        <f t="shared" ref="L45:L68" si="20">IF(B45&gt;0,K45/B45*100,0)</f>
        <v>8.546262927689142</v>
      </c>
      <c r="N45" s="151">
        <f t="shared" ref="N45:N68" si="21">H45-(K45+Q45)</f>
        <v>6.1141367783075564</v>
      </c>
      <c r="O45" s="141">
        <f t="shared" ref="O45:O68" si="22">IF(B45&gt;0,N45/B45*100,0)</f>
        <v>37.035164632249071</v>
      </c>
      <c r="Q45" s="151">
        <v>-1.7407049999211766E-2</v>
      </c>
      <c r="R45" s="141">
        <f>IF(B45&gt;0,Q45/B45*100,0)</f>
        <v>-0.10543973513478538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38.727833814256542</v>
      </c>
      <c r="C46" s="141">
        <f t="shared" si="15"/>
        <v>7.7667077413231906</v>
      </c>
      <c r="E46" s="151">
        <v>45.55526240106505</v>
      </c>
      <c r="F46" s="141">
        <f t="shared" si="16"/>
        <v>8.4166144547781769</v>
      </c>
      <c r="H46" s="151">
        <f t="shared" si="17"/>
        <v>6.8274285868085087</v>
      </c>
      <c r="I46" s="141">
        <f t="shared" si="18"/>
        <v>17.629255019926227</v>
      </c>
      <c r="K46" s="151">
        <f t="shared" si="19"/>
        <v>3.3097825039648661</v>
      </c>
      <c r="L46" s="141">
        <f t="shared" si="20"/>
        <v>8.546262927689142</v>
      </c>
      <c r="N46" s="151">
        <f t="shared" si="21"/>
        <v>4.0067840453668992</v>
      </c>
      <c r="O46" s="141">
        <f t="shared" si="22"/>
        <v>10.346006091081492</v>
      </c>
      <c r="Q46" s="151">
        <v>-0.48913796252325675</v>
      </c>
      <c r="R46" s="141">
        <f t="shared" ref="R46:R68" si="23">IF(B46&gt;0,Q46/B46*100,0)</f>
        <v>-1.2630139988444038</v>
      </c>
      <c r="T46" s="151"/>
    </row>
    <row r="47" spans="1:20" x14ac:dyDescent="0.2">
      <c r="A47" s="135" t="str">
        <f t="shared" si="14"/>
        <v>22 Health professionals</v>
      </c>
      <c r="B47" s="151">
        <v>18.619221708416841</v>
      </c>
      <c r="C47" s="141">
        <f t="shared" si="15"/>
        <v>3.7340083123094754</v>
      </c>
      <c r="E47" s="151">
        <v>23.040167634932377</v>
      </c>
      <c r="F47" s="141">
        <f t="shared" si="16"/>
        <v>4.2568124457153917</v>
      </c>
      <c r="H47" s="151">
        <f t="shared" si="17"/>
        <v>4.420945926515536</v>
      </c>
      <c r="I47" s="141">
        <f t="shared" si="18"/>
        <v>23.743988850602939</v>
      </c>
      <c r="K47" s="151">
        <f t="shared" si="19"/>
        <v>1.5912476422906772</v>
      </c>
      <c r="L47" s="141">
        <f t="shared" si="20"/>
        <v>8.546262927689142</v>
      </c>
      <c r="N47" s="151">
        <f t="shared" si="21"/>
        <v>1.3501724651142926</v>
      </c>
      <c r="O47" s="141">
        <f t="shared" si="22"/>
        <v>7.251497867410567</v>
      </c>
      <c r="Q47" s="151">
        <v>1.479525819110566</v>
      </c>
      <c r="R47" s="141">
        <f t="shared" si="23"/>
        <v>7.9462280555032256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28.054352664745906</v>
      </c>
      <c r="C48" s="141">
        <f t="shared" si="15"/>
        <v>5.6261850085424348</v>
      </c>
      <c r="E48" s="151">
        <v>31.540629235585271</v>
      </c>
      <c r="F48" s="141">
        <f t="shared" si="16"/>
        <v>5.8273249224181773</v>
      </c>
      <c r="H48" s="151">
        <f t="shared" si="17"/>
        <v>3.4862765708393653</v>
      </c>
      <c r="I48" s="141">
        <f t="shared" si="18"/>
        <v>12.426865137474174</v>
      </c>
      <c r="K48" s="151">
        <f t="shared" si="19"/>
        <v>2.3975987413903499</v>
      </c>
      <c r="L48" s="141">
        <f t="shared" si="20"/>
        <v>8.546262927689142</v>
      </c>
      <c r="N48" s="151">
        <f t="shared" si="21"/>
        <v>2.8637042539029212</v>
      </c>
      <c r="O48" s="141">
        <f t="shared" si="22"/>
        <v>10.20770034555655</v>
      </c>
      <c r="Q48" s="151">
        <v>-1.7750264244539058</v>
      </c>
      <c r="R48" s="141">
        <f t="shared" si="23"/>
        <v>-6.3270981357715197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35.636126460596692</v>
      </c>
      <c r="C49" s="141">
        <f t="shared" si="15"/>
        <v>7.1466785511355297</v>
      </c>
      <c r="E49" s="151">
        <v>45.680888019890922</v>
      </c>
      <c r="F49" s="141">
        <f t="shared" si="16"/>
        <v>8.4398245592440766</v>
      </c>
      <c r="H49" s="151">
        <f t="shared" si="17"/>
        <v>10.04476155929423</v>
      </c>
      <c r="I49" s="141">
        <f t="shared" si="18"/>
        <v>28.187018503261996</v>
      </c>
      <c r="K49" s="151">
        <f t="shared" si="19"/>
        <v>3.0455570645663954</v>
      </c>
      <c r="L49" s="141">
        <f t="shared" si="20"/>
        <v>8.546262927689142</v>
      </c>
      <c r="N49" s="151">
        <f t="shared" si="21"/>
        <v>6.7650631843071221</v>
      </c>
      <c r="O49" s="141">
        <f t="shared" si="22"/>
        <v>18.983722015318744</v>
      </c>
      <c r="Q49" s="151">
        <v>0.23414131042071179</v>
      </c>
      <c r="R49" s="141">
        <f t="shared" si="23"/>
        <v>0.65703356025409987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11.49490832044286</v>
      </c>
      <c r="C50" s="141">
        <f t="shared" si="15"/>
        <v>2.3052565724788598</v>
      </c>
      <c r="E50" s="151">
        <v>11.054994288381414</v>
      </c>
      <c r="F50" s="141">
        <f t="shared" si="16"/>
        <v>2.0424780765373409</v>
      </c>
      <c r="H50" s="151">
        <f t="shared" si="17"/>
        <v>-0.43991403206144675</v>
      </c>
      <c r="I50" s="141">
        <f t="shared" si="18"/>
        <v>-3.827033846621386</v>
      </c>
      <c r="K50" s="151">
        <f t="shared" si="19"/>
        <v>0.98238508836186267</v>
      </c>
      <c r="L50" s="141">
        <f t="shared" si="20"/>
        <v>8.546262927689142</v>
      </c>
      <c r="N50" s="151">
        <f t="shared" si="21"/>
        <v>-1.2947606413713129</v>
      </c>
      <c r="O50" s="141">
        <f t="shared" si="22"/>
        <v>-11.26377527577732</v>
      </c>
      <c r="Q50" s="151">
        <v>-0.12753847905199656</v>
      </c>
      <c r="R50" s="141">
        <f t="shared" si="23"/>
        <v>-1.1095214985332125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8.3027701152469771</v>
      </c>
      <c r="C51" s="141">
        <f t="shared" si="15"/>
        <v>1.6650863881980706</v>
      </c>
      <c r="E51" s="151">
        <v>9.6885010086590349</v>
      </c>
      <c r="F51" s="141">
        <f t="shared" si="16"/>
        <v>1.7900100523338469</v>
      </c>
      <c r="H51" s="151">
        <f t="shared" si="17"/>
        <v>1.3857308934120578</v>
      </c>
      <c r="I51" s="141">
        <f t="shared" si="18"/>
        <v>16.68998267057087</v>
      </c>
      <c r="K51" s="151">
        <f t="shared" si="19"/>
        <v>0.70957656433060534</v>
      </c>
      <c r="L51" s="141">
        <f t="shared" si="20"/>
        <v>8.546262927689142</v>
      </c>
      <c r="N51" s="151">
        <f t="shared" si="21"/>
        <v>7.5604624719252111E-2</v>
      </c>
      <c r="O51" s="141">
        <f t="shared" si="22"/>
        <v>0.91059518293074104</v>
      </c>
      <c r="Q51" s="151">
        <v>0.60054970436220034</v>
      </c>
      <c r="R51" s="141">
        <f t="shared" si="23"/>
        <v>7.2331245599509915</v>
      </c>
      <c r="T51" s="151"/>
    </row>
    <row r="52" spans="1:20" x14ac:dyDescent="0.2">
      <c r="A52" s="135" t="str">
        <f t="shared" si="14"/>
        <v>33 Protective service occupations</v>
      </c>
      <c r="B52" s="151">
        <v>5.1895726950160386</v>
      </c>
      <c r="C52" s="141">
        <f t="shared" si="15"/>
        <v>1.0407474535718304</v>
      </c>
      <c r="E52" s="151">
        <v>7.6396157739732331</v>
      </c>
      <c r="F52" s="141">
        <f t="shared" si="16"/>
        <v>1.4114659243115497</v>
      </c>
      <c r="H52" s="151">
        <f t="shared" si="17"/>
        <v>2.4500430789571945</v>
      </c>
      <c r="I52" s="141">
        <f t="shared" si="18"/>
        <v>47.210882724702309</v>
      </c>
      <c r="K52" s="151">
        <f t="shared" si="19"/>
        <v>0.44351452733963398</v>
      </c>
      <c r="L52" s="141">
        <f t="shared" si="20"/>
        <v>8.546262927689142</v>
      </c>
      <c r="N52" s="151">
        <f t="shared" si="21"/>
        <v>1.9488863726700965</v>
      </c>
      <c r="O52" s="141">
        <f t="shared" si="22"/>
        <v>37.553889061844494</v>
      </c>
      <c r="Q52" s="151">
        <v>5.7642178947464123E-2</v>
      </c>
      <c r="R52" s="141">
        <f t="shared" si="23"/>
        <v>1.1107307351686684</v>
      </c>
      <c r="T52" s="151"/>
    </row>
    <row r="53" spans="1:20" x14ac:dyDescent="0.2">
      <c r="A53" s="135" t="str">
        <f t="shared" si="14"/>
        <v>34 Culture, media and sports occupations</v>
      </c>
      <c r="B53" s="151">
        <v>11.511049007189913</v>
      </c>
      <c r="C53" s="141">
        <f t="shared" si="15"/>
        <v>2.3084935208016044</v>
      </c>
      <c r="E53" s="151">
        <v>12.070426406503927</v>
      </c>
      <c r="F53" s="141">
        <f t="shared" si="16"/>
        <v>2.2300853954897204</v>
      </c>
      <c r="H53" s="151">
        <f t="shared" si="17"/>
        <v>0.55937739931401431</v>
      </c>
      <c r="I53" s="141">
        <f t="shared" si="18"/>
        <v>4.8594823891777494</v>
      </c>
      <c r="K53" s="151">
        <f t="shared" si="19"/>
        <v>0.9837645138896004</v>
      </c>
      <c r="L53" s="141">
        <f t="shared" si="20"/>
        <v>8.546262927689142</v>
      </c>
      <c r="N53" s="151">
        <f t="shared" si="21"/>
        <v>0.14339156536439246</v>
      </c>
      <c r="O53" s="141">
        <f t="shared" si="22"/>
        <v>1.2456863425290665</v>
      </c>
      <c r="Q53" s="151">
        <v>-0.56777867993997855</v>
      </c>
      <c r="R53" s="141">
        <f t="shared" si="23"/>
        <v>-4.9324668810404555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31.64918667951213</v>
      </c>
      <c r="C54" s="141">
        <f t="shared" si="15"/>
        <v>6.3471141807022988</v>
      </c>
      <c r="E54" s="151">
        <v>32.588979935033549</v>
      </c>
      <c r="F54" s="141">
        <f t="shared" si="16"/>
        <v>6.0210141514027722</v>
      </c>
      <c r="H54" s="151">
        <f t="shared" si="17"/>
        <v>0.93979325552141901</v>
      </c>
      <c r="I54" s="141">
        <f t="shared" si="18"/>
        <v>2.9694072869486554</v>
      </c>
      <c r="K54" s="151">
        <f t="shared" si="19"/>
        <v>2.704822708106275</v>
      </c>
      <c r="L54" s="141">
        <f t="shared" si="20"/>
        <v>8.546262927689142</v>
      </c>
      <c r="N54" s="151">
        <f t="shared" si="21"/>
        <v>-1.3563164991264909</v>
      </c>
      <c r="O54" s="141">
        <f t="shared" si="22"/>
        <v>-4.2854703119574715</v>
      </c>
      <c r="Q54" s="151">
        <v>-0.40871295345836534</v>
      </c>
      <c r="R54" s="141">
        <f t="shared" si="23"/>
        <v>-1.2913853287830068</v>
      </c>
      <c r="T54" s="151"/>
    </row>
    <row r="55" spans="1:20" x14ac:dyDescent="0.2">
      <c r="A55" s="135" t="str">
        <f t="shared" si="14"/>
        <v>41 Administrative occupations</v>
      </c>
      <c r="B55" s="151">
        <v>40.607222729495341</v>
      </c>
      <c r="C55" s="141">
        <f t="shared" si="15"/>
        <v>8.1436114562830717</v>
      </c>
      <c r="E55" s="151">
        <v>34.760120160385199</v>
      </c>
      <c r="F55" s="141">
        <f t="shared" si="16"/>
        <v>6.4221456396415011</v>
      </c>
      <c r="H55" s="151">
        <f t="shared" si="17"/>
        <v>-5.8471025691101417</v>
      </c>
      <c r="I55" s="141">
        <f t="shared" si="18"/>
        <v>-14.399168857374377</v>
      </c>
      <c r="K55" s="151">
        <f t="shared" si="19"/>
        <v>3.4704000220950189</v>
      </c>
      <c r="L55" s="141">
        <f t="shared" si="20"/>
        <v>8.546262927689142</v>
      </c>
      <c r="N55" s="151">
        <f t="shared" si="21"/>
        <v>-9.3054649124462472</v>
      </c>
      <c r="O55" s="141">
        <f t="shared" si="22"/>
        <v>-22.9157876036845</v>
      </c>
      <c r="Q55" s="151">
        <v>-1.2037678758913966E-2</v>
      </c>
      <c r="R55" s="141">
        <f t="shared" si="23"/>
        <v>-2.9644181379019335E-2</v>
      </c>
      <c r="T55" s="151"/>
    </row>
    <row r="56" spans="1:20" x14ac:dyDescent="0.2">
      <c r="A56" s="135" t="str">
        <f t="shared" si="14"/>
        <v>42 Secretarial and related occupations</v>
      </c>
      <c r="B56" s="151">
        <v>11.07856188597426</v>
      </c>
      <c r="C56" s="141">
        <f t="shared" si="15"/>
        <v>2.2217600079364552</v>
      </c>
      <c r="E56" s="151">
        <v>8.2770314977542174</v>
      </c>
      <c r="F56" s="141">
        <f t="shared" si="16"/>
        <v>1.5292323932486818</v>
      </c>
      <c r="H56" s="151">
        <f t="shared" si="17"/>
        <v>-2.8015303882200424</v>
      </c>
      <c r="I56" s="141">
        <f t="shared" si="18"/>
        <v>-25.287852494346318</v>
      </c>
      <c r="K56" s="151">
        <f t="shared" si="19"/>
        <v>0.94680302738211708</v>
      </c>
      <c r="L56" s="141">
        <f t="shared" si="20"/>
        <v>8.546262927689142</v>
      </c>
      <c r="N56" s="151">
        <f t="shared" si="21"/>
        <v>-4.0524700601614754</v>
      </c>
      <c r="O56" s="141">
        <f t="shared" si="22"/>
        <v>-36.579387305603312</v>
      </c>
      <c r="Q56" s="151">
        <v>0.30413664455931533</v>
      </c>
      <c r="R56" s="141">
        <f t="shared" si="23"/>
        <v>2.7452718835678485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4.2932745777918271</v>
      </c>
      <c r="C57" s="141">
        <f t="shared" si="15"/>
        <v>0.86099855362132272</v>
      </c>
      <c r="E57" s="151">
        <v>5.163909077540521</v>
      </c>
      <c r="F57" s="141">
        <f t="shared" si="16"/>
        <v>0.95406391038967353</v>
      </c>
      <c r="H57" s="151">
        <f t="shared" si="17"/>
        <v>0.87063449974869389</v>
      </c>
      <c r="I57" s="141">
        <f t="shared" si="18"/>
        <v>20.279031400700443</v>
      </c>
      <c r="K57" s="151">
        <f t="shared" si="19"/>
        <v>0.3669145336257254</v>
      </c>
      <c r="L57" s="141">
        <f t="shared" si="20"/>
        <v>8.546262927689142</v>
      </c>
      <c r="N57" s="151">
        <f t="shared" si="21"/>
        <v>0.72173507902781164</v>
      </c>
      <c r="O57" s="141">
        <f t="shared" si="22"/>
        <v>16.810829727993401</v>
      </c>
      <c r="Q57" s="151">
        <v>-0.2180151129048431</v>
      </c>
      <c r="R57" s="141">
        <f t="shared" si="23"/>
        <v>-5.0780612549820994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15.136569879745572</v>
      </c>
      <c r="C58" s="141">
        <f t="shared" si="15"/>
        <v>3.0355768160423824</v>
      </c>
      <c r="E58" s="151">
        <v>14.432751816263394</v>
      </c>
      <c r="F58" s="141">
        <f t="shared" si="16"/>
        <v>2.6665395204956268</v>
      </c>
      <c r="H58" s="151">
        <f t="shared" si="17"/>
        <v>-0.70381806348217779</v>
      </c>
      <c r="I58" s="141">
        <f t="shared" si="18"/>
        <v>-4.649785711516885</v>
      </c>
      <c r="K58" s="151">
        <f t="shared" si="19"/>
        <v>1.2936110601564565</v>
      </c>
      <c r="L58" s="141">
        <f t="shared" si="20"/>
        <v>8.546262927689142</v>
      </c>
      <c r="N58" s="151">
        <f t="shared" si="21"/>
        <v>-1.1196231066574531</v>
      </c>
      <c r="O58" s="141">
        <f t="shared" si="22"/>
        <v>-7.3968086267393662</v>
      </c>
      <c r="Q58" s="151">
        <v>-0.87780601698118121</v>
      </c>
      <c r="R58" s="141">
        <f t="shared" si="23"/>
        <v>-5.7992400124666563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9.8081563034202741</v>
      </c>
      <c r="C59" s="141">
        <f t="shared" si="15"/>
        <v>1.9669853949290519</v>
      </c>
      <c r="E59" s="151">
        <v>9.0875189636760769</v>
      </c>
      <c r="F59" s="141">
        <f t="shared" si="16"/>
        <v>1.6789749292709302</v>
      </c>
      <c r="H59" s="151">
        <f t="shared" si="17"/>
        <v>-0.72063733974419719</v>
      </c>
      <c r="I59" s="141">
        <f t="shared" si="18"/>
        <v>-7.3473272391968099</v>
      </c>
      <c r="K59" s="151">
        <f t="shared" si="19"/>
        <v>0.83823082604901256</v>
      </c>
      <c r="L59" s="141">
        <f t="shared" si="20"/>
        <v>8.546262927689142</v>
      </c>
      <c r="N59" s="151">
        <f t="shared" si="21"/>
        <v>-1.5785391225379766</v>
      </c>
      <c r="O59" s="141">
        <f t="shared" si="22"/>
        <v>-16.094147296444618</v>
      </c>
      <c r="Q59" s="151">
        <v>1.9670956744766793E-2</v>
      </c>
      <c r="R59" s="141">
        <f t="shared" si="23"/>
        <v>0.20055712955866323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9.3388200576204028</v>
      </c>
      <c r="C60" s="141">
        <f t="shared" si="15"/>
        <v>1.8728619417294683</v>
      </c>
      <c r="E60" s="151">
        <v>9.6037641026401488</v>
      </c>
      <c r="F60" s="141">
        <f t="shared" si="16"/>
        <v>1.7743543886308741</v>
      </c>
      <c r="H60" s="151">
        <f t="shared" si="17"/>
        <v>0.264944045019746</v>
      </c>
      <c r="I60" s="141">
        <f t="shared" si="18"/>
        <v>2.8370184175842805</v>
      </c>
      <c r="K60" s="151">
        <f t="shared" si="19"/>
        <v>0.79812011646801018</v>
      </c>
      <c r="L60" s="141">
        <f t="shared" si="20"/>
        <v>8.546262927689142</v>
      </c>
      <c r="N60" s="151">
        <f t="shared" si="21"/>
        <v>-0.67108980621996062</v>
      </c>
      <c r="O60" s="141">
        <f t="shared" si="22"/>
        <v>-7.186023524164133</v>
      </c>
      <c r="Q60" s="151">
        <v>0.13791373477169647</v>
      </c>
      <c r="R60" s="141">
        <f t="shared" si="23"/>
        <v>1.4767790140592758</v>
      </c>
      <c r="T60" s="151"/>
    </row>
    <row r="61" spans="1:20" x14ac:dyDescent="0.2">
      <c r="A61" s="135" t="str">
        <f t="shared" si="14"/>
        <v>61 Caring personal service occupations</v>
      </c>
      <c r="B61" s="151">
        <v>36.675166313580789</v>
      </c>
      <c r="C61" s="141">
        <f t="shared" si="15"/>
        <v>7.3550537189391116</v>
      </c>
      <c r="E61" s="151">
        <v>45.468317121455456</v>
      </c>
      <c r="F61" s="141">
        <f t="shared" si="16"/>
        <v>8.400550780494088</v>
      </c>
      <c r="H61" s="151">
        <f t="shared" si="17"/>
        <v>8.7931508078746674</v>
      </c>
      <c r="I61" s="141">
        <f t="shared" si="18"/>
        <v>23.975762598296857</v>
      </c>
      <c r="K61" s="151">
        <f t="shared" si="19"/>
        <v>3.134356142325891</v>
      </c>
      <c r="L61" s="141">
        <f t="shared" si="20"/>
        <v>8.546262927689142</v>
      </c>
      <c r="N61" s="151">
        <f t="shared" si="21"/>
        <v>3.8019838774012635</v>
      </c>
      <c r="O61" s="141">
        <f t="shared" si="22"/>
        <v>10.366643861662302</v>
      </c>
      <c r="Q61" s="151">
        <v>1.8568107881475131</v>
      </c>
      <c r="R61" s="141">
        <f t="shared" si="23"/>
        <v>5.0628558089454048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11.216361143470117</v>
      </c>
      <c r="C62" s="141">
        <f t="shared" si="15"/>
        <v>2.2493950821075201</v>
      </c>
      <c r="E62" s="151">
        <v>11.758408922273315</v>
      </c>
      <c r="F62" s="141">
        <f t="shared" si="16"/>
        <v>2.1724382493752135</v>
      </c>
      <c r="H62" s="151">
        <f t="shared" si="17"/>
        <v>0.5420477788031981</v>
      </c>
      <c r="I62" s="141">
        <f t="shared" si="18"/>
        <v>4.8326526925246638</v>
      </c>
      <c r="K62" s="151">
        <f t="shared" si="19"/>
        <v>0.95857971424011645</v>
      </c>
      <c r="L62" s="141">
        <f t="shared" si="20"/>
        <v>8.546262927689142</v>
      </c>
      <c r="N62" s="151">
        <f t="shared" si="21"/>
        <v>-0.14205279758830236</v>
      </c>
      <c r="O62" s="141">
        <f t="shared" si="22"/>
        <v>-1.2664784574184467</v>
      </c>
      <c r="Q62" s="151">
        <v>-0.27447913784861599</v>
      </c>
      <c r="R62" s="141">
        <f t="shared" si="23"/>
        <v>-2.4471317777460371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0.52467986934996869</v>
      </c>
      <c r="C63" s="141">
        <f t="shared" si="15"/>
        <v>0.1052223892134327</v>
      </c>
      <c r="E63" s="151">
        <v>0.47196937334923944</v>
      </c>
      <c r="F63" s="141">
        <f t="shared" si="16"/>
        <v>8.7199239793006547E-2</v>
      </c>
      <c r="H63" s="151">
        <f t="shared" si="17"/>
        <v>-5.2710496000729246E-2</v>
      </c>
      <c r="I63" s="141">
        <f t="shared" si="18"/>
        <v>-10.046220386925231</v>
      </c>
      <c r="K63" s="151">
        <f t="shared" si="19"/>
        <v>4.4840521163304191E-2</v>
      </c>
      <c r="L63" s="141">
        <f t="shared" si="20"/>
        <v>8.546262927689142</v>
      </c>
      <c r="N63" s="151">
        <f t="shared" si="21"/>
        <v>-0.11343245596422688</v>
      </c>
      <c r="O63" s="141">
        <f t="shared" si="22"/>
        <v>-21.61936498626477</v>
      </c>
      <c r="Q63" s="151">
        <v>1.5881438800193437E-2</v>
      </c>
      <c r="R63" s="141">
        <f t="shared" si="23"/>
        <v>3.0268816716503943</v>
      </c>
      <c r="T63" s="151"/>
    </row>
    <row r="64" spans="1:20" x14ac:dyDescent="0.2">
      <c r="A64" s="135" t="str">
        <f t="shared" si="14"/>
        <v>71 Sales occupations</v>
      </c>
      <c r="B64" s="151">
        <v>27.914842265939633</v>
      </c>
      <c r="C64" s="141">
        <f t="shared" si="15"/>
        <v>5.5982067720213688</v>
      </c>
      <c r="E64" s="151">
        <v>24.919864796215002</v>
      </c>
      <c r="F64" s="141">
        <f t="shared" si="16"/>
        <v>4.6040980382990258</v>
      </c>
      <c r="H64" s="151">
        <f t="shared" si="17"/>
        <v>-2.9949774697246312</v>
      </c>
      <c r="I64" s="141">
        <f t="shared" si="18"/>
        <v>-10.728978660140809</v>
      </c>
      <c r="K64" s="151">
        <f t="shared" si="19"/>
        <v>2.3856758158968985</v>
      </c>
      <c r="L64" s="141">
        <f t="shared" si="20"/>
        <v>8.546262927689142</v>
      </c>
      <c r="N64" s="151">
        <f t="shared" si="21"/>
        <v>-4.6791770174103782</v>
      </c>
      <c r="O64" s="141">
        <f t="shared" si="22"/>
        <v>-16.762326553138678</v>
      </c>
      <c r="Q64" s="151">
        <v>-0.70147626821115183</v>
      </c>
      <c r="R64" s="141">
        <f t="shared" si="23"/>
        <v>-2.5129150346912756</v>
      </c>
      <c r="T64" s="151"/>
    </row>
    <row r="65" spans="1:20" x14ac:dyDescent="0.2">
      <c r="A65" s="135" t="str">
        <f t="shared" si="14"/>
        <v>72 Customer service occupations</v>
      </c>
      <c r="B65" s="151">
        <v>7.5130913346406869</v>
      </c>
      <c r="C65" s="141">
        <f t="shared" si="15"/>
        <v>1.5067195575638264</v>
      </c>
      <c r="E65" s="151">
        <v>11.089159783848503</v>
      </c>
      <c r="F65" s="141">
        <f t="shared" si="16"/>
        <v>2.0487903616136798</v>
      </c>
      <c r="H65" s="151">
        <f t="shared" si="17"/>
        <v>3.5760684492078161</v>
      </c>
      <c r="I65" s="141">
        <f t="shared" si="18"/>
        <v>47.597830106491593</v>
      </c>
      <c r="K65" s="151">
        <f t="shared" si="19"/>
        <v>0.64208853945582234</v>
      </c>
      <c r="L65" s="141">
        <f t="shared" si="20"/>
        <v>8.546262927689142</v>
      </c>
      <c r="N65" s="151">
        <f t="shared" si="21"/>
        <v>2.9799569169696927</v>
      </c>
      <c r="O65" s="141">
        <f t="shared" si="22"/>
        <v>39.663525761093503</v>
      </c>
      <c r="Q65" s="151">
        <v>-4.5977007217698908E-2</v>
      </c>
      <c r="R65" s="141">
        <f t="shared" si="23"/>
        <v>-0.61195858229105049</v>
      </c>
      <c r="T65" s="151"/>
    </row>
    <row r="66" spans="1:20" x14ac:dyDescent="0.2">
      <c r="A66" s="135" t="str">
        <f t="shared" si="14"/>
        <v>81 Process, plant and machine operatives</v>
      </c>
      <c r="B66" s="151">
        <v>10.137466107284412</v>
      </c>
      <c r="C66" s="141">
        <f t="shared" si="15"/>
        <v>2.0330271212810098</v>
      </c>
      <c r="E66" s="151">
        <v>12.115411346358053</v>
      </c>
      <c r="F66" s="141">
        <f t="shared" si="16"/>
        <v>2.2383966393519601</v>
      </c>
      <c r="H66" s="151">
        <f t="shared" si="17"/>
        <v>1.9779452390736409</v>
      </c>
      <c r="I66" s="141">
        <f t="shared" si="18"/>
        <v>19.511238983599277</v>
      </c>
      <c r="K66" s="151">
        <f t="shared" si="19"/>
        <v>0.86637450773389924</v>
      </c>
      <c r="L66" s="141">
        <f t="shared" si="20"/>
        <v>8.546262927689142</v>
      </c>
      <c r="N66" s="151">
        <f t="shared" si="21"/>
        <v>1.6174106011575815</v>
      </c>
      <c r="O66" s="141">
        <f t="shared" si="22"/>
        <v>15.954781836413435</v>
      </c>
      <c r="Q66" s="151">
        <v>-0.50583986981783979</v>
      </c>
      <c r="R66" s="141">
        <f t="shared" si="23"/>
        <v>-4.9898057805032936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16.737848225777171</v>
      </c>
      <c r="C67" s="141">
        <f t="shared" si="15"/>
        <v>3.3567066005220552</v>
      </c>
      <c r="E67" s="151">
        <v>19.098833141399226</v>
      </c>
      <c r="F67" s="141">
        <f t="shared" si="16"/>
        <v>3.5286266967817759</v>
      </c>
      <c r="H67" s="151">
        <f t="shared" si="17"/>
        <v>2.3609849156220548</v>
      </c>
      <c r="I67" s="141">
        <f t="shared" si="18"/>
        <v>14.105665697135517</v>
      </c>
      <c r="K67" s="151">
        <f t="shared" si="19"/>
        <v>1.430460517812469</v>
      </c>
      <c r="L67" s="141">
        <f t="shared" si="20"/>
        <v>8.546262927689142</v>
      </c>
      <c r="N67" s="151">
        <f t="shared" si="21"/>
        <v>0.94480627108832116</v>
      </c>
      <c r="O67" s="141">
        <f t="shared" si="22"/>
        <v>5.6447295873627867</v>
      </c>
      <c r="Q67" s="151">
        <v>-1.4281873278735386E-2</v>
      </c>
      <c r="R67" s="141">
        <f t="shared" si="23"/>
        <v>-8.5326817916418593E-2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6.2006477224098457</v>
      </c>
      <c r="C68" s="141">
        <f t="shared" si="15"/>
        <v>1.2435143906533277</v>
      </c>
      <c r="E68" s="151">
        <v>5.0716286868370144</v>
      </c>
      <c r="F68" s="141">
        <f t="shared" si="16"/>
        <v>0.93701454157142794</v>
      </c>
      <c r="H68" s="151">
        <f t="shared" si="17"/>
        <v>-1.1290190355728313</v>
      </c>
      <c r="I68" s="141">
        <f t="shared" si="18"/>
        <v>-18.208082221675458</v>
      </c>
      <c r="K68" s="151">
        <f t="shared" si="19"/>
        <v>0.52992365757691373</v>
      </c>
      <c r="L68" s="141">
        <f t="shared" si="20"/>
        <v>8.546262927689142</v>
      </c>
      <c r="N68" s="151">
        <f t="shared" si="21"/>
        <v>-1.5434275473217505</v>
      </c>
      <c r="O68" s="141">
        <f t="shared" si="22"/>
        <v>-24.891392261225032</v>
      </c>
      <c r="Q68" s="151">
        <v>-0.11551514582799467</v>
      </c>
      <c r="R68" s="141">
        <f t="shared" si="23"/>
        <v>-1.8629528881395698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45.663889026237293</v>
      </c>
      <c r="C69" s="141">
        <f t="shared" ref="C69" si="25">B69/B$71*100</f>
        <v>9.157705078471059</v>
      </c>
      <c r="E69" s="151">
        <v>45.387899999945034</v>
      </c>
      <c r="F69" s="141">
        <f t="shared" ref="F69" si="26">E69/E$71*100</f>
        <v>8.3856932235041306</v>
      </c>
      <c r="H69" s="151">
        <f t="shared" ref="H69" si="27">E69-B69</f>
        <v>-0.27598902629225819</v>
      </c>
      <c r="I69" s="141">
        <f t="shared" ref="I69" si="28">IF(B69&gt;0,((E69/B69)-1)*100,0)</f>
        <v>-0.60439229373057124</v>
      </c>
      <c r="K69" s="151">
        <f t="shared" ref="K69" si="29">(($E$71/$B$71)-1)*B69</f>
        <v>3.9025560191904276</v>
      </c>
      <c r="L69" s="141">
        <f t="shared" ref="L69" si="30">IF(B69&gt;0,K69/B69*100,0)</f>
        <v>8.546262927689142</v>
      </c>
      <c r="N69" s="151">
        <f t="shared" ref="N69" si="31">H69-(K69+Q69)</f>
        <v>-6.2426656599097452</v>
      </c>
      <c r="O69" s="141">
        <f t="shared" ref="O69" si="32">IF(B69&gt;0,N69/B69*100,0)</f>
        <v>-13.670902310407401</v>
      </c>
      <c r="Q69" s="151">
        <v>2.0641206144270599</v>
      </c>
      <c r="R69" s="141">
        <f t="shared" ref="R69" si="33">IF(B69&gt;0,Q69/B69*100,0)</f>
        <v>4.5202470889876887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498.63899999999995</v>
      </c>
      <c r="C71" s="147">
        <f>B71/B$71*100</f>
        <v>100</v>
      </c>
      <c r="D71" s="145"/>
      <c r="E71" s="152">
        <f>SUM(E44:E69)</f>
        <v>541.25399999999979</v>
      </c>
      <c r="F71" s="147">
        <f>E71/E$71*100</f>
        <v>100</v>
      </c>
      <c r="G71" s="145"/>
      <c r="H71" s="152">
        <f t="shared" si="17"/>
        <v>42.614999999999839</v>
      </c>
      <c r="I71" s="147">
        <f t="shared" si="18"/>
        <v>8.546262927689142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Cambridge and Greater Peterborough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Cambridge and Greater Peterborough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Cambridge and Greater Peterborough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Cambridge and Greater Peterborough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40.098377178882807</v>
      </c>
      <c r="C7" s="11">
        <f t="shared" si="2"/>
        <v>41.671309983627076</v>
      </c>
      <c r="D7" s="11">
        <f t="shared" si="2"/>
        <v>1.5729328047442634</v>
      </c>
      <c r="E7" s="11">
        <f t="shared" si="2"/>
        <v>20.232372257645839</v>
      </c>
      <c r="F7" s="11">
        <f t="shared" si="2"/>
        <v>21.805305062390104</v>
      </c>
      <c r="G7" s="200">
        <f>IF(B7&gt;0,(1+(E7/B7))^(1/($C$6-$B$6))-1,0)</f>
        <v>2.7607964391146655E-2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26.870446642959195</v>
      </c>
      <c r="R7" s="11">
        <v>25.791593281143413</v>
      </c>
      <c r="S7" s="345">
        <f>R7-Q7</f>
        <v>-1.0788533618157814</v>
      </c>
      <c r="T7" s="345">
        <v>11.866019374155451</v>
      </c>
      <c r="U7" s="345">
        <f>SUM(S7:T7)</f>
        <v>10.78716601233967</v>
      </c>
      <c r="V7" s="346">
        <f>IF(Q7&gt;0,(1+(T7/Q7))^(1/($C$6-$B$6))-1,0)</f>
        <v>2.4683337387009008E-2</v>
      </c>
      <c r="X7" s="10" t="str">
        <f>name!B4</f>
        <v>Agriculture</v>
      </c>
      <c r="Y7" s="11">
        <v>4.202999999999995</v>
      </c>
      <c r="Z7" s="11">
        <v>4.2999999999999865</v>
      </c>
      <c r="AA7" s="345">
        <f>Z7-Y7</f>
        <v>9.6999999999991537E-2</v>
      </c>
      <c r="AB7" s="11">
        <v>2.1946992386142665</v>
      </c>
      <c r="AC7" s="345">
        <f>SUM(AA7:AB7)</f>
        <v>2.2916992386142581</v>
      </c>
      <c r="AD7" s="348">
        <f>IF(Y7&gt;0,(1+(AB7/Y7))^(1/($C$6-$B$6))-1,0)</f>
        <v>2.8405274306813277E-2</v>
      </c>
    </row>
    <row r="8" spans="1:30" x14ac:dyDescent="0.2">
      <c r="A8" s="10" t="str">
        <f>name!D5</f>
        <v>12 Other managers and proprietors</v>
      </c>
      <c r="B8" s="11">
        <f t="shared" si="2"/>
        <v>16.50900391295562</v>
      </c>
      <c r="C8" s="11">
        <f t="shared" si="2"/>
        <v>24.01663652240768</v>
      </c>
      <c r="D8" s="11">
        <f t="shared" si="2"/>
        <v>7.507632609452056</v>
      </c>
      <c r="E8" s="11">
        <f t="shared" si="2"/>
        <v>12.106700014230155</v>
      </c>
      <c r="F8" s="11">
        <f t="shared" si="2"/>
        <v>19.614332623682213</v>
      </c>
      <c r="G8" s="200">
        <f t="shared" ref="G8:G33" si="3">IF(B8&gt;0,(1+(E8/B8))^(1/($C$6-$B$6))-1,0)</f>
        <v>3.7350620084769748E-2</v>
      </c>
      <c r="H8" s="11"/>
      <c r="I8" s="10" t="str">
        <f>name!E4</f>
        <v>Managers, directors and senior officials</v>
      </c>
      <c r="J8" s="11">
        <f t="array" ref="J8:J16">MMULT(aggregation!$B$13:$AA$21,B7:B32)</f>
        <v>56.607381091838427</v>
      </c>
      <c r="K8" s="11">
        <f t="array" ref="K8:K16">MMULT(aggregation!$B$13:$AA$21,C7:C32)</f>
        <v>65.687946506034763</v>
      </c>
      <c r="L8" s="11">
        <f t="array" ref="L8:L16">MMULT(aggregation!$B$13:$AA$21,D7:D32)</f>
        <v>9.0805654141963199</v>
      </c>
      <c r="M8" s="11">
        <f t="array" ref="M8:M16">MMULT(aggregation!$B$13:$AA$21,E7:E32)</f>
        <v>32.339072271875992</v>
      </c>
      <c r="N8" s="11">
        <f t="array" ref="N8:N16">MMULT(aggregation!$B$13:$AA$21,F7:F32)</f>
        <v>41.419637686072321</v>
      </c>
      <c r="O8" s="11"/>
      <c r="P8" s="10" t="str">
        <f>name!D5</f>
        <v>12 Other managers and proprietors</v>
      </c>
      <c r="Q8" s="11">
        <v>9.3791431198957831</v>
      </c>
      <c r="R8" s="11">
        <v>13.844434833644215</v>
      </c>
      <c r="S8" s="345">
        <f t="shared" ref="S8:S31" si="4">R8-Q8</f>
        <v>4.4652917137484316</v>
      </c>
      <c r="T8" s="345">
        <v>6.3060426846169468</v>
      </c>
      <c r="U8" s="345">
        <f t="shared" ref="U8:U31" si="5">SUM(S8:T8)</f>
        <v>10.771334398365379</v>
      </c>
      <c r="V8" s="346">
        <f t="shared" ref="V8:V33" si="6">IF(Q8&gt;0,(1+(T8/Q8))^(1/($C$6-$B$6))-1,0)</f>
        <v>3.4876282100417599E-2</v>
      </c>
      <c r="X8" s="10" t="str">
        <f>name!B5</f>
        <v>Mining and quarrying</v>
      </c>
      <c r="Y8" s="11">
        <v>0.16900000000000054</v>
      </c>
      <c r="Z8" s="11">
        <v>0.11100000000000014</v>
      </c>
      <c r="AA8" s="345">
        <f t="shared" ref="AA8:AA29" si="7">Z8-Y8</f>
        <v>-5.8000000000000398E-2</v>
      </c>
      <c r="AB8" s="11">
        <v>5.2939800986537978E-2</v>
      </c>
      <c r="AC8" s="345">
        <f t="shared" ref="AC8:AC29" si="8">SUM(AA8:AB8)</f>
        <v>-5.06019901346242E-3</v>
      </c>
      <c r="AD8" s="348">
        <f t="shared" ref="AD8:AD29" si="9">IF(Y8&gt;0,(1+(AB8/Y8))^(1/($C$6-$B$6))-1,0)</f>
        <v>1.8333191046230768E-2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38.72783381425657</v>
      </c>
      <c r="C9" s="11">
        <f t="shared" si="2"/>
        <v>45.555262401064972</v>
      </c>
      <c r="D9" s="11">
        <f t="shared" si="2"/>
        <v>6.8274285868084101</v>
      </c>
      <c r="E9" s="11">
        <f t="shared" si="2"/>
        <v>15.800593223120687</v>
      </c>
      <c r="F9" s="11">
        <f t="shared" si="2"/>
        <v>22.628021809929091</v>
      </c>
      <c r="G9" s="200">
        <f t="shared" si="3"/>
        <v>2.3073065039341367E-2</v>
      </c>
      <c r="H9" s="11"/>
      <c r="I9" s="10" t="str">
        <f>name!E5</f>
        <v>Professional occupations</v>
      </c>
      <c r="J9" s="11">
        <v>121.03753464801608</v>
      </c>
      <c r="K9" s="11">
        <v>145.8169472914735</v>
      </c>
      <c r="L9" s="11">
        <v>24.779412643457412</v>
      </c>
      <c r="M9" s="11">
        <v>62.097355541825252</v>
      </c>
      <c r="N9" s="11">
        <v>86.876768185282657</v>
      </c>
      <c r="O9" s="11"/>
      <c r="P9" s="10" t="str">
        <f>name!D6</f>
        <v>21 Science, research, engineering and technology professionals</v>
      </c>
      <c r="Q9" s="11">
        <v>30.20242480738149</v>
      </c>
      <c r="R9" s="11">
        <v>33.462607388972195</v>
      </c>
      <c r="S9" s="345">
        <f t="shared" si="4"/>
        <v>3.2601825815907048</v>
      </c>
      <c r="T9" s="345">
        <v>10.433291519191885</v>
      </c>
      <c r="U9" s="345">
        <f t="shared" si="5"/>
        <v>13.69347410078259</v>
      </c>
      <c r="V9" s="346">
        <f t="shared" si="6"/>
        <v>1.9978632592593026E-2</v>
      </c>
      <c r="X9" s="10" t="str">
        <f>name!B6</f>
        <v>Food drink and tobacco</v>
      </c>
      <c r="Y9" s="11">
        <v>6.605000000000012</v>
      </c>
      <c r="Z9" s="11">
        <v>7.3679999999999968</v>
      </c>
      <c r="AA9" s="345">
        <f t="shared" si="7"/>
        <v>0.7629999999999848</v>
      </c>
      <c r="AB9" s="11">
        <v>3.073620727318473</v>
      </c>
      <c r="AC9" s="345">
        <f t="shared" si="8"/>
        <v>3.8366207273184578</v>
      </c>
      <c r="AD9" s="348">
        <f t="shared" si="9"/>
        <v>2.5800036020574568E-2</v>
      </c>
    </row>
    <row r="10" spans="1:30" x14ac:dyDescent="0.2">
      <c r="A10" s="10" t="str">
        <f>name!D7</f>
        <v>22 Health professionals</v>
      </c>
      <c r="B10" s="11">
        <f t="shared" si="2"/>
        <v>18.619221708416848</v>
      </c>
      <c r="C10" s="11">
        <f t="shared" si="2"/>
        <v>23.040167634932381</v>
      </c>
      <c r="D10" s="11">
        <f t="shared" si="2"/>
        <v>4.4209459265155351</v>
      </c>
      <c r="E10" s="11">
        <f t="shared" si="2"/>
        <v>11.262592898420662</v>
      </c>
      <c r="F10" s="11">
        <f t="shared" si="2"/>
        <v>15.683538824936194</v>
      </c>
      <c r="G10" s="200">
        <f t="shared" si="3"/>
        <v>3.2039602731791961E-2</v>
      </c>
      <c r="H10" s="11"/>
      <c r="I10" s="10" t="str">
        <f>name!E6</f>
        <v>Associate professional occupations</v>
      </c>
      <c r="J10" s="11">
        <v>68.147486817407938</v>
      </c>
      <c r="K10" s="11">
        <v>73.042517412551163</v>
      </c>
      <c r="L10" s="11">
        <v>4.8950305951432265</v>
      </c>
      <c r="M10" s="11">
        <v>31.924874072823314</v>
      </c>
      <c r="N10" s="11">
        <v>36.81990466796654</v>
      </c>
      <c r="O10" s="11"/>
      <c r="P10" s="10" t="str">
        <f>name!D7</f>
        <v>22 Health professionals</v>
      </c>
      <c r="Q10" s="11">
        <v>4.9975561238178834</v>
      </c>
      <c r="R10" s="11">
        <v>6.1996105509081181</v>
      </c>
      <c r="S10" s="345">
        <f t="shared" si="4"/>
        <v>1.2020544270902347</v>
      </c>
      <c r="T10" s="345">
        <v>2.1563235931428926</v>
      </c>
      <c r="U10" s="345">
        <f t="shared" si="5"/>
        <v>3.3583780202331273</v>
      </c>
      <c r="V10" s="346">
        <f t="shared" si="6"/>
        <v>2.4201946589273549E-2</v>
      </c>
      <c r="X10" s="10" t="str">
        <f>name!B7</f>
        <v>Engineering</v>
      </c>
      <c r="Y10" s="11">
        <v>10.02699999999999</v>
      </c>
      <c r="Z10" s="11">
        <v>8.6200000000000152</v>
      </c>
      <c r="AA10" s="345">
        <f t="shared" si="7"/>
        <v>-1.4069999999999752</v>
      </c>
      <c r="AB10" s="11">
        <v>3.9831989239396659</v>
      </c>
      <c r="AC10" s="345">
        <f t="shared" si="8"/>
        <v>2.5761989239396907</v>
      </c>
      <c r="AD10" s="348">
        <f t="shared" si="9"/>
        <v>2.2550783409648334E-2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28.054352664745874</v>
      </c>
      <c r="C11" s="11">
        <f t="shared" si="2"/>
        <v>31.540629235585254</v>
      </c>
      <c r="D11" s="11">
        <f t="shared" si="2"/>
        <v>3.4862765708393746</v>
      </c>
      <c r="E11" s="11">
        <f t="shared" si="2"/>
        <v>15.147507524245405</v>
      </c>
      <c r="F11" s="11">
        <f t="shared" si="2"/>
        <v>18.633784095084778</v>
      </c>
      <c r="G11" s="200">
        <f t="shared" si="3"/>
        <v>2.9200873978317388E-2</v>
      </c>
      <c r="H11" s="11"/>
      <c r="I11" s="10" t="str">
        <f>name!E7</f>
        <v>Administrative and secretarial occupations</v>
      </c>
      <c r="J11" s="11">
        <v>51.685784615469586</v>
      </c>
      <c r="K11" s="11">
        <v>43.037151658139408</v>
      </c>
      <c r="L11" s="11">
        <v>-8.6486329573301894</v>
      </c>
      <c r="M11" s="11">
        <v>24.106030322230023</v>
      </c>
      <c r="N11" s="11">
        <v>15.457397364899833</v>
      </c>
      <c r="O11" s="11"/>
      <c r="P11" s="10" t="str">
        <f>name!D8</f>
        <v>23 Teaching and other educational professionals</v>
      </c>
      <c r="Q11" s="11">
        <v>9.0333544401265069</v>
      </c>
      <c r="R11" s="11">
        <v>10.356086570415888</v>
      </c>
      <c r="S11" s="345">
        <f t="shared" si="4"/>
        <v>1.3227321302893813</v>
      </c>
      <c r="T11" s="345">
        <v>4.1394796672831351</v>
      </c>
      <c r="U11" s="345">
        <f t="shared" si="5"/>
        <v>5.4622117975725164</v>
      </c>
      <c r="V11" s="346">
        <f t="shared" si="6"/>
        <v>2.5467761047927029E-2</v>
      </c>
      <c r="X11" s="10" t="str">
        <f>name!B8</f>
        <v>Rest of manufacturing</v>
      </c>
      <c r="Y11" s="11">
        <v>25.446999999999949</v>
      </c>
      <c r="Z11" s="11">
        <v>22.046999999999979</v>
      </c>
      <c r="AA11" s="345">
        <f t="shared" si="7"/>
        <v>-3.3999999999999702</v>
      </c>
      <c r="AB11" s="11">
        <v>10.050511730864699</v>
      </c>
      <c r="AC11" s="345">
        <f t="shared" si="8"/>
        <v>6.6505117308647286</v>
      </c>
      <c r="AD11" s="348">
        <f t="shared" si="9"/>
        <v>2.2439034236569455E-2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35.636126460596792</v>
      </c>
      <c r="C12" s="11">
        <f t="shared" si="2"/>
        <v>45.68088801989088</v>
      </c>
      <c r="D12" s="11">
        <f t="shared" si="2"/>
        <v>10.044761559294091</v>
      </c>
      <c r="E12" s="11">
        <f t="shared" si="2"/>
        <v>19.8866618960385</v>
      </c>
      <c r="F12" s="11">
        <f t="shared" si="2"/>
        <v>29.931423455332592</v>
      </c>
      <c r="G12" s="200">
        <f t="shared" si="3"/>
        <v>3.0003542680699047E-2</v>
      </c>
      <c r="H12" s="11"/>
      <c r="I12" s="10" t="str">
        <f>name!E8</f>
        <v>Skilled trades occupations</v>
      </c>
      <c r="J12" s="11">
        <v>38.576820818578078</v>
      </c>
      <c r="K12" s="11">
        <v>38.287943960120167</v>
      </c>
      <c r="L12" s="11">
        <v>-0.28887685845790828</v>
      </c>
      <c r="M12" s="11">
        <v>16.715747046575689</v>
      </c>
      <c r="N12" s="11">
        <v>16.426870188117782</v>
      </c>
      <c r="O12" s="11"/>
      <c r="P12" s="10" t="str">
        <f>name!D9</f>
        <v>24 Business, media and public service professionals</v>
      </c>
      <c r="Q12" s="11">
        <v>20.22697321657429</v>
      </c>
      <c r="R12" s="11">
        <v>25.152284707872731</v>
      </c>
      <c r="S12" s="345">
        <f t="shared" si="4"/>
        <v>4.9253114912984408</v>
      </c>
      <c r="T12" s="345">
        <v>9.925845134832354</v>
      </c>
      <c r="U12" s="345">
        <f t="shared" si="5"/>
        <v>14.851156626130795</v>
      </c>
      <c r="V12" s="346">
        <f t="shared" si="6"/>
        <v>2.6974832703811957E-2</v>
      </c>
      <c r="X12" s="10" t="str">
        <f>name!B9</f>
        <v>Electricity and gas</v>
      </c>
      <c r="Y12" s="11">
        <v>0.46899999999999958</v>
      </c>
      <c r="Z12" s="11">
        <v>0.41199999999999964</v>
      </c>
      <c r="AA12" s="345">
        <f t="shared" si="7"/>
        <v>-5.699999999999994E-2</v>
      </c>
      <c r="AB12" s="11">
        <v>0.18080646739408721</v>
      </c>
      <c r="AC12" s="345">
        <f t="shared" si="8"/>
        <v>0.12380646739408727</v>
      </c>
      <c r="AD12" s="348">
        <f t="shared" si="9"/>
        <v>2.1976114838857086E-2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11.494908320442866</v>
      </c>
      <c r="C13" s="11">
        <f t="shared" si="2"/>
        <v>11.054994288381414</v>
      </c>
      <c r="D13" s="11">
        <f t="shared" si="2"/>
        <v>-0.43991403206145219</v>
      </c>
      <c r="E13" s="11">
        <f t="shared" si="2"/>
        <v>4.434600401507665</v>
      </c>
      <c r="F13" s="11">
        <f t="shared" si="2"/>
        <v>3.9946863694462129</v>
      </c>
      <c r="G13" s="200">
        <f t="shared" si="3"/>
        <v>2.1989556871803151E-2</v>
      </c>
      <c r="H13" s="11"/>
      <c r="I13" s="10" t="str">
        <f>name!E9</f>
        <v>Caring, leisure and other service occupations</v>
      </c>
      <c r="J13" s="11">
        <v>48.41620732640088</v>
      </c>
      <c r="K13" s="11">
        <v>57.698695417077992</v>
      </c>
      <c r="L13" s="11">
        <v>9.2824880906771092</v>
      </c>
      <c r="M13" s="11">
        <v>29.933241964184898</v>
      </c>
      <c r="N13" s="11">
        <v>39.215730054862</v>
      </c>
      <c r="O13" s="11"/>
      <c r="P13" s="10" t="str">
        <f>name!D10</f>
        <v>31 Science, engineering and technology associate professionals</v>
      </c>
      <c r="Q13" s="11">
        <v>8.1169199741743085</v>
      </c>
      <c r="R13" s="11">
        <v>6.890774677660394</v>
      </c>
      <c r="S13" s="345">
        <f t="shared" si="4"/>
        <v>-1.2261452965139146</v>
      </c>
      <c r="T13" s="345">
        <v>2.568478078577102</v>
      </c>
      <c r="U13" s="345">
        <f t="shared" si="5"/>
        <v>1.3423327820631874</v>
      </c>
      <c r="V13" s="346">
        <f t="shared" si="6"/>
        <v>1.8497489233005426E-2</v>
      </c>
      <c r="X13" s="10" t="str">
        <f>name!B10</f>
        <v>Water and sewerage</v>
      </c>
      <c r="Y13" s="11">
        <v>4.4780000000000024</v>
      </c>
      <c r="Z13" s="11">
        <v>5.2810000000000068</v>
      </c>
      <c r="AA13" s="345">
        <f t="shared" si="7"/>
        <v>0.80300000000000438</v>
      </c>
      <c r="AB13" s="11">
        <v>2.1754639279650099</v>
      </c>
      <c r="AC13" s="345">
        <f t="shared" si="8"/>
        <v>2.9784639279650142</v>
      </c>
      <c r="AD13" s="348">
        <f t="shared" si="9"/>
        <v>2.6748903738220697E-2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8.3027701152469682</v>
      </c>
      <c r="C14" s="11">
        <f t="shared" si="2"/>
        <v>9.6885010086590402</v>
      </c>
      <c r="D14" s="11">
        <f t="shared" si="2"/>
        <v>1.3857308934120722</v>
      </c>
      <c r="E14" s="11">
        <f t="shared" si="2"/>
        <v>5.2269646739540612</v>
      </c>
      <c r="F14" s="11">
        <f t="shared" si="2"/>
        <v>6.6126955673661332</v>
      </c>
      <c r="G14" s="200">
        <f t="shared" si="3"/>
        <v>3.3089033306432425E-2</v>
      </c>
      <c r="H14" s="11"/>
      <c r="I14" s="10" t="str">
        <f>name!E10</f>
        <v>Sales and customer service occupations</v>
      </c>
      <c r="J14" s="11">
        <v>35.427933600580317</v>
      </c>
      <c r="K14" s="11">
        <v>36.009024580063496</v>
      </c>
      <c r="L14" s="11">
        <v>0.58109097948317645</v>
      </c>
      <c r="M14" s="11">
        <v>16.456287111135811</v>
      </c>
      <c r="N14" s="11">
        <v>17.03737809061899</v>
      </c>
      <c r="O14" s="11"/>
      <c r="P14" s="10" t="str">
        <f>name!D11</f>
        <v>32 Health and social care associate professionals</v>
      </c>
      <c r="Q14" s="11">
        <v>1.4512362465249873</v>
      </c>
      <c r="R14" s="11">
        <v>1.4294169779932355</v>
      </c>
      <c r="S14" s="345">
        <f t="shared" si="4"/>
        <v>-2.1819268531751757E-2</v>
      </c>
      <c r="T14" s="345">
        <v>0.64188373829259326</v>
      </c>
      <c r="U14" s="345">
        <f t="shared" si="5"/>
        <v>0.62006446976084151</v>
      </c>
      <c r="V14" s="346">
        <f t="shared" si="6"/>
        <v>2.4716510726839225E-2</v>
      </c>
      <c r="X14" s="10" t="str">
        <f>name!B11</f>
        <v>Construction</v>
      </c>
      <c r="Y14" s="11">
        <v>29.112999999999985</v>
      </c>
      <c r="Z14" s="11">
        <v>32.634999999999955</v>
      </c>
      <c r="AA14" s="345">
        <f t="shared" si="7"/>
        <v>3.52199999999997</v>
      </c>
      <c r="AB14" s="11">
        <v>12.947462204806895</v>
      </c>
      <c r="AC14" s="345">
        <f t="shared" si="8"/>
        <v>16.469462204806867</v>
      </c>
      <c r="AD14" s="348">
        <f t="shared" si="9"/>
        <v>2.4831514831493928E-2</v>
      </c>
    </row>
    <row r="15" spans="1:30" x14ac:dyDescent="0.2">
      <c r="A15" s="10" t="str">
        <f>name!D12</f>
        <v>33 Protective service occupations</v>
      </c>
      <c r="B15" s="11">
        <f t="shared" si="2"/>
        <v>5.1895726950160386</v>
      </c>
      <c r="C15" s="11">
        <f t="shared" si="2"/>
        <v>7.6396157739732384</v>
      </c>
      <c r="D15" s="11">
        <f t="shared" si="2"/>
        <v>2.4500430789572003</v>
      </c>
      <c r="E15" s="11">
        <f t="shared" si="2"/>
        <v>2.4137143801390049</v>
      </c>
      <c r="F15" s="11">
        <f t="shared" si="2"/>
        <v>4.863757459096206</v>
      </c>
      <c r="G15" s="200">
        <f t="shared" si="3"/>
        <v>2.5788877834652446E-2</v>
      </c>
      <c r="H15" s="11"/>
      <c r="I15" s="10" t="str">
        <f>name!E11</f>
        <v>Process, plant and machine operatives</v>
      </c>
      <c r="J15" s="11">
        <v>26.875314333061567</v>
      </c>
      <c r="K15" s="11">
        <v>31.214244487757256</v>
      </c>
      <c r="L15" s="11">
        <v>4.3389301546956922</v>
      </c>
      <c r="M15" s="11">
        <v>14.59290130967754</v>
      </c>
      <c r="N15" s="11">
        <v>18.931831464373232</v>
      </c>
      <c r="O15" s="11"/>
      <c r="P15" s="10" t="str">
        <f>name!D12</f>
        <v>33 Protective service occupations</v>
      </c>
      <c r="Q15" s="11">
        <v>3.631227347195138</v>
      </c>
      <c r="R15" s="11">
        <v>4.689298176803419</v>
      </c>
      <c r="S15" s="345">
        <f t="shared" si="4"/>
        <v>1.058070829608281</v>
      </c>
      <c r="T15" s="345">
        <v>1.2274484664428345</v>
      </c>
      <c r="U15" s="345">
        <f t="shared" si="5"/>
        <v>2.2855192960511155</v>
      </c>
      <c r="V15" s="346">
        <f t="shared" si="6"/>
        <v>1.960267328289067E-2</v>
      </c>
      <c r="X15" s="10" t="str">
        <f>name!B12</f>
        <v>Wholesale and retail trade</v>
      </c>
      <c r="Y15" s="11">
        <v>65.246000000000009</v>
      </c>
      <c r="Z15" s="11">
        <v>67.709999999999923</v>
      </c>
      <c r="AA15" s="345">
        <f t="shared" si="7"/>
        <v>2.4639999999999134</v>
      </c>
      <c r="AB15" s="11">
        <v>30.837376376282279</v>
      </c>
      <c r="AC15" s="345">
        <f t="shared" si="8"/>
        <v>33.301376376282192</v>
      </c>
      <c r="AD15" s="348">
        <f t="shared" si="9"/>
        <v>2.613922913597122E-2</v>
      </c>
    </row>
    <row r="16" spans="1:30" x14ac:dyDescent="0.2">
      <c r="A16" s="10" t="str">
        <f>name!D13</f>
        <v>34 Culture, media and sports occupations</v>
      </c>
      <c r="B16" s="11">
        <f t="shared" si="2"/>
        <v>11.511049007189911</v>
      </c>
      <c r="C16" s="11">
        <f t="shared" si="2"/>
        <v>12.070426406503932</v>
      </c>
      <c r="D16" s="11">
        <f t="shared" si="2"/>
        <v>0.55937739931402064</v>
      </c>
      <c r="E16" s="11">
        <f t="shared" si="2"/>
        <v>5.2329365383420301</v>
      </c>
      <c r="F16" s="11">
        <f t="shared" si="2"/>
        <v>5.7923139376560506</v>
      </c>
      <c r="G16" s="200">
        <f t="shared" si="3"/>
        <v>2.5296785629786323E-2</v>
      </c>
      <c r="H16" s="11"/>
      <c r="I16" s="10" t="str">
        <f>name!E12</f>
        <v>Elementary occupations</v>
      </c>
      <c r="J16" s="11">
        <v>51.86453674864714</v>
      </c>
      <c r="K16" s="11">
        <v>50.45952868678205</v>
      </c>
      <c r="L16" s="11">
        <v>-1.4050080618650815</v>
      </c>
      <c r="M16" s="11">
        <v>24.90495987163218</v>
      </c>
      <c r="N16" s="11">
        <v>23.499951809767094</v>
      </c>
      <c r="O16" s="11"/>
      <c r="P16" s="10" t="str">
        <f>name!D13</f>
        <v>34 Culture, media and sports occupations</v>
      </c>
      <c r="Q16" s="11">
        <v>6.1649438722266714</v>
      </c>
      <c r="R16" s="11">
        <v>6.6385207019658967</v>
      </c>
      <c r="S16" s="345">
        <f t="shared" si="4"/>
        <v>0.47357682973922532</v>
      </c>
      <c r="T16" s="345">
        <v>2.5166696484581377</v>
      </c>
      <c r="U16" s="345">
        <f t="shared" si="5"/>
        <v>2.990246478197363</v>
      </c>
      <c r="V16" s="346">
        <f t="shared" si="6"/>
        <v>2.308430303966702E-2</v>
      </c>
      <c r="X16" s="10" t="str">
        <f>name!B13</f>
        <v>Transport and storage</v>
      </c>
      <c r="Y16" s="11">
        <v>23.096000000000025</v>
      </c>
      <c r="Z16" s="11">
        <v>25.362999999999968</v>
      </c>
      <c r="AA16" s="345">
        <f t="shared" si="7"/>
        <v>2.2669999999999426</v>
      </c>
      <c r="AB16" s="11">
        <v>11.716383793607905</v>
      </c>
      <c r="AC16" s="345">
        <f t="shared" si="8"/>
        <v>13.983383793607848</v>
      </c>
      <c r="AD16" s="348">
        <f t="shared" si="9"/>
        <v>2.7731811405848017E-2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31.649186679512155</v>
      </c>
      <c r="C17" s="11">
        <f t="shared" si="10"/>
        <v>32.588979935033535</v>
      </c>
      <c r="D17" s="11">
        <f t="shared" si="10"/>
        <v>0.93979325552138571</v>
      </c>
      <c r="E17" s="11">
        <f t="shared" si="10"/>
        <v>14.616658078880551</v>
      </c>
      <c r="F17" s="11">
        <f t="shared" si="10"/>
        <v>15.556451334401936</v>
      </c>
      <c r="G17" s="200">
        <f t="shared" si="3"/>
        <v>2.5635858061851424E-2</v>
      </c>
      <c r="H17" s="11"/>
      <c r="O17" s="11"/>
      <c r="P17" s="10" t="str">
        <f>name!D14</f>
        <v>35 Business and public service associate professionals</v>
      </c>
      <c r="Q17" s="11">
        <v>16.668995474308865</v>
      </c>
      <c r="R17" s="11">
        <v>15.701081213762798</v>
      </c>
      <c r="S17" s="345">
        <f t="shared" si="4"/>
        <v>-0.96791426054606688</v>
      </c>
      <c r="T17" s="345">
        <v>6.116739104940339</v>
      </c>
      <c r="U17" s="345">
        <f t="shared" si="5"/>
        <v>5.1488248443942721</v>
      </c>
      <c r="V17" s="346">
        <f t="shared" si="6"/>
        <v>2.1057595594566658E-2</v>
      </c>
      <c r="X17" s="10" t="str">
        <f>name!B14</f>
        <v>Accommodation and food</v>
      </c>
      <c r="Y17" s="11">
        <v>30.128999999999991</v>
      </c>
      <c r="Z17" s="11">
        <v>36.110999999999933</v>
      </c>
      <c r="AA17" s="345">
        <f t="shared" si="7"/>
        <v>5.9819999999999425</v>
      </c>
      <c r="AB17" s="11">
        <v>16.397105516622251</v>
      </c>
      <c r="AC17" s="345">
        <f t="shared" si="8"/>
        <v>22.379105516622193</v>
      </c>
      <c r="AD17" s="348">
        <f t="shared" si="9"/>
        <v>2.9392024060913791E-2</v>
      </c>
    </row>
    <row r="18" spans="1:30" x14ac:dyDescent="0.2">
      <c r="A18" s="10" t="str">
        <f>name!D15</f>
        <v>41 Administrative occupations</v>
      </c>
      <c r="B18" s="11">
        <f t="shared" si="10"/>
        <v>40.607222729495319</v>
      </c>
      <c r="C18" s="11">
        <f t="shared" si="10"/>
        <v>34.760120160385185</v>
      </c>
      <c r="D18" s="11">
        <f t="shared" si="10"/>
        <v>-5.8471025691101417</v>
      </c>
      <c r="E18" s="11">
        <f t="shared" si="10"/>
        <v>18.622334071601436</v>
      </c>
      <c r="F18" s="11">
        <f t="shared" si="10"/>
        <v>12.775231502491295</v>
      </c>
      <c r="G18" s="200">
        <f t="shared" si="3"/>
        <v>2.5484293501002231E-2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11.334373771122326</v>
      </c>
      <c r="R18" s="11">
        <v>11.505300017043002</v>
      </c>
      <c r="S18" s="345">
        <f t="shared" si="4"/>
        <v>0.17092624592067551</v>
      </c>
      <c r="T18" s="345">
        <v>4.104892243404457</v>
      </c>
      <c r="U18" s="345">
        <f t="shared" si="5"/>
        <v>4.2758184893251325</v>
      </c>
      <c r="V18" s="346">
        <f t="shared" si="6"/>
        <v>2.0818678521088652E-2</v>
      </c>
      <c r="X18" s="10" t="str">
        <f>name!B15</f>
        <v>Media</v>
      </c>
      <c r="Y18" s="11">
        <v>6.7500000000000009</v>
      </c>
      <c r="Z18" s="11">
        <v>6.3080000000000149</v>
      </c>
      <c r="AA18" s="345">
        <f t="shared" si="7"/>
        <v>-0.44199999999998596</v>
      </c>
      <c r="AB18" s="11">
        <v>3.0674692277822788</v>
      </c>
      <c r="AC18" s="345">
        <f t="shared" si="8"/>
        <v>2.6254692277822929</v>
      </c>
      <c r="AD18" s="348">
        <f t="shared" si="9"/>
        <v>2.5289205544424265E-2</v>
      </c>
    </row>
    <row r="19" spans="1:30" x14ac:dyDescent="0.2">
      <c r="A19" s="10" t="str">
        <f>name!D16</f>
        <v>42 Secretarial and related occupations</v>
      </c>
      <c r="B19" s="11">
        <f t="shared" si="10"/>
        <v>11.078561885974265</v>
      </c>
      <c r="C19" s="11">
        <f t="shared" si="10"/>
        <v>8.2770314977542192</v>
      </c>
      <c r="D19" s="11">
        <f t="shared" si="10"/>
        <v>-2.8015303882200486</v>
      </c>
      <c r="E19" s="11">
        <f t="shared" si="10"/>
        <v>5.4836962506285865</v>
      </c>
      <c r="F19" s="11">
        <f t="shared" si="10"/>
        <v>2.6821658624085383</v>
      </c>
      <c r="G19" s="200">
        <f t="shared" si="3"/>
        <v>2.7170198761683029E-2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0.85057443006186872</v>
      </c>
      <c r="K19" s="11">
        <f t="array" ref="K19:K27">MMULT(aggregation!$B$13:$AA$21,C36:C61)</f>
        <v>1.4526496226563694</v>
      </c>
      <c r="L19" s="11">
        <f t="array" ref="L19:L27">MMULT(aggregation!$B$13:$AA$21,D36:D61)</f>
        <v>0.60207519259450071</v>
      </c>
      <c r="M19" s="11">
        <f t="array" ref="M19:M27">MMULT(aggregation!$B$13:$AA$21,E36:E61)</f>
        <v>0.66788900186827871</v>
      </c>
      <c r="N19" s="11">
        <f t="array" ref="N19:N27">MMULT(aggregation!$B$13:$AA$21,F36:F61)</f>
        <v>1.2699641944627795</v>
      </c>
      <c r="O19" s="11"/>
      <c r="P19" s="10" t="str">
        <f>name!D16</f>
        <v>42 Secretarial and related occupations</v>
      </c>
      <c r="Q19" s="11">
        <v>0.50015859505784765</v>
      </c>
      <c r="R19" s="11">
        <v>0.77743086925773797</v>
      </c>
      <c r="S19" s="345">
        <f t="shared" si="4"/>
        <v>0.27727227419989031</v>
      </c>
      <c r="T19" s="345">
        <v>0.22037643960873041</v>
      </c>
      <c r="U19" s="345">
        <f t="shared" si="5"/>
        <v>0.49764871380862075</v>
      </c>
      <c r="V19" s="346">
        <f t="shared" si="6"/>
        <v>2.4636504666060599E-2</v>
      </c>
      <c r="X19" s="10" t="str">
        <f>name!B16</f>
        <v>Information technology</v>
      </c>
      <c r="Y19" s="11">
        <v>19.781000000000045</v>
      </c>
      <c r="Z19" s="11">
        <v>21.838000000000012</v>
      </c>
      <c r="AA19" s="345">
        <f t="shared" si="7"/>
        <v>2.0569999999999666</v>
      </c>
      <c r="AB19" s="11">
        <v>9.107628603393497</v>
      </c>
      <c r="AC19" s="345">
        <f t="shared" si="8"/>
        <v>11.164628603393464</v>
      </c>
      <c r="AD19" s="348">
        <f t="shared" si="9"/>
        <v>2.5569851560805601E-2</v>
      </c>
    </row>
    <row r="20" spans="1:30" x14ac:dyDescent="0.2">
      <c r="A20" s="10" t="str">
        <f>name!D17</f>
        <v>51 Skilled agricultural and related trades</v>
      </c>
      <c r="B20" s="11">
        <f t="shared" si="10"/>
        <v>4.2932745777918218</v>
      </c>
      <c r="C20" s="11">
        <f t="shared" si="10"/>
        <v>5.163909077540529</v>
      </c>
      <c r="D20" s="11">
        <f t="shared" si="10"/>
        <v>0.87063449974870721</v>
      </c>
      <c r="E20" s="11">
        <f t="shared" si="10"/>
        <v>2.6369654070243151</v>
      </c>
      <c r="F20" s="11">
        <f t="shared" si="10"/>
        <v>3.5075999067730219</v>
      </c>
      <c r="G20" s="200">
        <f t="shared" si="3"/>
        <v>3.2437983582134455E-2</v>
      </c>
      <c r="H20" s="11"/>
      <c r="I20" s="11" t="str">
        <f t="shared" si="11"/>
        <v>Professional occupations</v>
      </c>
      <c r="J20" s="11">
        <v>5.8510220452001498</v>
      </c>
      <c r="K20" s="11">
        <v>9.1646858743279189</v>
      </c>
      <c r="L20" s="11">
        <v>3.3136638291277669</v>
      </c>
      <c r="M20" s="11">
        <v>3.6196234112655135</v>
      </c>
      <c r="N20" s="11">
        <v>6.9332872403932795</v>
      </c>
      <c r="O20" s="11"/>
      <c r="P20" s="10" t="str">
        <f>name!D17</f>
        <v>51 Skilled agricultural and related trades</v>
      </c>
      <c r="Q20" s="11">
        <v>3.2604578960529706</v>
      </c>
      <c r="R20" s="11">
        <v>3.692207320475025</v>
      </c>
      <c r="S20" s="345">
        <f t="shared" si="4"/>
        <v>0.43174942442205433</v>
      </c>
      <c r="T20" s="345">
        <v>1.7736821063945543</v>
      </c>
      <c r="U20" s="345">
        <f t="shared" si="5"/>
        <v>2.2054315308166084</v>
      </c>
      <c r="V20" s="346">
        <f t="shared" si="6"/>
        <v>2.9381707019309644E-2</v>
      </c>
      <c r="X20" s="10" t="str">
        <f>name!B17</f>
        <v>Finance and insurance</v>
      </c>
      <c r="Y20" s="11">
        <v>10.632000000000019</v>
      </c>
      <c r="Z20" s="11">
        <v>8.8690000000000122</v>
      </c>
      <c r="AA20" s="345">
        <f t="shared" si="7"/>
        <v>-1.763000000000007</v>
      </c>
      <c r="AB20" s="11">
        <v>4.8400083089381143</v>
      </c>
      <c r="AC20" s="345">
        <f t="shared" si="8"/>
        <v>3.0770083089381073</v>
      </c>
      <c r="AD20" s="348">
        <f t="shared" si="9"/>
        <v>2.5326341246969974E-2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15.136569879745581</v>
      </c>
      <c r="C21" s="11">
        <f t="shared" si="10"/>
        <v>14.432751816263417</v>
      </c>
      <c r="D21" s="11">
        <f t="shared" si="10"/>
        <v>-0.70381806348216003</v>
      </c>
      <c r="E21" s="11">
        <f t="shared" si="10"/>
        <v>5.796547634167327</v>
      </c>
      <c r="F21" s="11">
        <f t="shared" si="10"/>
        <v>5.092729570685167</v>
      </c>
      <c r="G21" s="200">
        <f t="shared" si="3"/>
        <v>2.1849874864505736E-2</v>
      </c>
      <c r="H21" s="11"/>
      <c r="I21" s="11" t="str">
        <f t="shared" si="11"/>
        <v>Associate professional occupations</v>
      </c>
      <c r="J21" s="11">
        <v>0.88003955818334267</v>
      </c>
      <c r="K21" s="11">
        <v>1.5581333516409617</v>
      </c>
      <c r="L21" s="11">
        <v>0.67809379345761878</v>
      </c>
      <c r="M21" s="11">
        <v>0.61224436740406651</v>
      </c>
      <c r="N21" s="11">
        <v>1.2903381608616853</v>
      </c>
      <c r="O21" s="11"/>
      <c r="P21" s="10" t="str">
        <f>name!D18</f>
        <v>52 Skilled metal, electrical and electronic trades</v>
      </c>
      <c r="Q21" s="11">
        <v>14.677707436758032</v>
      </c>
      <c r="R21" s="11">
        <v>13.200500163142074</v>
      </c>
      <c r="S21" s="345">
        <f t="shared" si="4"/>
        <v>-1.4772072736159583</v>
      </c>
      <c r="T21" s="345">
        <v>5.2011585645644702</v>
      </c>
      <c r="U21" s="345">
        <f t="shared" si="5"/>
        <v>3.723951290948512</v>
      </c>
      <c r="V21" s="346">
        <f t="shared" si="6"/>
        <v>2.0427667248923198E-2</v>
      </c>
      <c r="X21" s="10" t="str">
        <f>name!B18</f>
        <v>Real estate</v>
      </c>
      <c r="Y21" s="11">
        <v>6.996999999999991</v>
      </c>
      <c r="Z21" s="11">
        <v>8.1550000000000065</v>
      </c>
      <c r="AA21" s="345">
        <f t="shared" si="7"/>
        <v>1.1580000000000155</v>
      </c>
      <c r="AB21" s="11">
        <v>3.7319419973876702</v>
      </c>
      <c r="AC21" s="345">
        <f t="shared" si="8"/>
        <v>4.8899419973876856</v>
      </c>
      <c r="AD21" s="348">
        <f t="shared" si="9"/>
        <v>2.8907504668201911E-2</v>
      </c>
    </row>
    <row r="22" spans="1:30" x14ac:dyDescent="0.2">
      <c r="A22" s="10" t="str">
        <f>name!D19</f>
        <v>53 Skilled construction and building trades</v>
      </c>
      <c r="B22" s="11">
        <f t="shared" si="10"/>
        <v>9.8081563034202652</v>
      </c>
      <c r="C22" s="11">
        <f t="shared" si="10"/>
        <v>9.0875189636760698</v>
      </c>
      <c r="D22" s="11">
        <f t="shared" si="10"/>
        <v>-0.72063733974419519</v>
      </c>
      <c r="E22" s="11">
        <f t="shared" si="10"/>
        <v>4.1810852553698732</v>
      </c>
      <c r="F22" s="11">
        <f t="shared" si="10"/>
        <v>3.4604479156256778</v>
      </c>
      <c r="G22" s="200">
        <f t="shared" si="3"/>
        <v>2.3954013838829002E-2</v>
      </c>
      <c r="H22" s="11"/>
      <c r="I22" s="11" t="str">
        <f t="shared" si="11"/>
        <v>Administrative and secretarial occupations</v>
      </c>
      <c r="J22" s="11">
        <v>0.22934382412879808</v>
      </c>
      <c r="K22" s="11">
        <v>0.44861206428487493</v>
      </c>
      <c r="L22" s="11">
        <v>0.21926824015607685</v>
      </c>
      <c r="M22" s="11">
        <v>0.18925829865653035</v>
      </c>
      <c r="N22" s="11">
        <v>0.40852653881260725</v>
      </c>
      <c r="O22" s="11"/>
      <c r="P22" s="10" t="str">
        <f>name!D19</f>
        <v>53 Skilled construction and building trades</v>
      </c>
      <c r="Q22" s="11">
        <v>9.5338566315873994</v>
      </c>
      <c r="R22" s="11">
        <v>8.7310096352223532</v>
      </c>
      <c r="S22" s="345">
        <f t="shared" si="4"/>
        <v>-0.80284699636504619</v>
      </c>
      <c r="T22" s="345">
        <v>4.0136080177745743</v>
      </c>
      <c r="U22" s="345">
        <f t="shared" si="5"/>
        <v>3.2107610214095281</v>
      </c>
      <c r="V22" s="346">
        <f t="shared" si="6"/>
        <v>2.3699820909830915E-2</v>
      </c>
      <c r="X22" s="10" t="str">
        <f>name!B19</f>
        <v>Professional services</v>
      </c>
      <c r="Y22" s="11">
        <v>60.894000000000027</v>
      </c>
      <c r="Z22" s="11">
        <v>70.278000000000091</v>
      </c>
      <c r="AA22" s="345">
        <f t="shared" si="7"/>
        <v>9.3840000000000643</v>
      </c>
      <c r="AB22" s="11">
        <v>31.453301910641159</v>
      </c>
      <c r="AC22" s="345">
        <f t="shared" si="8"/>
        <v>40.837301910641223</v>
      </c>
      <c r="AD22" s="348">
        <f t="shared" si="9"/>
        <v>2.8150396237578201E-2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9.3388200576204117</v>
      </c>
      <c r="C23" s="11">
        <f t="shared" si="10"/>
        <v>9.6037641026401506</v>
      </c>
      <c r="D23" s="11">
        <f t="shared" si="10"/>
        <v>0.26494404501973973</v>
      </c>
      <c r="E23" s="11">
        <f t="shared" si="10"/>
        <v>4.1011487500141754</v>
      </c>
      <c r="F23" s="11">
        <f t="shared" si="10"/>
        <v>4.3660927950339152</v>
      </c>
      <c r="G23" s="200">
        <f t="shared" si="3"/>
        <v>2.4567125504682208E-2</v>
      </c>
      <c r="H23" s="11"/>
      <c r="I23" s="11" t="str">
        <f t="shared" si="11"/>
        <v>Skilled trades occupations</v>
      </c>
      <c r="J23" s="11">
        <v>6.3623806657185228E-2</v>
      </c>
      <c r="K23" s="11">
        <v>0.12736284210870238</v>
      </c>
      <c r="L23" s="11">
        <v>6.3739035451517156E-2</v>
      </c>
      <c r="M23" s="11">
        <v>5.4363253424420145E-2</v>
      </c>
      <c r="N23" s="11">
        <v>0.11810228887593729</v>
      </c>
      <c r="O23" s="11"/>
      <c r="P23" s="10" t="str">
        <f>name!D20</f>
        <v>54 Textiles, printing and other skilled trades</v>
      </c>
      <c r="Q23" s="11">
        <v>5.2831414318551282</v>
      </c>
      <c r="R23" s="11">
        <v>5.3200621077343282</v>
      </c>
      <c r="S23" s="345">
        <f t="shared" si="4"/>
        <v>3.6920675879200004E-2</v>
      </c>
      <c r="T23" s="345">
        <v>1.7041718492980849</v>
      </c>
      <c r="U23" s="345">
        <f t="shared" si="5"/>
        <v>1.7410925251772849</v>
      </c>
      <c r="V23" s="346">
        <f t="shared" si="6"/>
        <v>1.8813126676577197E-2</v>
      </c>
      <c r="X23" s="10" t="str">
        <f>name!B20</f>
        <v>Support services</v>
      </c>
      <c r="Y23" s="11">
        <v>39.289999999999964</v>
      </c>
      <c r="Z23" s="11">
        <v>46.419999999999995</v>
      </c>
      <c r="AA23" s="345">
        <f t="shared" si="7"/>
        <v>7.130000000000031</v>
      </c>
      <c r="AB23" s="11">
        <v>20.318978665048363</v>
      </c>
      <c r="AC23" s="345">
        <f t="shared" si="8"/>
        <v>27.448978665048394</v>
      </c>
      <c r="AD23" s="348">
        <f t="shared" si="9"/>
        <v>2.817879656224731E-2</v>
      </c>
    </row>
    <row r="24" spans="1:30" x14ac:dyDescent="0.2">
      <c r="A24" s="10" t="str">
        <f>name!D21</f>
        <v>61 Caring personal service occupations</v>
      </c>
      <c r="B24" s="11">
        <f t="shared" si="10"/>
        <v>36.675166313580789</v>
      </c>
      <c r="C24" s="11">
        <f t="shared" si="10"/>
        <v>45.468317121455435</v>
      </c>
      <c r="D24" s="11">
        <f t="shared" si="10"/>
        <v>8.7931508078746461</v>
      </c>
      <c r="E24" s="11">
        <f t="shared" si="10"/>
        <v>23.823373218877499</v>
      </c>
      <c r="F24" s="11">
        <f t="shared" si="10"/>
        <v>32.616524026752145</v>
      </c>
      <c r="G24" s="200">
        <f t="shared" si="3"/>
        <v>3.3930912129430446E-2</v>
      </c>
      <c r="H24" s="11"/>
      <c r="I24" s="11" t="str">
        <f t="shared" si="11"/>
        <v>Caring, leisure and other service occupations</v>
      </c>
      <c r="J24" s="11">
        <v>3.7227053177997078E-2</v>
      </c>
      <c r="K24" s="11">
        <v>8.3228595909306272E-2</v>
      </c>
      <c r="L24" s="11">
        <v>4.6001542731309193E-2</v>
      </c>
      <c r="M24" s="11">
        <v>3.532688148863565E-2</v>
      </c>
      <c r="N24" s="11">
        <v>8.1328424219944837E-2</v>
      </c>
      <c r="O24" s="11"/>
      <c r="P24" s="10" t="str">
        <f>name!D21</f>
        <v>61 Caring personal service occupations</v>
      </c>
      <c r="Q24" s="11">
        <v>5.0288767057970141</v>
      </c>
      <c r="R24" s="11">
        <v>7.6784130979245173</v>
      </c>
      <c r="S24" s="345">
        <f t="shared" si="4"/>
        <v>2.6495363921275032</v>
      </c>
      <c r="T24" s="345">
        <v>2.9718927787517861</v>
      </c>
      <c r="U24" s="345">
        <f t="shared" si="5"/>
        <v>5.6214291708792894</v>
      </c>
      <c r="V24" s="346">
        <f t="shared" si="6"/>
        <v>3.1440193950001527E-2</v>
      </c>
      <c r="X24" s="10" t="str">
        <f>name!B21</f>
        <v>Public admin. and defence</v>
      </c>
      <c r="Y24" s="11">
        <v>15.016000000000025</v>
      </c>
      <c r="Z24" s="11">
        <v>16.810000000000009</v>
      </c>
      <c r="AA24" s="345">
        <f t="shared" si="7"/>
        <v>1.7939999999999845</v>
      </c>
      <c r="AB24" s="11">
        <v>7.8829447218685811</v>
      </c>
      <c r="AC24" s="345">
        <f t="shared" si="8"/>
        <v>9.6769447218685656</v>
      </c>
      <c r="AD24" s="348">
        <f t="shared" si="9"/>
        <v>2.8531066417038176E-2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11.216361143470126</v>
      </c>
      <c r="C25" s="11">
        <f t="shared" si="10"/>
        <v>11.758408922273318</v>
      </c>
      <c r="D25" s="11">
        <f t="shared" si="10"/>
        <v>0.54204777880319288</v>
      </c>
      <c r="E25" s="11">
        <f t="shared" si="10"/>
        <v>5.8849487676903385</v>
      </c>
      <c r="F25" s="11">
        <f t="shared" si="10"/>
        <v>6.4269965464935304</v>
      </c>
      <c r="G25" s="200">
        <f t="shared" si="3"/>
        <v>2.8517833190998543E-2</v>
      </c>
      <c r="H25" s="11"/>
      <c r="I25" s="11" t="str">
        <f t="shared" si="11"/>
        <v>Sales and customer service occupations</v>
      </c>
      <c r="J25" s="11">
        <v>0.10094474761877859</v>
      </c>
      <c r="K25" s="11">
        <v>0.19019597803206642</v>
      </c>
      <c r="L25" s="11">
        <v>8.9251230413287835E-2</v>
      </c>
      <c r="M25" s="11">
        <v>7.2772748410561097E-2</v>
      </c>
      <c r="N25" s="11">
        <v>0.16202397882384895</v>
      </c>
      <c r="O25" s="11"/>
      <c r="P25" s="10" t="str">
        <f>name!D22</f>
        <v>62 Leisure, travel and related personal service occupations</v>
      </c>
      <c r="Q25" s="11">
        <v>2.9174661778892768</v>
      </c>
      <c r="R25" s="11">
        <v>3.262290734408305</v>
      </c>
      <c r="S25" s="345">
        <f t="shared" si="4"/>
        <v>0.34482455651902821</v>
      </c>
      <c r="T25" s="345">
        <v>1.3265544254038939</v>
      </c>
      <c r="U25" s="345">
        <f t="shared" si="5"/>
        <v>1.6713789819229221</v>
      </c>
      <c r="V25" s="346">
        <f t="shared" si="6"/>
        <v>2.5301147840897764E-2</v>
      </c>
      <c r="X25" s="10" t="str">
        <f>name!B22</f>
        <v>Education</v>
      </c>
      <c r="Y25" s="11">
        <v>53.895000000000053</v>
      </c>
      <c r="Z25" s="11">
        <v>53.984000000000066</v>
      </c>
      <c r="AA25" s="345">
        <f t="shared" si="7"/>
        <v>8.9000000000012847E-2</v>
      </c>
      <c r="AB25" s="11">
        <v>28.720014161337843</v>
      </c>
      <c r="AC25" s="345">
        <f t="shared" si="8"/>
        <v>28.809014161337856</v>
      </c>
      <c r="AD25" s="348">
        <f t="shared" si="9"/>
        <v>2.8886258671901865E-2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0.52467986934996835</v>
      </c>
      <c r="C26" s="11">
        <f t="shared" si="10"/>
        <v>0.47196937334923933</v>
      </c>
      <c r="D26" s="11">
        <f t="shared" si="10"/>
        <v>-5.2710496000728996E-2</v>
      </c>
      <c r="E26" s="11">
        <f t="shared" si="10"/>
        <v>0.22491997761705912</v>
      </c>
      <c r="F26" s="11">
        <f t="shared" si="10"/>
        <v>0.17220948161633012</v>
      </c>
      <c r="G26" s="200">
        <f t="shared" si="3"/>
        <v>2.4068495846720328E-2</v>
      </c>
      <c r="H26" s="11"/>
      <c r="I26" s="11" t="str">
        <f t="shared" si="11"/>
        <v>Process, plant and machine operatives</v>
      </c>
      <c r="J26" s="11">
        <v>5.7945730099075173E-2</v>
      </c>
      <c r="K26" s="11">
        <v>0.14648939253497958</v>
      </c>
      <c r="L26" s="11">
        <v>8.8543662435904419E-2</v>
      </c>
      <c r="M26" s="11">
        <v>6.7537327237827044E-2</v>
      </c>
      <c r="N26" s="11">
        <v>0.15608098967373146</v>
      </c>
      <c r="O26" s="11"/>
      <c r="P26" s="10" t="str">
        <f>name!D23</f>
        <v>63 Community and civil enforcement occupations</v>
      </c>
      <c r="Q26" s="11">
        <v>0.39011513870452658</v>
      </c>
      <c r="R26" s="11">
        <v>0.28597923597934899</v>
      </c>
      <c r="S26" s="345">
        <f t="shared" si="4"/>
        <v>-0.10413590272517759</v>
      </c>
      <c r="T26" s="345">
        <v>0.11121645188933864</v>
      </c>
      <c r="U26" s="345">
        <f t="shared" si="5"/>
        <v>7.0805491641610513E-3</v>
      </c>
      <c r="V26" s="346">
        <f t="shared" si="6"/>
        <v>1.6862311632155125E-2</v>
      </c>
      <c r="X26" s="10" t="str">
        <f>name!B23</f>
        <v>Health and social work</v>
      </c>
      <c r="Y26" s="11">
        <v>56.725999999999964</v>
      </c>
      <c r="Z26" s="11">
        <v>69.491000000000042</v>
      </c>
      <c r="AA26" s="345">
        <f t="shared" si="7"/>
        <v>12.765000000000079</v>
      </c>
      <c r="AB26" s="11">
        <v>35.619957802767004</v>
      </c>
      <c r="AC26" s="345">
        <f t="shared" si="8"/>
        <v>48.384957802767083</v>
      </c>
      <c r="AD26" s="348">
        <f t="shared" si="9"/>
        <v>3.3020758260531524E-2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27.914842265939633</v>
      </c>
      <c r="C27" s="11">
        <f t="shared" si="12"/>
        <v>24.919864796214995</v>
      </c>
      <c r="D27" s="11">
        <f t="shared" si="12"/>
        <v>-2.994977469724641</v>
      </c>
      <c r="E27" s="11">
        <f t="shared" si="12"/>
        <v>11.845875066301303</v>
      </c>
      <c r="F27" s="11">
        <f t="shared" si="12"/>
        <v>8.8508975965766652</v>
      </c>
      <c r="G27" s="200">
        <f t="shared" si="3"/>
        <v>2.3861632521527953E-2</v>
      </c>
      <c r="H27" s="11"/>
      <c r="I27" s="11" t="str">
        <f t="shared" si="11"/>
        <v>Elementary occupations</v>
      </c>
      <c r="J27" s="11">
        <v>2.9370105641518474E-2</v>
      </c>
      <c r="K27" s="11">
        <v>5.764597841284242E-2</v>
      </c>
      <c r="L27" s="11">
        <v>2.8275872771323946E-2</v>
      </c>
      <c r="M27" s="11">
        <v>2.6790038034484952E-2</v>
      </c>
      <c r="N27" s="11">
        <v>5.5065910805808894E-2</v>
      </c>
      <c r="O27" s="11"/>
      <c r="P27" s="10" t="str">
        <f>name!D24</f>
        <v>71 Sales occupations</v>
      </c>
      <c r="Q27" s="11">
        <v>11.712510054432078</v>
      </c>
      <c r="R27" s="11">
        <v>11.077684822181979</v>
      </c>
      <c r="S27" s="345">
        <f t="shared" si="4"/>
        <v>-0.63482523225009935</v>
      </c>
      <c r="T27" s="345">
        <v>3.7813677083035571</v>
      </c>
      <c r="U27" s="345">
        <f t="shared" si="5"/>
        <v>3.1465424760534577</v>
      </c>
      <c r="V27" s="346">
        <f t="shared" si="6"/>
        <v>1.8827541592790098E-2</v>
      </c>
      <c r="X27" s="10" t="str">
        <f>name!B24</f>
        <v>Arts and entertainment</v>
      </c>
      <c r="Y27" s="11">
        <v>14.089999999999986</v>
      </c>
      <c r="Z27" s="11">
        <v>13.457000000000003</v>
      </c>
      <c r="AA27" s="345">
        <f t="shared" si="7"/>
        <v>-0.63299999999998313</v>
      </c>
      <c r="AB27" s="11">
        <v>6.6092830612706779</v>
      </c>
      <c r="AC27" s="345">
        <f t="shared" si="8"/>
        <v>5.9762830612706948</v>
      </c>
      <c r="AD27" s="348">
        <f t="shared" si="9"/>
        <v>2.5973839919785302E-2</v>
      </c>
    </row>
    <row r="28" spans="1:30" x14ac:dyDescent="0.2">
      <c r="A28" s="10" t="str">
        <f>name!D25</f>
        <v>72 Customer service occupations</v>
      </c>
      <c r="B28" s="11">
        <f t="shared" si="12"/>
        <v>7.5130913346406816</v>
      </c>
      <c r="C28" s="11">
        <f t="shared" si="12"/>
        <v>11.089159783848499</v>
      </c>
      <c r="D28" s="11">
        <f t="shared" si="12"/>
        <v>3.5760684492078174</v>
      </c>
      <c r="E28" s="11">
        <f t="shared" si="12"/>
        <v>4.6104120448345087</v>
      </c>
      <c r="F28" s="11">
        <f t="shared" si="12"/>
        <v>8.1864804940423248</v>
      </c>
      <c r="G28" s="200">
        <f t="shared" si="3"/>
        <v>3.2414188952728296E-2</v>
      </c>
      <c r="H28" s="11"/>
      <c r="O28" s="11"/>
      <c r="P28" s="10" t="str">
        <f>name!D25</f>
        <v>72 Customer service occupations</v>
      </c>
      <c r="Q28" s="11">
        <v>2.5587234952695317</v>
      </c>
      <c r="R28" s="11">
        <v>4.1372026665988617</v>
      </c>
      <c r="S28" s="345">
        <f t="shared" si="4"/>
        <v>1.57847917132933</v>
      </c>
      <c r="T28" s="345">
        <v>1.2373100082201267</v>
      </c>
      <c r="U28" s="345">
        <f t="shared" si="5"/>
        <v>2.8157891795494567</v>
      </c>
      <c r="V28" s="346">
        <f t="shared" si="6"/>
        <v>2.6645352088431773E-2</v>
      </c>
      <c r="X28" s="10" t="str">
        <f>name!B25</f>
        <v>Other services</v>
      </c>
      <c r="Y28" s="11">
        <v>15.586000000000009</v>
      </c>
      <c r="Z28" s="11">
        <v>15.685999999999986</v>
      </c>
      <c r="AA28" s="345">
        <f t="shared" si="7"/>
        <v>9.9999999999976552E-2</v>
      </c>
      <c r="AB28" s="11">
        <v>8.1093723431234324</v>
      </c>
      <c r="AC28" s="345">
        <f t="shared" si="8"/>
        <v>8.2093723431234089</v>
      </c>
      <c r="AD28" s="348">
        <f t="shared" si="9"/>
        <v>2.8320730399340244E-2</v>
      </c>
    </row>
    <row r="29" spans="1:30" x14ac:dyDescent="0.2">
      <c r="A29" s="10" t="str">
        <f>name!D26</f>
        <v>81 Process, plant and machine operatives</v>
      </c>
      <c r="B29" s="11">
        <f t="shared" si="12"/>
        <v>10.137466107284405</v>
      </c>
      <c r="C29" s="11">
        <f t="shared" si="12"/>
        <v>12.115411346358067</v>
      </c>
      <c r="D29" s="11">
        <f t="shared" si="12"/>
        <v>1.9779452390736618</v>
      </c>
      <c r="E29" s="11">
        <f t="shared" si="12"/>
        <v>4.7854914332863201</v>
      </c>
      <c r="F29" s="11">
        <f t="shared" si="12"/>
        <v>6.7634366723599832</v>
      </c>
      <c r="G29" s="200">
        <f t="shared" si="3"/>
        <v>2.6112628446784747E-2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7.7457863563765423</v>
      </c>
      <c r="R29" s="11">
        <v>9.2854774111101701</v>
      </c>
      <c r="S29" s="345">
        <f t="shared" si="4"/>
        <v>1.5396910547336278</v>
      </c>
      <c r="T29" s="345">
        <v>3.3442892174292203</v>
      </c>
      <c r="U29" s="345">
        <f t="shared" si="5"/>
        <v>4.883980272162848</v>
      </c>
      <c r="V29" s="346">
        <f t="shared" si="6"/>
        <v>2.4215316388948915E-2</v>
      </c>
      <c r="X29" s="231" t="str">
        <f>name!B3</f>
        <v>All industries</v>
      </c>
      <c r="Y29" s="34">
        <f>SUM(Y7:Y28)</f>
        <v>498.63900000000001</v>
      </c>
      <c r="Z29" s="34">
        <f>SUM(Z7:Z28)</f>
        <v>541.25400000000013</v>
      </c>
      <c r="AA29" s="349">
        <f t="shared" si="7"/>
        <v>42.615000000000123</v>
      </c>
      <c r="AB29" s="34">
        <f>SUM(AB7:AB28)</f>
        <v>253.07046951196065</v>
      </c>
      <c r="AC29" s="349">
        <f t="shared" si="8"/>
        <v>295.68546951196078</v>
      </c>
      <c r="AD29" s="350">
        <f t="shared" si="9"/>
        <v>2.7742347853119353E-2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16.73784822577716</v>
      </c>
      <c r="C30" s="11">
        <f t="shared" si="12"/>
        <v>19.09883314139919</v>
      </c>
      <c r="D30" s="11">
        <f t="shared" si="12"/>
        <v>2.3609849156220304</v>
      </c>
      <c r="E30" s="11">
        <f t="shared" si="12"/>
        <v>9.807409876391219</v>
      </c>
      <c r="F30" s="11">
        <f t="shared" si="12"/>
        <v>12.168394792013249</v>
      </c>
      <c r="G30" s="200">
        <f t="shared" si="3"/>
        <v>3.1222757021113656E-2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6.1550367151748722</v>
      </c>
      <c r="K30" s="11">
        <f t="array" ref="K30:K38">MMULT(aggregation!$B$13:$AA$21,C65:C90)</f>
        <v>10.493874614438527</v>
      </c>
      <c r="L30" s="11">
        <f t="array" ref="L30:L38">MMULT(aggregation!$B$13:$AA$21,D65:D90)</f>
        <v>4.3388378992636545</v>
      </c>
      <c r="M30" s="11">
        <f t="array" ref="M30:M38">MMULT(aggregation!$B$13:$AA$21,E65:E90)</f>
        <v>4.8079387723390319</v>
      </c>
      <c r="N30" s="11">
        <f t="array" ref="N30:N38">MMULT(aggregation!$B$13:$AA$21,F65:F90)</f>
        <v>9.1467766716026855</v>
      </c>
      <c r="O30" s="11"/>
      <c r="P30" s="10" t="str">
        <f>name!D27</f>
        <v>82 Transport and mobile machine drivers and operatives</v>
      </c>
      <c r="Q30" s="11">
        <v>15.282492200284684</v>
      </c>
      <c r="R30" s="11">
        <v>16.605369475501078</v>
      </c>
      <c r="S30" s="345">
        <f t="shared" si="4"/>
        <v>1.3228772752163938</v>
      </c>
      <c r="T30" s="345">
        <v>8.4409985049455312</v>
      </c>
      <c r="U30" s="345">
        <f t="shared" si="5"/>
        <v>9.7638757801619249</v>
      </c>
      <c r="V30" s="346">
        <f t="shared" si="6"/>
        <v>2.9751169706880409E-2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6.2006477224098386</v>
      </c>
      <c r="C31" s="11">
        <f t="shared" si="12"/>
        <v>5.0716286868370046</v>
      </c>
      <c r="D31" s="11">
        <f t="shared" si="12"/>
        <v>-1.1290190355728331</v>
      </c>
      <c r="E31" s="11">
        <f t="shared" si="12"/>
        <v>2.0739441885782472</v>
      </c>
      <c r="F31" s="11">
        <f t="shared" si="12"/>
        <v>0.94492515300541458</v>
      </c>
      <c r="G31" s="200">
        <f t="shared" si="3"/>
        <v>1.9421921572776224E-2</v>
      </c>
      <c r="H31" s="11"/>
      <c r="I31" s="11" t="str">
        <f>I20</f>
        <v>Professional occupations</v>
      </c>
      <c r="J31" s="11">
        <v>30.95314408115425</v>
      </c>
      <c r="K31" s="11">
        <v>48.92548906479572</v>
      </c>
      <c r="L31" s="11">
        <v>17.972344983641474</v>
      </c>
      <c r="M31" s="11">
        <v>20.207677573102288</v>
      </c>
      <c r="N31" s="11">
        <v>38.180022556743758</v>
      </c>
      <c r="O31" s="11"/>
      <c r="P31" s="10" t="str">
        <f>name!D28</f>
        <v>91 Elementary trades and related occupations</v>
      </c>
      <c r="Q31" s="11">
        <v>4.9173780654746562</v>
      </c>
      <c r="R31" s="11">
        <v>3.9918488351900572</v>
      </c>
      <c r="S31" s="345">
        <f t="shared" si="4"/>
        <v>-0.92552923028459899</v>
      </c>
      <c r="T31" s="345">
        <v>1.3757919245825903</v>
      </c>
      <c r="U31" s="345">
        <f t="shared" si="5"/>
        <v>0.45026269429799126</v>
      </c>
      <c r="V31" s="346">
        <f t="shared" si="6"/>
        <v>1.6581942047129594E-2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45.6638890262373</v>
      </c>
      <c r="C32" s="11">
        <f t="shared" si="12"/>
        <v>45.387899999945049</v>
      </c>
      <c r="D32" s="11">
        <f t="shared" si="12"/>
        <v>-0.27598902629224842</v>
      </c>
      <c r="E32" s="11">
        <f t="shared" si="12"/>
        <v>22.831015683053931</v>
      </c>
      <c r="F32" s="11">
        <f t="shared" si="12"/>
        <v>22.55502665676168</v>
      </c>
      <c r="G32" s="200">
        <f t="shared" ref="G32" si="13">IF(B32&gt;0,(1+(E32/B32))^(1/($C$6-$B$6))-1,0)</f>
        <v>2.7398730261986026E-2</v>
      </c>
      <c r="H32" s="11"/>
      <c r="I32" s="11" t="str">
        <f>I21</f>
        <v>Associate professional occupations</v>
      </c>
      <c r="J32" s="11">
        <v>8.2513768886974539</v>
      </c>
      <c r="K32" s="11">
        <v>13.492925955215405</v>
      </c>
      <c r="L32" s="11">
        <v>5.241549066517952</v>
      </c>
      <c r="M32" s="11">
        <v>5.4911284691254405</v>
      </c>
      <c r="N32" s="11">
        <v>10.732677535643392</v>
      </c>
      <c r="O32" s="11"/>
      <c r="P32" s="10" t="str">
        <f>name!D29</f>
        <v>92 Elementary administration and service occupations</v>
      </c>
      <c r="Q32" s="11">
        <v>21.079511717784552</v>
      </c>
      <c r="R32" s="11">
        <v>22.039338104923356</v>
      </c>
      <c r="S32" s="345">
        <f t="shared" ref="S32" si="14">R32-Q32</f>
        <v>0.95982638713880419</v>
      </c>
      <c r="T32" s="345">
        <v>8.8844864312083018</v>
      </c>
      <c r="U32" s="345">
        <f>SUM(S32:T32)</f>
        <v>9.844312818347106</v>
      </c>
      <c r="V32" s="346">
        <f t="shared" ref="V32" si="15">IF(Q32&gt;0,(1+(T32/Q32))^(1/($C$6-$B$6))-1,0)</f>
        <v>2.3723362127378467E-2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498.63899999999995</v>
      </c>
      <c r="C33" s="11">
        <f>SUM(C62,C91,C120,C149,C178,C207,C236,C265,C294)</f>
        <v>541.25399999999979</v>
      </c>
      <c r="D33" s="11">
        <f t="shared" si="12"/>
        <v>42.614999999999753</v>
      </c>
      <c r="E33" s="11">
        <f t="shared" si="12"/>
        <v>253.07046951196071</v>
      </c>
      <c r="F33" s="11">
        <f t="shared" si="12"/>
        <v>295.68546951196043</v>
      </c>
      <c r="G33" s="200">
        <f t="shared" si="3"/>
        <v>2.7742347853119353E-2</v>
      </c>
      <c r="H33" s="11"/>
      <c r="I33" s="11" t="str">
        <f>I22</f>
        <v>Administrative and secretarial occupations</v>
      </c>
      <c r="J33" s="11">
        <v>2.911316540677741</v>
      </c>
      <c r="K33" s="11">
        <v>5.0442372274672769</v>
      </c>
      <c r="L33" s="11">
        <v>2.1329206867895363</v>
      </c>
      <c r="M33" s="11">
        <v>2.2568038215836328</v>
      </c>
      <c r="N33" s="11">
        <v>4.3897245083731686</v>
      </c>
      <c r="O33" s="11"/>
      <c r="P33" s="10" t="str">
        <f>name!D3</f>
        <v>All occupations</v>
      </c>
      <c r="Q33" s="11">
        <f>SUM(Q7:Q32)</f>
        <v>252.96577693963172</v>
      </c>
      <c r="R33" s="11">
        <f>SUM(R7:R32)</f>
        <v>271.74582357783447</v>
      </c>
      <c r="S33" s="345">
        <f>R33-Q33</f>
        <v>18.780046638202748</v>
      </c>
      <c r="T33" s="11">
        <f>SUM(T7:T32)</f>
        <v>106.39001768171288</v>
      </c>
      <c r="U33" s="345">
        <f>SUM(S33:T33)</f>
        <v>125.17006431991562</v>
      </c>
      <c r="V33" s="346">
        <f t="shared" si="6"/>
        <v>2.3679938020966684E-2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0.70763578552236739</v>
      </c>
      <c r="K34" s="11">
        <v>1.4276825545740497</v>
      </c>
      <c r="L34" s="11">
        <v>0.72004676905168252</v>
      </c>
      <c r="M34" s="11">
        <v>0.60526708884699498</v>
      </c>
      <c r="N34" s="11">
        <v>1.3253138578986774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1.6107166374145452</v>
      </c>
      <c r="K35" s="11">
        <v>3.4589557291261617</v>
      </c>
      <c r="L35" s="11">
        <v>1.8482390917116167</v>
      </c>
      <c r="M35" s="11">
        <v>1.5378908363634001</v>
      </c>
      <c r="N35" s="11">
        <v>3.3861299280750163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0.64295197790712078</v>
      </c>
      <c r="C36" s="11">
        <v>0.98593376160268564</v>
      </c>
      <c r="D36" s="11">
        <f>C36-B36</f>
        <v>0.34298178369556487</v>
      </c>
      <c r="E36" s="11">
        <v>0.44239278639813284</v>
      </c>
      <c r="F36" s="11">
        <f>SUM(D36:E36)</f>
        <v>0.78537457009369771</v>
      </c>
      <c r="G36" s="200">
        <f>IF(B36&gt;0,(1+(E36/B36))^(1/($C$6-$B$6))-1,0)</f>
        <v>3.5521877295299653E-2</v>
      </c>
      <c r="I36" s="11" t="str">
        <f t="shared" si="17"/>
        <v>Sales and customer service occupations</v>
      </c>
      <c r="J36" s="11">
        <v>1.1923152729954065</v>
      </c>
      <c r="K36" s="11">
        <v>2.3387956326992372</v>
      </c>
      <c r="L36" s="11">
        <v>1.1464803597038302</v>
      </c>
      <c r="M36" s="11">
        <v>0.88703495788026498</v>
      </c>
      <c r="N36" s="11">
        <v>2.0335153175840954</v>
      </c>
      <c r="P36" s="10" t="str">
        <f>name!D4</f>
        <v>11 Corporate managers and directors</v>
      </c>
      <c r="Q36" s="11">
        <v>13.227930535923653</v>
      </c>
      <c r="R36" s="11">
        <v>15.879716702483643</v>
      </c>
      <c r="S36" s="345">
        <f>R36-Q36</f>
        <v>2.6517861665599902</v>
      </c>
      <c r="T36" s="345">
        <v>8.3663528834903858</v>
      </c>
      <c r="U36" s="345">
        <f>SUM(S36:T36)</f>
        <v>11.018139050050376</v>
      </c>
      <c r="V36" s="346">
        <f>IF(Q36&gt;0,(1+(T36/Q36))^(1/($C$6-$B$6))-1,0)</f>
        <v>3.3212835574694566E-2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0.20762245215474789</v>
      </c>
      <c r="C37" s="11">
        <v>0.46671586105368379</v>
      </c>
      <c r="D37" s="11">
        <f t="shared" ref="D37:D60" si="25">C37-B37</f>
        <v>0.2590934088989359</v>
      </c>
      <c r="E37" s="11">
        <v>0.22549621547014589</v>
      </c>
      <c r="F37" s="11">
        <f t="shared" ref="F37:F60" si="26">SUM(D37:E37)</f>
        <v>0.48458962436908182</v>
      </c>
      <c r="G37" s="200">
        <f t="shared" ref="G37:G62" si="27">IF(B37&gt;0,(1+(E37/B37))^(1/($C$6-$B$6))-1,0)</f>
        <v>5.0240686924662326E-2</v>
      </c>
      <c r="I37" s="11" t="str">
        <f t="shared" si="17"/>
        <v>Process, plant and machine operatives</v>
      </c>
      <c r="J37" s="11">
        <v>0.38988112528312768</v>
      </c>
      <c r="K37" s="11">
        <v>0.93557631877812131</v>
      </c>
      <c r="L37" s="11">
        <v>0.54569519349499362</v>
      </c>
      <c r="M37" s="11">
        <v>0.40740764945638624</v>
      </c>
      <c r="N37" s="11">
        <v>0.95310284295137992</v>
      </c>
      <c r="P37" s="10" t="str">
        <f>name!D5</f>
        <v>12 Other managers and proprietors</v>
      </c>
      <c r="Q37" s="11">
        <v>7.129860793059839</v>
      </c>
      <c r="R37" s="11">
        <v>10.172201688763435</v>
      </c>
      <c r="S37" s="345">
        <f t="shared" ref="S37:S60" si="28">R37-Q37</f>
        <v>3.042340895703596</v>
      </c>
      <c r="T37" s="345">
        <v>5.8006573296132116</v>
      </c>
      <c r="U37" s="345">
        <f t="shared" ref="U37:U60" si="29">SUM(S37:T37)</f>
        <v>8.8429982253168085</v>
      </c>
      <c r="V37" s="346">
        <f t="shared" ref="V37:V62" si="30">IF(Q37&gt;0,(1+(T37/Q37))^(1/($C$6-$B$6))-1,0)</f>
        <v>4.0484604213185449E-2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1.8973109131647423</v>
      </c>
      <c r="C38" s="11">
        <v>2.9157985542530387</v>
      </c>
      <c r="D38" s="11">
        <f t="shared" si="25"/>
        <v>1.0184876410882964</v>
      </c>
      <c r="E38" s="11">
        <v>0.96957681979682686</v>
      </c>
      <c r="F38" s="11">
        <f t="shared" si="26"/>
        <v>1.9880644608851232</v>
      </c>
      <c r="G38" s="200">
        <f t="shared" si="27"/>
        <v>2.7901450189768084E-2</v>
      </c>
      <c r="I38" s="11" t="str">
        <f t="shared" si="17"/>
        <v>Elementary occupations</v>
      </c>
      <c r="J38" s="11">
        <v>0.92001683231779396</v>
      </c>
      <c r="K38" s="11">
        <v>1.9920462318557965</v>
      </c>
      <c r="L38" s="11">
        <v>1.0720293995380026</v>
      </c>
      <c r="M38" s="11">
        <v>0.85425611161328874</v>
      </c>
      <c r="N38" s="11">
        <v>1.9262855111512913</v>
      </c>
      <c r="P38" s="10" t="str">
        <f>name!D6</f>
        <v>21 Science, research, engineering and technology professionals</v>
      </c>
      <c r="Q38" s="11">
        <v>8.5254090068750159</v>
      </c>
      <c r="R38" s="11">
        <v>12.09265501209283</v>
      </c>
      <c r="S38" s="345">
        <f t="shared" si="28"/>
        <v>3.5672460052178145</v>
      </c>
      <c r="T38" s="345">
        <v>5.3673017039288018</v>
      </c>
      <c r="U38" s="345">
        <f t="shared" si="29"/>
        <v>8.9345477091466172</v>
      </c>
      <c r="V38" s="346">
        <f t="shared" si="30"/>
        <v>3.3089905341853632E-2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1.0342704382969587</v>
      </c>
      <c r="C39" s="11">
        <v>1.9258128912904595</v>
      </c>
      <c r="D39" s="11">
        <f t="shared" si="25"/>
        <v>0.89154245299350077</v>
      </c>
      <c r="E39" s="11">
        <v>0.78149476898520953</v>
      </c>
      <c r="F39" s="11">
        <f t="shared" si="26"/>
        <v>1.6730372219787104</v>
      </c>
      <c r="G39" s="200">
        <f t="shared" si="27"/>
        <v>3.8233501654334034E-2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13.621665584598967</v>
      </c>
      <c r="R39" s="11">
        <v>16.84055708402428</v>
      </c>
      <c r="S39" s="345">
        <f t="shared" si="28"/>
        <v>3.2188914994253128</v>
      </c>
      <c r="T39" s="345">
        <v>9.1062693052777739</v>
      </c>
      <c r="U39" s="345">
        <f t="shared" si="29"/>
        <v>12.325160804703087</v>
      </c>
      <c r="V39" s="346">
        <f t="shared" si="30"/>
        <v>3.4717952373172878E-2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2.3116191141222227</v>
      </c>
      <c r="C40" s="11">
        <v>3.1991006770569315</v>
      </c>
      <c r="D40" s="11">
        <f>C40-B40</f>
        <v>0.88748156293470881</v>
      </c>
      <c r="E40" s="11">
        <v>1.4154988031704945</v>
      </c>
      <c r="F40" s="11">
        <f>SUM(D40:E40)</f>
        <v>2.3029803661052033</v>
      </c>
      <c r="G40" s="200">
        <f>IF(B40&gt;0,(1+(E40/B40))^(1/($C$6-$B$6))-1,0)</f>
        <v>3.2358307816056087E-2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19.020998224619422</v>
      </c>
      <c r="R40" s="11">
        <v>21.184542665169367</v>
      </c>
      <c r="S40" s="345">
        <f t="shared" si="28"/>
        <v>2.1635444405499449</v>
      </c>
      <c r="T40" s="345">
        <v>11.008027856962272</v>
      </c>
      <c r="U40" s="345">
        <f t="shared" si="29"/>
        <v>13.171572297512217</v>
      </c>
      <c r="V40" s="346">
        <f t="shared" si="30"/>
        <v>3.090947088866125E-2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0.60782157961622696</v>
      </c>
      <c r="C41" s="11">
        <v>1.1239737517274877</v>
      </c>
      <c r="D41" s="11">
        <f t="shared" si="25"/>
        <v>0.51615217211126074</v>
      </c>
      <c r="E41" s="11">
        <v>0.45305301931298259</v>
      </c>
      <c r="F41" s="11">
        <f t="shared" si="26"/>
        <v>0.96920519142424333</v>
      </c>
      <c r="G41" s="200">
        <f t="shared" si="27"/>
        <v>3.7829144368169532E-2</v>
      </c>
      <c r="I41" s="11" t="str">
        <f>I30</f>
        <v>Managers, directors and senior officials</v>
      </c>
      <c r="J41" s="11">
        <f t="array" ref="J41:J49">MMULT(aggregation!$B$13:$AA$21,B94:B119)</f>
        <v>15.564873003965953</v>
      </c>
      <c r="K41" s="11">
        <f t="array" ref="K41:K49">MMULT(aggregation!$B$13:$AA$21,C94:C119)</f>
        <v>19.737000606558425</v>
      </c>
      <c r="L41" s="11">
        <f t="array" ref="L41:L49">MMULT(aggregation!$B$13:$AA$21,D94:D119)</f>
        <v>4.1721276025924716</v>
      </c>
      <c r="M41" s="11">
        <f t="array" ref="M41:M49">MMULT(aggregation!$B$13:$AA$21,E94:E119)</f>
        <v>10.202452630872365</v>
      </c>
      <c r="N41" s="11">
        <f t="array" ref="N41:N49">MMULT(aggregation!$B$13:$AA$21,F94:F119)</f>
        <v>14.374580233464835</v>
      </c>
      <c r="P41" s="10" t="str">
        <f>name!D9</f>
        <v>24 Business, media and public service professionals</v>
      </c>
      <c r="Q41" s="11">
        <v>15.409153244022466</v>
      </c>
      <c r="R41" s="11">
        <v>20.528603312018124</v>
      </c>
      <c r="S41" s="345">
        <f t="shared" si="28"/>
        <v>5.1194500679956576</v>
      </c>
      <c r="T41" s="345">
        <v>9.9608167612061429</v>
      </c>
      <c r="U41" s="345">
        <f t="shared" si="29"/>
        <v>15.080266829201801</v>
      </c>
      <c r="V41" s="346">
        <f t="shared" si="30"/>
        <v>3.3798930725485343E-2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0.26329390726487756</v>
      </c>
      <c r="C42" s="11">
        <v>0.46518238402126705</v>
      </c>
      <c r="D42" s="11">
        <f t="shared" si="25"/>
        <v>0.20188847675638949</v>
      </c>
      <c r="E42" s="11">
        <v>0.17115819679498048</v>
      </c>
      <c r="F42" s="11">
        <f t="shared" si="26"/>
        <v>0.37304667355137</v>
      </c>
      <c r="G42" s="200">
        <f t="shared" si="27"/>
        <v>3.3951274841489187E-2</v>
      </c>
      <c r="I42" s="11" t="str">
        <f>I31</f>
        <v>Professional occupations</v>
      </c>
      <c r="J42" s="11">
        <v>43.563350409177687</v>
      </c>
      <c r="K42" s="11">
        <v>48.699597778079578</v>
      </c>
      <c r="L42" s="11">
        <v>5.1362473689018939</v>
      </c>
      <c r="M42" s="11">
        <v>22.301559463681969</v>
      </c>
      <c r="N42" s="11">
        <v>27.43780683258386</v>
      </c>
      <c r="P42" s="10" t="str">
        <f>name!D10</f>
        <v>31 Science, engineering and technology associate professionals</v>
      </c>
      <c r="Q42" s="11">
        <v>3.3779883462685536</v>
      </c>
      <c r="R42" s="11">
        <v>4.1642196107210179</v>
      </c>
      <c r="S42" s="345">
        <f t="shared" si="28"/>
        <v>0.78623126445246427</v>
      </c>
      <c r="T42" s="345">
        <v>1.8661223229305637</v>
      </c>
      <c r="U42" s="345">
        <f t="shared" si="29"/>
        <v>2.6523535873830282</v>
      </c>
      <c r="V42" s="346">
        <f t="shared" si="30"/>
        <v>2.9755799990221155E-2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3.5197799820471533E-2</v>
      </c>
      <c r="C43" s="11">
        <v>7.8519775205452419E-2</v>
      </c>
      <c r="D43" s="11">
        <f t="shared" si="25"/>
        <v>4.3321975384980886E-2</v>
      </c>
      <c r="E43" s="11">
        <v>3.5347914989527267E-2</v>
      </c>
      <c r="F43" s="11">
        <f t="shared" si="26"/>
        <v>7.8669890374508153E-2</v>
      </c>
      <c r="G43" s="200">
        <f t="shared" si="27"/>
        <v>4.7442861755537358E-2</v>
      </c>
      <c r="I43" s="11" t="str">
        <f>I32</f>
        <v>Associate professional occupations</v>
      </c>
      <c r="J43" s="11">
        <v>20.767321376834907</v>
      </c>
      <c r="K43" s="11">
        <v>24.326526852839763</v>
      </c>
      <c r="L43" s="11">
        <v>3.5592054760048573</v>
      </c>
      <c r="M43" s="11">
        <v>11.064231432238497</v>
      </c>
      <c r="N43" s="11">
        <v>14.623436908243354</v>
      </c>
      <c r="P43" s="10" t="str">
        <f>name!D11</f>
        <v>32 Health and social care associate professionals</v>
      </c>
      <c r="Q43" s="11">
        <v>6.8515338687219831</v>
      </c>
      <c r="R43" s="11">
        <v>8.2590840306658091</v>
      </c>
      <c r="S43" s="345">
        <f t="shared" si="28"/>
        <v>1.407550161943826</v>
      </c>
      <c r="T43" s="345">
        <v>4.5850809356614661</v>
      </c>
      <c r="U43" s="345">
        <f t="shared" si="29"/>
        <v>5.9926310976052921</v>
      </c>
      <c r="V43" s="346">
        <f t="shared" si="30"/>
        <v>3.474653077226364E-2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2.2546154775179194E-2</v>
      </c>
      <c r="C44" s="11">
        <v>5.7673248942999716E-2</v>
      </c>
      <c r="D44" s="11">
        <f t="shared" si="25"/>
        <v>3.5127094167820519E-2</v>
      </c>
      <c r="E44" s="11">
        <v>1.7311347717415531E-2</v>
      </c>
      <c r="F44" s="11">
        <f t="shared" si="26"/>
        <v>5.2438441885236053E-2</v>
      </c>
      <c r="G44" s="200">
        <f t="shared" si="27"/>
        <v>3.8713652457961656E-2</v>
      </c>
      <c r="I44" s="11" t="str">
        <f>I33</f>
        <v>Administrative and secretarial occupations</v>
      </c>
      <c r="J44" s="11">
        <v>9.878112915149643</v>
      </c>
      <c r="K44" s="11">
        <v>11.952887487688628</v>
      </c>
      <c r="L44" s="11">
        <v>2.074774572538983</v>
      </c>
      <c r="M44" s="11">
        <v>6.1841444729887911</v>
      </c>
      <c r="N44" s="11">
        <v>8.2589190455277759</v>
      </c>
      <c r="P44" s="10" t="str">
        <f>name!D12</f>
        <v>33 Protective service occupations</v>
      </c>
      <c r="Q44" s="11">
        <v>1.5583453478208995</v>
      </c>
      <c r="R44" s="11">
        <v>2.9503175971698212</v>
      </c>
      <c r="S44" s="345">
        <f t="shared" si="28"/>
        <v>1.3919722493489217</v>
      </c>
      <c r="T44" s="345">
        <v>1.18626591369617</v>
      </c>
      <c r="U44" s="345">
        <f t="shared" si="29"/>
        <v>2.5782381630450919</v>
      </c>
      <c r="V44" s="346">
        <f t="shared" si="30"/>
        <v>3.8455303860551515E-2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0.15521541496306432</v>
      </c>
      <c r="C45" s="11">
        <v>0.26617610647793449</v>
      </c>
      <c r="D45" s="11">
        <f t="shared" ref="D45:D46" si="31">C45-B45</f>
        <v>0.11096069151487017</v>
      </c>
      <c r="E45" s="11">
        <v>0.11675435025300199</v>
      </c>
      <c r="F45" s="11">
        <f t="shared" ref="F45:F46" si="32">SUM(D45:E45)</f>
        <v>0.22771504176787216</v>
      </c>
      <c r="G45" s="200">
        <f t="shared" si="27"/>
        <v>3.8099667014615424E-2</v>
      </c>
      <c r="I45" s="11" t="str">
        <f t="shared" ref="I45:I49" si="33">I34</f>
        <v>Skilled trades occupations</v>
      </c>
      <c r="J45" s="11">
        <v>2.7336200451617354</v>
      </c>
      <c r="K45" s="11">
        <v>4.2014121752729192</v>
      </c>
      <c r="L45" s="11">
        <v>1.4677921301111843</v>
      </c>
      <c r="M45" s="11">
        <v>1.9836632204125606</v>
      </c>
      <c r="N45" s="11">
        <v>3.4514553505237449</v>
      </c>
      <c r="P45" s="10" t="str">
        <f>name!D13</f>
        <v>34 Culture, media and sports occupations</v>
      </c>
      <c r="Q45" s="11">
        <v>5.3461051349632349</v>
      </c>
      <c r="R45" s="11">
        <v>5.4319057045380257</v>
      </c>
      <c r="S45" s="345">
        <f t="shared" si="28"/>
        <v>8.5800569574790764E-2</v>
      </c>
      <c r="T45" s="345">
        <v>2.7162668898838929</v>
      </c>
      <c r="U45" s="345">
        <f t="shared" si="29"/>
        <v>2.8020674594586836</v>
      </c>
      <c r="V45" s="346">
        <f t="shared" si="30"/>
        <v>2.7767836656608758E-2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0.40378628135975009</v>
      </c>
      <c r="C46" s="11">
        <v>0.69058183699330788</v>
      </c>
      <c r="D46" s="11">
        <f t="shared" si="31"/>
        <v>0.2867955556335578</v>
      </c>
      <c r="E46" s="11">
        <v>0.27167255764914122</v>
      </c>
      <c r="F46" s="11">
        <f t="shared" si="32"/>
        <v>0.55846811328269896</v>
      </c>
      <c r="G46" s="200">
        <f t="shared" si="27"/>
        <v>3.4895476434497752E-2</v>
      </c>
      <c r="I46" s="11" t="str">
        <f t="shared" si="33"/>
        <v>Caring, leisure and other service occupations</v>
      </c>
      <c r="J46" s="11">
        <v>6.378328159435168</v>
      </c>
      <c r="K46" s="11">
        <v>9.8866961663227766</v>
      </c>
      <c r="L46" s="11">
        <v>3.5083680068876095</v>
      </c>
      <c r="M46" s="11">
        <v>5.1692507300633128</v>
      </c>
      <c r="N46" s="11">
        <v>8.6776187369509223</v>
      </c>
      <c r="P46" s="10" t="str">
        <f>name!D14</f>
        <v>35 Business and public service associate professionals</v>
      </c>
      <c r="Q46" s="11">
        <v>14.980191205203274</v>
      </c>
      <c r="R46" s="11">
        <v>16.887898721270762</v>
      </c>
      <c r="S46" s="345">
        <f t="shared" si="28"/>
        <v>1.9077075160674877</v>
      </c>
      <c r="T46" s="345">
        <v>8.4999189739402112</v>
      </c>
      <c r="U46" s="345">
        <f t="shared" si="29"/>
        <v>10.407626490007699</v>
      </c>
      <c r="V46" s="346">
        <f t="shared" si="30"/>
        <v>3.0415030201165205E-2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0.20839035592224084</v>
      </c>
      <c r="C47" s="11">
        <v>0.38663144679520545</v>
      </c>
      <c r="D47" s="11">
        <f t="shared" si="25"/>
        <v>0.17824109087296461</v>
      </c>
      <c r="E47" s="11">
        <v>0.16316630831813678</v>
      </c>
      <c r="F47" s="11">
        <f t="shared" si="26"/>
        <v>0.34140739919110141</v>
      </c>
      <c r="G47" s="200">
        <f t="shared" si="27"/>
        <v>3.9305349258796474E-2</v>
      </c>
      <c r="I47" s="11" t="str">
        <f t="shared" si="33"/>
        <v>Sales and customer service occupations</v>
      </c>
      <c r="J47" s="11">
        <v>5.1797435267043781</v>
      </c>
      <c r="K47" s="11">
        <v>7.6078620143945894</v>
      </c>
      <c r="L47" s="11">
        <v>2.4281184876902113</v>
      </c>
      <c r="M47" s="11">
        <v>3.3495397326802459</v>
      </c>
      <c r="N47" s="11">
        <v>5.7776582203704567</v>
      </c>
      <c r="P47" s="10" t="str">
        <f>name!D15</f>
        <v>41 Administrative occupations</v>
      </c>
      <c r="Q47" s="11">
        <v>29.272848958373025</v>
      </c>
      <c r="R47" s="11">
        <v>23.254820143342197</v>
      </c>
      <c r="S47" s="345">
        <f t="shared" si="28"/>
        <v>-6.0180288150308279</v>
      </c>
      <c r="T47" s="345">
        <v>14.517441828196983</v>
      </c>
      <c r="U47" s="345">
        <f t="shared" si="29"/>
        <v>8.4994130131661549</v>
      </c>
      <c r="V47" s="346">
        <f t="shared" si="30"/>
        <v>2.7213824990629298E-2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2.0953468206557236E-2</v>
      </c>
      <c r="C48" s="11">
        <v>6.1980617489669473E-2</v>
      </c>
      <c r="D48" s="11">
        <f t="shared" si="25"/>
        <v>4.1027149283112241E-2</v>
      </c>
      <c r="E48" s="11">
        <v>2.6091990338393569E-2</v>
      </c>
      <c r="F48" s="11">
        <f t="shared" si="26"/>
        <v>6.7119139621505813E-2</v>
      </c>
      <c r="G48" s="200">
        <f t="shared" si="27"/>
        <v>5.5400881470025087E-2</v>
      </c>
      <c r="I48" s="11" t="str">
        <f t="shared" si="33"/>
        <v>Process, plant and machine operatives</v>
      </c>
      <c r="J48" s="11">
        <v>1.3389493502172674</v>
      </c>
      <c r="K48" s="11">
        <v>2.7067379558233293</v>
      </c>
      <c r="L48" s="11">
        <v>1.3677886056060617</v>
      </c>
      <c r="M48" s="11">
        <v>1.2388439061003407</v>
      </c>
      <c r="N48" s="11">
        <v>2.6066325117064024</v>
      </c>
      <c r="P48" s="10" t="str">
        <f>name!D16</f>
        <v>42 Secretarial and related occupations</v>
      </c>
      <c r="Q48" s="11">
        <v>10.578403290916413</v>
      </c>
      <c r="R48" s="11">
        <v>7.4996006284964789</v>
      </c>
      <c r="S48" s="345">
        <f t="shared" si="28"/>
        <v>-3.0788026624199336</v>
      </c>
      <c r="T48" s="345">
        <v>5.2633198110198558</v>
      </c>
      <c r="U48" s="345">
        <f t="shared" si="29"/>
        <v>2.1845171485999222</v>
      </c>
      <c r="V48" s="346">
        <f t="shared" si="30"/>
        <v>2.7287853701120302E-2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1.5244004196884238E-2</v>
      </c>
      <c r="C49" s="11">
        <v>3.2444341030521226E-2</v>
      </c>
      <c r="D49" s="11">
        <f t="shared" si="25"/>
        <v>1.7200336833636989E-2</v>
      </c>
      <c r="E49" s="11">
        <v>1.6193804512254738E-2</v>
      </c>
      <c r="F49" s="11">
        <f t="shared" si="26"/>
        <v>3.3394141345891727E-2</v>
      </c>
      <c r="G49" s="200">
        <f t="shared" si="27"/>
        <v>4.9438228603501111E-2</v>
      </c>
      <c r="I49" s="11" t="str">
        <f t="shared" si="33"/>
        <v>Elementary occupations</v>
      </c>
      <c r="J49" s="11">
        <v>3.732657053279226</v>
      </c>
      <c r="K49" s="11">
        <v>5.9334183567695193</v>
      </c>
      <c r="L49" s="11">
        <v>2.2007613034902933</v>
      </c>
      <c r="M49" s="11">
        <v>3.0378513390221791</v>
      </c>
      <c r="N49" s="11">
        <v>5.2386126425124715</v>
      </c>
      <c r="P49" s="10" t="str">
        <f>name!D17</f>
        <v>51 Skilled agricultural and related trades</v>
      </c>
      <c r="Q49" s="11">
        <v>1.03281668173885</v>
      </c>
      <c r="R49" s="11">
        <v>1.4717017570655022</v>
      </c>
      <c r="S49" s="345">
        <f t="shared" si="28"/>
        <v>0.43888507532665222</v>
      </c>
      <c r="T49" s="345">
        <v>0.863283300629761</v>
      </c>
      <c r="U49" s="345">
        <f t="shared" si="29"/>
        <v>1.3021683759564131</v>
      </c>
      <c r="V49" s="346">
        <f t="shared" si="30"/>
        <v>4.1331963893756152E-2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1.1591694187373535E-2</v>
      </c>
      <c r="C50" s="11">
        <v>1.9337807559390262E-2</v>
      </c>
      <c r="D50" s="11">
        <f t="shared" si="25"/>
        <v>7.7461133720167271E-3</v>
      </c>
      <c r="E50" s="11">
        <v>7.2795609794707641E-3</v>
      </c>
      <c r="F50" s="11">
        <f t="shared" si="26"/>
        <v>1.5025674351487491E-2</v>
      </c>
      <c r="G50" s="200">
        <f t="shared" si="27"/>
        <v>3.3023635194195267E-2</v>
      </c>
      <c r="O50" s="71"/>
      <c r="P50" s="10" t="str">
        <f>name!D18</f>
        <v>52 Skilled metal, electrical and electronic trades</v>
      </c>
      <c r="Q50" s="11">
        <v>0.45886244298755646</v>
      </c>
      <c r="R50" s="11">
        <v>1.2322516531213308</v>
      </c>
      <c r="S50" s="345">
        <f t="shared" si="28"/>
        <v>0.77338921013377426</v>
      </c>
      <c r="T50" s="345">
        <v>0.59538906960285753</v>
      </c>
      <c r="U50" s="345">
        <f t="shared" si="29"/>
        <v>1.3687782797366319</v>
      </c>
      <c r="V50" s="346">
        <f t="shared" si="30"/>
        <v>5.7022214666493598E-2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4.473403517835684E-3</v>
      </c>
      <c r="C51" s="11">
        <v>9.2861060502631865E-3</v>
      </c>
      <c r="D51" s="11">
        <f t="shared" ref="D51" si="34">C51-B51</f>
        <v>4.8127025324275026E-3</v>
      </c>
      <c r="E51" s="11">
        <v>3.9886969673733931E-3</v>
      </c>
      <c r="F51" s="11">
        <f t="shared" ref="F51" si="35">SUM(D51:E51)</f>
        <v>8.8013994998008965E-3</v>
      </c>
      <c r="G51" s="200">
        <f t="shared" si="27"/>
        <v>4.3412431887942748E-2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0.27429967183285903</v>
      </c>
      <c r="R51" s="11">
        <v>0.35650932845372091</v>
      </c>
      <c r="S51" s="345">
        <f t="shared" si="28"/>
        <v>8.2209656620861882E-2</v>
      </c>
      <c r="T51" s="345">
        <v>0.16747723759529914</v>
      </c>
      <c r="U51" s="345">
        <f t="shared" si="29"/>
        <v>0.24968689421616103</v>
      </c>
      <c r="V51" s="346">
        <f t="shared" si="30"/>
        <v>3.2282381263752713E-2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3.2314704755091767E-2</v>
      </c>
      <c r="C52" s="11">
        <v>6.6294587468527705E-2</v>
      </c>
      <c r="D52" s="11">
        <f t="shared" si="25"/>
        <v>3.3979882713435938E-2</v>
      </c>
      <c r="E52" s="11">
        <v>2.6901190965321248E-2</v>
      </c>
      <c r="F52" s="11">
        <f t="shared" si="26"/>
        <v>6.0881073678757183E-2</v>
      </c>
      <c r="G52" s="200">
        <f t="shared" si="27"/>
        <v>4.1204110690547857E-2</v>
      </c>
      <c r="I52" s="11" t="str">
        <f>I41</f>
        <v>Managers, directors and senior officials</v>
      </c>
      <c r="J52" s="11">
        <f t="array" ref="J52:J60">MMULT(aggregation!$B$13:$AA$21,B123:B148)</f>
        <v>3.3724197617733052</v>
      </c>
      <c r="K52" s="11">
        <f t="array" ref="K52:K60">MMULT(aggregation!$B$13:$AA$21,C123:C148)</f>
        <v>4.1548460344975178</v>
      </c>
      <c r="L52" s="11">
        <f t="array" ref="L52:L60">MMULT(aggregation!$B$13:$AA$21,D123:D148)</f>
        <v>0.78242627272421283</v>
      </c>
      <c r="M52" s="11">
        <f t="array" ref="M52:M60">MMULT(aggregation!$B$13:$AA$21,E123:E148)</f>
        <v>2.1341799040740286</v>
      </c>
      <c r="N52" s="11">
        <f t="array" ref="N52:N60">MMULT(aggregation!$B$13:$AA$21,F123:F148)</f>
        <v>2.9166061767982416</v>
      </c>
      <c r="P52" s="10" t="str">
        <f>name!D20</f>
        <v>54 Textiles, printing and other skilled trades</v>
      </c>
      <c r="Q52" s="11">
        <v>4.0556786257652844</v>
      </c>
      <c r="R52" s="11">
        <v>4.2837019949058242</v>
      </c>
      <c r="S52" s="345">
        <f t="shared" si="28"/>
        <v>0.22802336914053978</v>
      </c>
      <c r="T52" s="345">
        <v>2.3969769007160915</v>
      </c>
      <c r="U52" s="345">
        <f t="shared" si="29"/>
        <v>2.6250002698566313</v>
      </c>
      <c r="V52" s="346">
        <f t="shared" si="30"/>
        <v>3.1442438666247963E-2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2.3588554253523041E-2</v>
      </c>
      <c r="C53" s="11">
        <v>5.4407668306024275E-2</v>
      </c>
      <c r="D53" s="11">
        <f t="shared" si="25"/>
        <v>3.0819114052501234E-2</v>
      </c>
      <c r="E53" s="11">
        <v>2.3233809851183295E-2</v>
      </c>
      <c r="F53" s="11">
        <f t="shared" si="26"/>
        <v>5.4052923903684533E-2</v>
      </c>
      <c r="G53" s="200">
        <f t="shared" si="27"/>
        <v>4.6767268752764934E-2</v>
      </c>
      <c r="I53" s="11" t="str">
        <f>I42</f>
        <v>Professional occupations</v>
      </c>
      <c r="J53" s="11">
        <v>5.5180077964331256</v>
      </c>
      <c r="K53" s="11">
        <v>4.0336118779977816</v>
      </c>
      <c r="L53" s="11">
        <v>-1.4843959184353435</v>
      </c>
      <c r="M53" s="11">
        <v>1.6381202894569822</v>
      </c>
      <c r="N53" s="11">
        <v>0.15372437102163861</v>
      </c>
      <c r="P53" s="10" t="str">
        <f>name!D21</f>
        <v>61 Caring personal service occupations</v>
      </c>
      <c r="Q53" s="11">
        <v>31.646289607783796</v>
      </c>
      <c r="R53" s="11">
        <v>37.78990402353093</v>
      </c>
      <c r="S53" s="345">
        <f t="shared" si="28"/>
        <v>6.143614415747134</v>
      </c>
      <c r="T53" s="345">
        <v>20.851480440125709</v>
      </c>
      <c r="U53" s="345">
        <f t="shared" si="29"/>
        <v>26.995094855872843</v>
      </c>
      <c r="V53" s="346">
        <f t="shared" si="30"/>
        <v>3.431908250469462E-2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1.230597575490614E-2</v>
      </c>
      <c r="C54" s="11">
        <v>2.6096094678322915E-2</v>
      </c>
      <c r="D54" s="11">
        <f t="shared" ref="D54:D55" si="36">C54-B54</f>
        <v>1.3790118923416776E-2</v>
      </c>
      <c r="E54" s="11">
        <v>1.081172031119941E-2</v>
      </c>
      <c r="F54" s="11">
        <f t="shared" ref="F54:F55" si="37">SUM(D54:E54)</f>
        <v>2.4601839234616188E-2</v>
      </c>
      <c r="G54" s="200">
        <f t="shared" si="27"/>
        <v>4.2930174829897805E-2</v>
      </c>
      <c r="I54" s="11" t="str">
        <f>I43</f>
        <v>Associate professional occupations</v>
      </c>
      <c r="J54" s="11">
        <v>5.0137478406664666</v>
      </c>
      <c r="K54" s="11">
        <v>5.2366760554265053</v>
      </c>
      <c r="L54" s="11">
        <v>0.22292821476003849</v>
      </c>
      <c r="M54" s="11">
        <v>2.259942810833059</v>
      </c>
      <c r="N54" s="11">
        <v>2.4828710255930977</v>
      </c>
      <c r="P54" s="10" t="str">
        <f>name!D22</f>
        <v>62 Leisure, travel and related personal service occupations</v>
      </c>
      <c r="Q54" s="11">
        <v>8.2988949655808426</v>
      </c>
      <c r="R54" s="11">
        <v>8.4961181878650205</v>
      </c>
      <c r="S54" s="345">
        <f t="shared" si="28"/>
        <v>0.19722322228417788</v>
      </c>
      <c r="T54" s="345">
        <v>4.5583943422864444</v>
      </c>
      <c r="U54" s="345">
        <f t="shared" si="29"/>
        <v>4.7556175645706222</v>
      </c>
      <c r="V54" s="346">
        <f t="shared" si="30"/>
        <v>2.9615985217547935E-2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1.3325231695678944E-3</v>
      </c>
      <c r="C55" s="11">
        <v>2.7248329249590767E-3</v>
      </c>
      <c r="D55" s="11">
        <f t="shared" si="36"/>
        <v>1.3923097553911823E-3</v>
      </c>
      <c r="E55" s="11">
        <v>1.2813513262529394E-3</v>
      </c>
      <c r="F55" s="11">
        <f t="shared" si="37"/>
        <v>2.6736610816441219E-3</v>
      </c>
      <c r="G55" s="200">
        <f t="shared" si="27"/>
        <v>4.5941345601035133E-2</v>
      </c>
      <c r="I55" s="11" t="str">
        <f>I44</f>
        <v>Administrative and secretarial occupations</v>
      </c>
      <c r="J55" s="11">
        <v>4.1915923295747524</v>
      </c>
      <c r="K55" s="11">
        <v>4.8208618742115199</v>
      </c>
      <c r="L55" s="11">
        <v>0.6292695446367671</v>
      </c>
      <c r="M55" s="11">
        <v>2.6427887140933533</v>
      </c>
      <c r="N55" s="11">
        <v>3.2720582587301204</v>
      </c>
      <c r="P55" s="10" t="str">
        <f>name!D23</f>
        <v>63 Community and civil enforcement occupations</v>
      </c>
      <c r="Q55" s="11">
        <v>0.13456473064544189</v>
      </c>
      <c r="R55" s="11">
        <v>0.18599013736989062</v>
      </c>
      <c r="S55" s="345">
        <f t="shared" si="28"/>
        <v>5.142540672444873E-2</v>
      </c>
      <c r="T55" s="345">
        <v>0.11370352572772052</v>
      </c>
      <c r="U55" s="345">
        <f t="shared" si="29"/>
        <v>0.16512893245216925</v>
      </c>
      <c r="V55" s="346">
        <f t="shared" si="30"/>
        <v>4.1676011894939968E-2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7.4979820927270971E-2</v>
      </c>
      <c r="C56" s="11">
        <v>0.12531094963264799</v>
      </c>
      <c r="D56" s="11">
        <f t="shared" si="25"/>
        <v>5.0331128705377023E-2</v>
      </c>
      <c r="E56" s="11">
        <v>5.0293569341626571E-2</v>
      </c>
      <c r="F56" s="11">
        <f t="shared" si="26"/>
        <v>0.10062469804700359</v>
      </c>
      <c r="G56" s="200">
        <f t="shared" si="27"/>
        <v>3.4810822561083254E-2</v>
      </c>
      <c r="I56" s="11" t="str">
        <f t="shared" ref="I56:I60" si="38">I45</f>
        <v>Skilled trades occupations</v>
      </c>
      <c r="J56" s="11">
        <v>1.1912665355930963</v>
      </c>
      <c r="K56" s="11">
        <v>1.6890267465434503</v>
      </c>
      <c r="L56" s="11">
        <v>0.49776021095035411</v>
      </c>
      <c r="M56" s="11">
        <v>0.81220316990781305</v>
      </c>
      <c r="N56" s="11">
        <v>1.3099633808581672</v>
      </c>
      <c r="P56" s="10" t="str">
        <f>name!D24</f>
        <v>71 Sales occupations</v>
      </c>
      <c r="Q56" s="11">
        <v>16.202332211507553</v>
      </c>
      <c r="R56" s="11">
        <v>13.842179974033028</v>
      </c>
      <c r="S56" s="345">
        <f t="shared" si="28"/>
        <v>-2.3601522374745247</v>
      </c>
      <c r="T56" s="345">
        <v>8.0645073579977478</v>
      </c>
      <c r="U56" s="345">
        <f t="shared" si="29"/>
        <v>5.704355120523223</v>
      </c>
      <c r="V56" s="346">
        <f t="shared" si="30"/>
        <v>2.7296272789435472E-2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2.5964926691507614E-2</v>
      </c>
      <c r="C57" s="11">
        <v>6.4885028399418426E-2</v>
      </c>
      <c r="D57" s="11">
        <f t="shared" si="25"/>
        <v>3.8920101707910812E-2</v>
      </c>
      <c r="E57" s="11">
        <v>2.2479179068934523E-2</v>
      </c>
      <c r="F57" s="11">
        <f t="shared" si="26"/>
        <v>6.1399280776845339E-2</v>
      </c>
      <c r="G57" s="200">
        <f t="shared" si="27"/>
        <v>4.2454054597818924E-2</v>
      </c>
      <c r="I57" s="11" t="str">
        <f t="shared" si="38"/>
        <v>Caring, leisure and other service occupations</v>
      </c>
      <c r="J57" s="11">
        <v>4.8457649462611387</v>
      </c>
      <c r="K57" s="11">
        <v>5.7534876394256402</v>
      </c>
      <c r="L57" s="11">
        <v>0.90772269316450116</v>
      </c>
      <c r="M57" s="11">
        <v>3.0560770464379523</v>
      </c>
      <c r="N57" s="11">
        <v>3.9637997396024534</v>
      </c>
      <c r="P57" s="10" t="str">
        <f>name!D25</f>
        <v>72 Customer service occupations</v>
      </c>
      <c r="Q57" s="11">
        <v>4.9543678393711534</v>
      </c>
      <c r="R57" s="11">
        <v>6.9519571172496386</v>
      </c>
      <c r="S57" s="345">
        <f t="shared" si="28"/>
        <v>1.9975892778784852</v>
      </c>
      <c r="T57" s="345">
        <v>3.373102036614382</v>
      </c>
      <c r="U57" s="345">
        <f t="shared" si="29"/>
        <v>5.3706913144928672</v>
      </c>
      <c r="V57" s="346">
        <f t="shared" si="30"/>
        <v>3.5225564434985701E-2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1.8225349322056966E-2</v>
      </c>
      <c r="C58" s="11">
        <v>5.6770919471719646E-2</v>
      </c>
      <c r="D58" s="11">
        <f t="shared" ref="D58:D59" si="39">C58-B58</f>
        <v>3.8545570149662679E-2</v>
      </c>
      <c r="E58" s="11">
        <v>2.1736566012383968E-2</v>
      </c>
      <c r="F58" s="11">
        <f t="shared" ref="F58:F59" si="40">SUM(D58:E58)</f>
        <v>6.0282136162046647E-2</v>
      </c>
      <c r="G58" s="200">
        <f t="shared" si="27"/>
        <v>5.373489523517172E-2</v>
      </c>
      <c r="I58" s="11" t="str">
        <f t="shared" si="38"/>
        <v>Sales and customer service occupations</v>
      </c>
      <c r="J58" s="11">
        <v>1.6828850909123672</v>
      </c>
      <c r="K58" s="11">
        <v>2.2501620732305296</v>
      </c>
      <c r="L58" s="11">
        <v>0.56727698231816259</v>
      </c>
      <c r="M58" s="11">
        <v>1.0387243618890754</v>
      </c>
      <c r="N58" s="11">
        <v>1.6060013442072378</v>
      </c>
      <c r="P58" s="10" t="str">
        <f>name!D26</f>
        <v>81 Process, plant and machine operatives</v>
      </c>
      <c r="Q58" s="11">
        <v>2.3916797509078611</v>
      </c>
      <c r="R58" s="11">
        <v>2.829933935247869</v>
      </c>
      <c r="S58" s="345">
        <f t="shared" si="28"/>
        <v>0.43825418434000785</v>
      </c>
      <c r="T58" s="345">
        <v>1.441202215857101</v>
      </c>
      <c r="U58" s="345">
        <f t="shared" si="29"/>
        <v>1.8794564001971088</v>
      </c>
      <c r="V58" s="346">
        <f t="shared" si="30"/>
        <v>3.1940905405811071E-2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3.9720380777018206E-2</v>
      </c>
      <c r="C59" s="11">
        <v>8.9718473063259946E-2</v>
      </c>
      <c r="D59" s="11">
        <f t="shared" si="39"/>
        <v>4.999809228624174E-2</v>
      </c>
      <c r="E59" s="11">
        <v>4.5800761225443069E-2</v>
      </c>
      <c r="F59" s="11">
        <f t="shared" si="40"/>
        <v>9.5798853511684809E-2</v>
      </c>
      <c r="G59" s="200">
        <f t="shared" si="27"/>
        <v>5.245613944849703E-2</v>
      </c>
      <c r="I59" s="11" t="str">
        <f t="shared" si="38"/>
        <v>Process, plant and machine operatives</v>
      </c>
      <c r="J59" s="11">
        <v>0.59262602649226326</v>
      </c>
      <c r="K59" s="11">
        <v>1.0362933836296508</v>
      </c>
      <c r="L59" s="11">
        <v>0.44366735713738753</v>
      </c>
      <c r="M59" s="11">
        <v>0.50642610099402308</v>
      </c>
      <c r="N59" s="11">
        <v>0.95009345813141055</v>
      </c>
      <c r="P59" s="10" t="str">
        <f>name!D27</f>
        <v>82 Transport and mobile machine drivers and operatives</v>
      </c>
      <c r="Q59" s="11">
        <v>1.4553560254924718</v>
      </c>
      <c r="R59" s="11">
        <v>2.4934636658981293</v>
      </c>
      <c r="S59" s="345">
        <f t="shared" si="28"/>
        <v>1.0381076404056575</v>
      </c>
      <c r="T59" s="345">
        <v>1.3664113714456876</v>
      </c>
      <c r="U59" s="345">
        <f t="shared" si="29"/>
        <v>2.4045190118513453</v>
      </c>
      <c r="V59" s="346">
        <f t="shared" si="30"/>
        <v>4.5129558919239754E-2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3.2425791976806162E-4</v>
      </c>
      <c r="C60" s="11">
        <v>5.868802916727256E-4</v>
      </c>
      <c r="D60" s="11">
        <f t="shared" si="25"/>
        <v>2.6262237190466397E-4</v>
      </c>
      <c r="E60" s="11">
        <v>2.929358898887145E-4</v>
      </c>
      <c r="F60" s="11">
        <f t="shared" si="26"/>
        <v>5.5555826179337848E-4</v>
      </c>
      <c r="G60" s="200">
        <f t="shared" si="27"/>
        <v>4.3843516200536836E-2</v>
      </c>
      <c r="I60" s="11" t="str">
        <f t="shared" si="38"/>
        <v>Elementary occupations</v>
      </c>
      <c r="J60" s="11">
        <v>2.0064526007843604</v>
      </c>
      <c r="K60" s="11">
        <v>3.2555689191175787</v>
      </c>
      <c r="L60" s="11">
        <v>1.2491163183332179</v>
      </c>
      <c r="M60" s="11">
        <v>1.5698175045408032</v>
      </c>
      <c r="N60" s="11">
        <v>2.8189338228740213</v>
      </c>
      <c r="P60" s="10" t="str">
        <f>name!D28</f>
        <v>91 Elementary trades and related occupations</v>
      </c>
      <c r="Q60" s="11">
        <v>1.2832696569351847</v>
      </c>
      <c r="R60" s="11">
        <v>1.0797798516469479</v>
      </c>
      <c r="S60" s="345">
        <f t="shared" si="28"/>
        <v>-0.20348980528823679</v>
      </c>
      <c r="T60" s="345">
        <v>0.69815226399565711</v>
      </c>
      <c r="U60" s="345">
        <f t="shared" si="29"/>
        <v>0.49466245870742032</v>
      </c>
      <c r="V60" s="346">
        <f t="shared" si="30"/>
        <v>2.9383657709841415E-2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2.9045847721750413E-2</v>
      </c>
      <c r="C61" s="11">
        <v>5.7059098121169695E-2</v>
      </c>
      <c r="D61" s="11">
        <f t="shared" ref="D61" si="41">C61-B61</f>
        <v>2.8013250399419282E-2</v>
      </c>
      <c r="E61" s="11">
        <v>2.6497102144596236E-2</v>
      </c>
      <c r="F61" s="11">
        <f t="shared" ref="F61" si="42">SUM(D61:E61)</f>
        <v>5.4510352544015518E-2</v>
      </c>
      <c r="G61" s="200">
        <f t="shared" ref="G61" si="43">IF(B61&gt;0,(1+(E61/B61))^(1/($C$6-$B$6))-1,0)</f>
        <v>4.4166267699056849E-2</v>
      </c>
      <c r="P61" s="10" t="str">
        <f>name!D29</f>
        <v>92 Elementary administration and service occupations</v>
      </c>
      <c r="Q61" s="11">
        <v>24.584377308452755</v>
      </c>
      <c r="R61" s="11">
        <v>23.34856189502171</v>
      </c>
      <c r="S61" s="345">
        <f t="shared" ref="S61" si="44">R61-Q61</f>
        <v>-1.2358154134310446</v>
      </c>
      <c r="T61" s="345">
        <v>13.946529251845629</v>
      </c>
      <c r="U61" s="345">
        <f t="shared" ref="U61" si="45">SUM(S61:T61)</f>
        <v>12.710713838414584</v>
      </c>
      <c r="V61" s="346">
        <f t="shared" ref="V61" si="46">IF(Q61&gt;0,(1+(T61/Q61))^(1/($C$6-$B$6))-1,0)</f>
        <v>3.040984854803197E-2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8.1000913007687139</v>
      </c>
      <c r="C62" s="11">
        <f t="shared" ref="C62:F62" si="47">SUM(C36:C61)</f>
        <v>13.22900369990802</v>
      </c>
      <c r="D62" s="11">
        <f t="shared" si="47"/>
        <v>5.1289123991393044</v>
      </c>
      <c r="E62" s="11">
        <f t="shared" si="47"/>
        <v>5.3458053277903179</v>
      </c>
      <c r="F62" s="11">
        <f t="shared" si="47"/>
        <v>10.474717726929622</v>
      </c>
      <c r="G62" s="200">
        <f t="shared" si="27"/>
        <v>3.4363825297477835E-2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245.67322306036834</v>
      </c>
      <c r="R62" s="11">
        <f>SUM(R36:R61)</f>
        <v>269.50817642216532</v>
      </c>
      <c r="S62" s="345">
        <f>R62-Q62</f>
        <v>23.834953361796977</v>
      </c>
      <c r="T62" s="11">
        <f>SUM(T36:T61)</f>
        <v>146.68045183024779</v>
      </c>
      <c r="U62" s="345">
        <f>SUM(S62:T62)</f>
        <v>170.51540519204477</v>
      </c>
      <c r="V62" s="346">
        <f t="shared" si="30"/>
        <v>3.1702920863073247E-2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4.4715586439427728</v>
      </c>
      <c r="K63" s="11">
        <f t="array" ref="K63:K71">MMULT(aggregation!$B$13:$AA$21,C152:C177)</f>
        <v>5.3031634942450046</v>
      </c>
      <c r="L63" s="11">
        <f t="array" ref="L63:L71">MMULT(aggregation!$B$13:$AA$21,D152:D177)</f>
        <v>0.83160485030223152</v>
      </c>
      <c r="M63" s="11">
        <f t="array" ref="M63:M71">MMULT(aggregation!$B$13:$AA$21,E152:E177)</f>
        <v>2.6400919514592402</v>
      </c>
      <c r="N63" s="11">
        <f t="array" ref="N63:N71">MMULT(aggregation!$B$13:$AA$21,F152:F177)</f>
        <v>3.471696801761472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6.4345930302015031</v>
      </c>
      <c r="K64" s="11">
        <v>7.1556368238253691</v>
      </c>
      <c r="L64" s="11">
        <v>0.72104379362386672</v>
      </c>
      <c r="M64" s="11">
        <v>2.8602975954969674</v>
      </c>
      <c r="N64" s="11">
        <v>3.5813413891208334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4.5298068548178314</v>
      </c>
      <c r="C65" s="11">
        <v>6.9251662149804565</v>
      </c>
      <c r="D65" s="11">
        <f>C65-B65</f>
        <v>2.3953593601626251</v>
      </c>
      <c r="E65" s="11">
        <v>3.1199841482389075</v>
      </c>
      <c r="F65" s="11">
        <f>SUM(D65:E65)</f>
        <v>5.5153435084015321</v>
      </c>
      <c r="G65" s="200">
        <f>IF(B65&gt;0,(1+(E65/B65))^(1/($C$6-$B$6))-1,0)</f>
        <v>3.5550602539957232E-2</v>
      </c>
      <c r="I65" s="11" t="str">
        <f>I54</f>
        <v>Associate professional occupations</v>
      </c>
      <c r="J65" s="11">
        <v>4.6917890271686939</v>
      </c>
      <c r="K65" s="11">
        <v>4.6822255869030034</v>
      </c>
      <c r="L65" s="11">
        <v>-9.5634402656904482E-3</v>
      </c>
      <c r="M65" s="11">
        <v>2.0251173927583297</v>
      </c>
      <c r="N65" s="11">
        <v>2.0155539524926391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1.6252298603570405</v>
      </c>
      <c r="C66" s="11">
        <v>3.5687083994580697</v>
      </c>
      <c r="D66" s="11">
        <f t="shared" ref="D66:D89" si="50">C66-B66</f>
        <v>1.9434785391010292</v>
      </c>
      <c r="E66" s="11">
        <v>1.6879546241001244</v>
      </c>
      <c r="F66" s="11">
        <f t="shared" ref="F66:F89" si="51">SUM(D66:E66)</f>
        <v>3.6314331632011534</v>
      </c>
      <c r="G66" s="200">
        <f t="shared" ref="G66:G89" si="52">IF(B66&gt;0,(1+(E66/B66))^(1/($C$6-$B$6))-1,0)</f>
        <v>4.8629461259604101E-2</v>
      </c>
      <c r="I66" s="11" t="str">
        <f>I55</f>
        <v>Administrative and secretarial occupations</v>
      </c>
      <c r="J66" s="11">
        <v>3.6294797071547396</v>
      </c>
      <c r="K66" s="11">
        <v>3.8777931443445648</v>
      </c>
      <c r="L66" s="11">
        <v>0.24831343718982535</v>
      </c>
      <c r="M66" s="11">
        <v>2.0576114486361496</v>
      </c>
      <c r="N66" s="11">
        <v>2.3059248858259749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7.4283796417394541</v>
      </c>
      <c r="C67" s="11">
        <v>12.339654499874397</v>
      </c>
      <c r="D67" s="11">
        <f t="shared" si="50"/>
        <v>4.9112748581349432</v>
      </c>
      <c r="E67" s="11">
        <v>4.1156230980651127</v>
      </c>
      <c r="F67" s="11">
        <f t="shared" si="51"/>
        <v>9.026897956200056</v>
      </c>
      <c r="G67" s="200">
        <f t="shared" si="52"/>
        <v>2.9826718687762543E-2</v>
      </c>
      <c r="I67" s="11" t="str">
        <f t="shared" ref="I67:I71" si="53">I56</f>
        <v>Skilled trades occupations</v>
      </c>
      <c r="J67" s="11">
        <v>2.3960198928518328</v>
      </c>
      <c r="K67" s="11">
        <v>3.2112530025607455</v>
      </c>
      <c r="L67" s="11">
        <v>0.81523310970891316</v>
      </c>
      <c r="M67" s="11">
        <v>1.453748950335938</v>
      </c>
      <c r="N67" s="11">
        <v>2.2689820600448511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3.1020244889737345</v>
      </c>
      <c r="C68" s="11">
        <v>5.5978930308968824</v>
      </c>
      <c r="D68" s="11">
        <f t="shared" si="50"/>
        <v>2.4958685419231479</v>
      </c>
      <c r="E68" s="11">
        <v>2.4069255961445695</v>
      </c>
      <c r="F68" s="11">
        <f t="shared" si="51"/>
        <v>4.9027941380677174</v>
      </c>
      <c r="G68" s="200">
        <f t="shared" si="52"/>
        <v>3.9030368113291081E-2</v>
      </c>
      <c r="I68" s="11" t="str">
        <f t="shared" si="53"/>
        <v>Caring, leisure and other service occupations</v>
      </c>
      <c r="J68" s="11">
        <v>3.3419851636704672</v>
      </c>
      <c r="K68" s="11">
        <v>4.4797702181907848</v>
      </c>
      <c r="L68" s="11">
        <v>1.1377850545203174</v>
      </c>
      <c r="M68" s="11">
        <v>2.3103237858611467</v>
      </c>
      <c r="N68" s="11">
        <v>3.4481088403814644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13.253873079087279</v>
      </c>
      <c r="C69" s="11">
        <v>18.623704121213997</v>
      </c>
      <c r="D69" s="11">
        <f t="shared" ref="D69" si="54">C69-B69</f>
        <v>5.3698310421267177</v>
      </c>
      <c r="E69" s="11">
        <v>8.5614512422731046</v>
      </c>
      <c r="F69" s="11">
        <f t="shared" ref="F69" si="55">SUM(D69:E69)</f>
        <v>13.931282284399822</v>
      </c>
      <c r="G69" s="200">
        <f t="shared" si="52"/>
        <v>3.3779520562193799E-2</v>
      </c>
      <c r="I69" s="11" t="str">
        <f t="shared" si="53"/>
        <v>Sales and customer service occupations</v>
      </c>
      <c r="J69" s="11">
        <v>1.5040210045142541</v>
      </c>
      <c r="K69" s="11">
        <v>1.9158350451300439</v>
      </c>
      <c r="L69" s="11">
        <v>0.41181404061578963</v>
      </c>
      <c r="M69" s="11">
        <v>0.80398574072211759</v>
      </c>
      <c r="N69" s="11">
        <v>1.2157997813379071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7.1688668713537798</v>
      </c>
      <c r="C70" s="11">
        <v>12.364237412810445</v>
      </c>
      <c r="D70" s="11">
        <f t="shared" si="50"/>
        <v>5.1953705414566649</v>
      </c>
      <c r="E70" s="11">
        <v>5.1236776366194992</v>
      </c>
      <c r="F70" s="11">
        <f t="shared" si="51"/>
        <v>10.319048178076164</v>
      </c>
      <c r="G70" s="200">
        <f t="shared" si="52"/>
        <v>3.6603692706338453E-2</v>
      </c>
      <c r="I70" s="11" t="str">
        <f t="shared" si="53"/>
        <v>Process, plant and machine operatives</v>
      </c>
      <c r="J70" s="11">
        <v>0.99883302040895672</v>
      </c>
      <c r="K70" s="11">
        <v>1.7351326676626448</v>
      </c>
      <c r="L70" s="11">
        <v>0.73629964725368802</v>
      </c>
      <c r="M70" s="11">
        <v>0.84199782135909085</v>
      </c>
      <c r="N70" s="11">
        <v>1.5782974686127789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1.2636137087895545</v>
      </c>
      <c r="C71" s="11">
        <v>1.7670200921784569</v>
      </c>
      <c r="D71" s="11">
        <f t="shared" si="50"/>
        <v>0.50340638338890242</v>
      </c>
      <c r="E71" s="11">
        <v>0.66920862121371405</v>
      </c>
      <c r="F71" s="11">
        <f t="shared" si="51"/>
        <v>1.1726150046026165</v>
      </c>
      <c r="G71" s="200">
        <f t="shared" si="52"/>
        <v>2.873892713377546E-2</v>
      </c>
      <c r="I71" s="11" t="str">
        <f t="shared" si="53"/>
        <v>Elementary occupations</v>
      </c>
      <c r="J71" s="11">
        <v>1.8142780784485737</v>
      </c>
      <c r="K71" s="11">
        <v>2.8088875773211379</v>
      </c>
      <c r="L71" s="11">
        <v>0.99460949887256433</v>
      </c>
      <c r="M71" s="11">
        <v>1.3409207972201287</v>
      </c>
      <c r="N71" s="11">
        <v>2.3355302960926929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0.77697622914147957</v>
      </c>
      <c r="C72" s="11">
        <v>1.5605220634388042</v>
      </c>
      <c r="D72" s="11">
        <f t="shared" si="50"/>
        <v>0.78354583429732461</v>
      </c>
      <c r="E72" s="11">
        <v>0.69537840352417279</v>
      </c>
      <c r="F72" s="11">
        <f t="shared" si="51"/>
        <v>1.4789242378214973</v>
      </c>
      <c r="G72" s="200">
        <f t="shared" si="52"/>
        <v>4.3534903530125346E-2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0.28435752076758158</v>
      </c>
      <c r="C73" s="11">
        <v>0.6720503927513245</v>
      </c>
      <c r="D73" s="11">
        <f t="shared" si="50"/>
        <v>0.38769287198374291</v>
      </c>
      <c r="E73" s="11">
        <v>0.17685791857157543</v>
      </c>
      <c r="F73" s="11">
        <f t="shared" si="51"/>
        <v>0.56455079055531832</v>
      </c>
      <c r="G73" s="200">
        <f t="shared" si="52"/>
        <v>3.2767607331406934E-2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2.0610889476596208</v>
      </c>
      <c r="C74" s="11">
        <v>3.1923242554598921</v>
      </c>
      <c r="D74" s="11">
        <f t="shared" ref="D74:D75" si="56">C74-B74</f>
        <v>1.1312353078002713</v>
      </c>
      <c r="E74" s="11">
        <v>1.3473652359836865</v>
      </c>
      <c r="F74" s="11">
        <f t="shared" ref="F74:F75" si="57">SUM(D74:E74)</f>
        <v>2.4786005437839576</v>
      </c>
      <c r="G74" s="200">
        <f t="shared" si="52"/>
        <v>3.4103596144263948E-2</v>
      </c>
      <c r="I74" s="11" t="str">
        <f>I63</f>
        <v>Managers, directors and senior officials</v>
      </c>
      <c r="J74" s="11">
        <f t="array" ref="J74:J82">MMULT(aggregation!$B$13:$AA$21,B181:B206)</f>
        <v>9.7694544671397239</v>
      </c>
      <c r="K74" s="11">
        <f t="array" ref="K74:K82">MMULT(aggregation!$B$13:$AA$21,C181:C206)</f>
        <v>11.002969468327242</v>
      </c>
      <c r="L74" s="11">
        <f t="array" ref="L74:L82">MMULT(aggregation!$B$13:$AA$21,D181:D206)</f>
        <v>1.2335150011875173</v>
      </c>
      <c r="M74" s="11">
        <f t="array" ref="M74:M82">MMULT(aggregation!$B$13:$AA$21,E181:E206)</f>
        <v>4.8298693497849579</v>
      </c>
      <c r="N74" s="11">
        <f t="array" ref="N74:N82">MMULT(aggregation!$B$13:$AA$21,F181:F206)</f>
        <v>6.0633843509724752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3.8653404823392177</v>
      </c>
      <c r="C75" s="11">
        <v>6.3010091513869284</v>
      </c>
      <c r="D75" s="11">
        <f t="shared" si="56"/>
        <v>2.4356686690477107</v>
      </c>
      <c r="E75" s="11">
        <v>2.6023182898322914</v>
      </c>
      <c r="F75" s="11">
        <f t="shared" si="57"/>
        <v>5.0379869588800021</v>
      </c>
      <c r="G75" s="200">
        <f t="shared" si="52"/>
        <v>3.4913271416587843E-2</v>
      </c>
      <c r="I75" s="11" t="str">
        <f>I64</f>
        <v>Professional occupations</v>
      </c>
      <c r="J75" s="11">
        <v>11.604442715121419</v>
      </c>
      <c r="K75" s="11">
        <v>13.397202983099859</v>
      </c>
      <c r="L75" s="11">
        <v>1.7927602679784409</v>
      </c>
      <c r="M75" s="11">
        <v>5.2288955587135852</v>
      </c>
      <c r="N75" s="11">
        <v>7.0216558266920268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2.4558973088318541</v>
      </c>
      <c r="C76" s="11">
        <v>4.1727031738318718</v>
      </c>
      <c r="D76" s="11">
        <f t="shared" si="50"/>
        <v>1.7168058650000178</v>
      </c>
      <c r="E76" s="11">
        <v>1.8384751891135638</v>
      </c>
      <c r="F76" s="11">
        <f t="shared" si="51"/>
        <v>3.5552810541135815</v>
      </c>
      <c r="G76" s="200">
        <f t="shared" si="52"/>
        <v>3.795685303365337E-2</v>
      </c>
      <c r="I76" s="11" t="str">
        <f>I65</f>
        <v>Associate professional occupations</v>
      </c>
      <c r="J76" s="11">
        <v>11.367399055328452</v>
      </c>
      <c r="K76" s="11">
        <v>11.159170819675186</v>
      </c>
      <c r="L76" s="11">
        <v>-0.20822823565326531</v>
      </c>
      <c r="M76" s="11">
        <v>4.863108373112933</v>
      </c>
      <c r="N76" s="11">
        <v>4.6548801374596689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0.45541923184588684</v>
      </c>
      <c r="C77" s="11">
        <v>0.87153405363540526</v>
      </c>
      <c r="D77" s="11">
        <f t="shared" si="50"/>
        <v>0.41611482178951842</v>
      </c>
      <c r="E77" s="11">
        <v>0.41832863247006907</v>
      </c>
      <c r="F77" s="11">
        <f t="shared" si="51"/>
        <v>0.83444345425958755</v>
      </c>
      <c r="G77" s="200">
        <f t="shared" si="52"/>
        <v>4.4395481115428126E-2</v>
      </c>
      <c r="I77" s="11" t="str">
        <f>I66</f>
        <v>Administrative and secretarial occupations</v>
      </c>
      <c r="J77" s="11">
        <v>9.9264220802382237</v>
      </c>
      <c r="K77" s="11">
        <v>7.990480651021338</v>
      </c>
      <c r="L77" s="11">
        <v>-1.9359414292168864</v>
      </c>
      <c r="M77" s="11">
        <v>4.7688144975819853</v>
      </c>
      <c r="N77" s="11">
        <v>2.8328730683650987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5.2361247530284191E-2</v>
      </c>
      <c r="C78" s="11">
        <v>0.10329523536915831</v>
      </c>
      <c r="D78" s="11">
        <f t="shared" si="50"/>
        <v>5.0933987838874123E-2</v>
      </c>
      <c r="E78" s="11">
        <v>4.5766134101495416E-2</v>
      </c>
      <c r="F78" s="11">
        <f t="shared" si="51"/>
        <v>9.6700121940369532E-2</v>
      </c>
      <c r="G78" s="200">
        <f t="shared" si="52"/>
        <v>4.276236493436647E-2</v>
      </c>
      <c r="I78" s="11" t="str">
        <f t="shared" ref="I78:I82" si="58">I67</f>
        <v>Skilled trades occupations</v>
      </c>
      <c r="J78" s="11">
        <v>11.500558150367571</v>
      </c>
      <c r="K78" s="11">
        <v>12.108571492667453</v>
      </c>
      <c r="L78" s="11">
        <v>0.6080133422998808</v>
      </c>
      <c r="M78" s="11">
        <v>4.6272520919441611</v>
      </c>
      <c r="N78" s="11">
        <v>5.2352654342440417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0.27325900603594133</v>
      </c>
      <c r="C79" s="11">
        <v>0.61045240702412373</v>
      </c>
      <c r="D79" s="11">
        <f t="shared" si="50"/>
        <v>0.3371934009881824</v>
      </c>
      <c r="E79" s="11">
        <v>0.24271710614131253</v>
      </c>
      <c r="F79" s="11">
        <f t="shared" si="51"/>
        <v>0.57991050712949499</v>
      </c>
      <c r="G79" s="200">
        <f t="shared" si="52"/>
        <v>4.3286707561372983E-2</v>
      </c>
      <c r="I79" s="11" t="str">
        <f t="shared" si="58"/>
        <v>Caring, leisure and other service occupations</v>
      </c>
      <c r="J79" s="11">
        <v>15.58145016001507</v>
      </c>
      <c r="K79" s="11">
        <v>20.158019130679282</v>
      </c>
      <c r="L79" s="11">
        <v>4.5765689706642121</v>
      </c>
      <c r="M79" s="11">
        <v>10.636551629552075</v>
      </c>
      <c r="N79" s="11">
        <v>15.213120600216286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9.3710649082314426E-2</v>
      </c>
      <c r="C80" s="11">
        <v>0.14527176862937205</v>
      </c>
      <c r="D80" s="11">
        <f t="shared" ref="D80" si="59">C80-B80</f>
        <v>5.1561119547057624E-2</v>
      </c>
      <c r="E80" s="11">
        <v>6.6032422052350298E-2</v>
      </c>
      <c r="F80" s="11">
        <f t="shared" ref="F80" si="60">SUM(D80:E80)</f>
        <v>0.11759354159940792</v>
      </c>
      <c r="G80" s="200">
        <f t="shared" si="52"/>
        <v>3.619670174942935E-2</v>
      </c>
      <c r="I80" s="11" t="str">
        <f t="shared" si="58"/>
        <v>Sales and customer service occupations</v>
      </c>
      <c r="J80" s="11">
        <v>8.7297889335459331</v>
      </c>
      <c r="K80" s="11">
        <v>10.018361003490257</v>
      </c>
      <c r="L80" s="11">
        <v>1.2885720699443244</v>
      </c>
      <c r="M80" s="11">
        <v>4.3868192493601184</v>
      </c>
      <c r="N80" s="11">
        <v>5.6753913193044427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0.28830488287382738</v>
      </c>
      <c r="C81" s="11">
        <v>0.56866314355139569</v>
      </c>
      <c r="D81" s="11">
        <f t="shared" si="50"/>
        <v>0.28035826067756831</v>
      </c>
      <c r="E81" s="11">
        <v>0.25075142655183669</v>
      </c>
      <c r="F81" s="11">
        <f t="shared" si="51"/>
        <v>0.53110968722940499</v>
      </c>
      <c r="G81" s="200">
        <f t="shared" si="52"/>
        <v>4.2602613041791804E-2</v>
      </c>
      <c r="I81" s="11" t="str">
        <f t="shared" si="58"/>
        <v>Process, plant and machine operatives</v>
      </c>
      <c r="J81" s="11">
        <v>5.2053762140004745</v>
      </c>
      <c r="K81" s="11">
        <v>8.2150544316468661</v>
      </c>
      <c r="L81" s="11">
        <v>3.0096782176463917</v>
      </c>
      <c r="M81" s="11">
        <v>3.1757741256597578</v>
      </c>
      <c r="N81" s="11">
        <v>6.1854523433061495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1.3720665442292599</v>
      </c>
      <c r="C82" s="11">
        <v>3.0252168311257863</v>
      </c>
      <c r="D82" s="11">
        <f t="shared" si="50"/>
        <v>1.6531502868965264</v>
      </c>
      <c r="E82" s="11">
        <v>1.3500345065497779</v>
      </c>
      <c r="F82" s="11">
        <f t="shared" si="51"/>
        <v>3.0031847934463043</v>
      </c>
      <c r="G82" s="200">
        <f t="shared" si="52"/>
        <v>4.6731445387137915E-2</v>
      </c>
      <c r="I82" s="11" t="str">
        <f t="shared" si="58"/>
        <v>Elementary occupations</v>
      </c>
      <c r="J82" s="11">
        <v>8.5764175586092879</v>
      </c>
      <c r="K82" s="11">
        <v>9.3169991504889271</v>
      </c>
      <c r="L82" s="11">
        <v>0.74058159187963934</v>
      </c>
      <c r="M82" s="11">
        <v>4.6067319488796414</v>
      </c>
      <c r="N82" s="11">
        <v>5.3473135407592807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0.21963516286352405</v>
      </c>
      <c r="C83" s="11">
        <v>0.40436464520471788</v>
      </c>
      <c r="D83" s="11">
        <f t="shared" ref="D83:D84" si="61">C83-B83</f>
        <v>0.18472948234119382</v>
      </c>
      <c r="E83" s="11">
        <v>0.17468885997361952</v>
      </c>
      <c r="F83" s="11">
        <f t="shared" ref="F83:F84" si="62">SUM(D83:E83)</f>
        <v>0.35941834231481334</v>
      </c>
      <c r="G83" s="200">
        <f t="shared" si="52"/>
        <v>3.9784704006164073E-2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1.9014930321761315E-2</v>
      </c>
      <c r="C84" s="11">
        <v>2.9374252795657696E-2</v>
      </c>
      <c r="D84" s="11">
        <f t="shared" si="61"/>
        <v>1.0359322473896381E-2</v>
      </c>
      <c r="E84" s="11">
        <v>1.3167469840002539E-2</v>
      </c>
      <c r="F84" s="11">
        <f t="shared" si="62"/>
        <v>2.3526792313898919E-2</v>
      </c>
      <c r="G84" s="200">
        <f t="shared" si="52"/>
        <v>3.5702233531806682E-2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0.88996436636321796</v>
      </c>
      <c r="C85" s="11">
        <v>1.5786499797734959</v>
      </c>
      <c r="D85" s="11">
        <f t="shared" si="50"/>
        <v>0.6886856134102779</v>
      </c>
      <c r="E85" s="11">
        <v>0.60868177122200184</v>
      </c>
      <c r="F85" s="11">
        <f t="shared" si="51"/>
        <v>1.2973673846322797</v>
      </c>
      <c r="G85" s="200">
        <f t="shared" si="52"/>
        <v>3.535296617101813E-2</v>
      </c>
      <c r="I85" s="11" t="str">
        <f>I74</f>
        <v>Managers, directors and senior officials</v>
      </c>
      <c r="J85" s="11">
        <f t="array" ref="J85:J93">MMULT(aggregation!$B$13:$AA$21,B210:B235)</f>
        <v>9.2254526146983569</v>
      </c>
      <c r="K85" s="11">
        <f t="array" ref="K85:K93">MMULT(aggregation!$B$13:$AA$21,C210:C235)</f>
        <v>7.7527040762123827</v>
      </c>
      <c r="L85" s="11">
        <f t="array" ref="L85:L93">MMULT(aggregation!$B$13:$AA$21,D210:D235)</f>
        <v>-1.4727485384859742</v>
      </c>
      <c r="M85" s="11">
        <f t="array" ref="M85:M93">MMULT(aggregation!$B$13:$AA$21,E210:E235)</f>
        <v>4.2362170740443092</v>
      </c>
      <c r="N85" s="11">
        <f t="array" ref="N85:N93">MMULT(aggregation!$B$13:$AA$21,F210:F235)</f>
        <v>2.763468535558335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0.30235090663218867</v>
      </c>
      <c r="C86" s="11">
        <v>0.7601456529257411</v>
      </c>
      <c r="D86" s="11">
        <f t="shared" si="50"/>
        <v>0.45779474629355243</v>
      </c>
      <c r="E86" s="11">
        <v>0.2783531866582632</v>
      </c>
      <c r="F86" s="11">
        <f t="shared" si="51"/>
        <v>0.73614793295181569</v>
      </c>
      <c r="G86" s="200">
        <f t="shared" si="52"/>
        <v>4.4470650358789277E-2</v>
      </c>
      <c r="I86" s="11" t="str">
        <f>I75</f>
        <v>Professional occupations</v>
      </c>
      <c r="J86" s="11">
        <v>9.9132857905706029</v>
      </c>
      <c r="K86" s="11">
        <v>8.7498385280732265</v>
      </c>
      <c r="L86" s="11">
        <v>-1.1634472624973753</v>
      </c>
      <c r="M86" s="11">
        <v>3.7997935070045501</v>
      </c>
      <c r="N86" s="11">
        <v>2.636346244507175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0.12357151376048249</v>
      </c>
      <c r="C87" s="11">
        <v>0.37511985868513975</v>
      </c>
      <c r="D87" s="11">
        <f t="shared" ref="D87:D88" si="63">C87-B87</f>
        <v>0.25154834492465727</v>
      </c>
      <c r="E87" s="11">
        <v>0.1295232300070171</v>
      </c>
      <c r="F87" s="11">
        <f t="shared" ref="F87:F88" si="64">SUM(D87:E87)</f>
        <v>0.38107157493167437</v>
      </c>
      <c r="G87" s="200">
        <f t="shared" si="52"/>
        <v>4.8956915758268327E-2</v>
      </c>
      <c r="I87" s="11" t="str">
        <f>I76</f>
        <v>Associate professional occupations</v>
      </c>
      <c r="J87" s="11">
        <v>9.9416994565361172</v>
      </c>
      <c r="K87" s="11">
        <v>7.526599826085004</v>
      </c>
      <c r="L87" s="11">
        <v>-2.4150996304511123</v>
      </c>
      <c r="M87" s="11">
        <v>3.4320064416913958</v>
      </c>
      <c r="N87" s="11">
        <v>1.0169068112402835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0.26630961152264521</v>
      </c>
      <c r="C88" s="11">
        <v>0.56045646009298156</v>
      </c>
      <c r="D88" s="11">
        <f t="shared" si="63"/>
        <v>0.29414684857033635</v>
      </c>
      <c r="E88" s="11">
        <v>0.27788441944936915</v>
      </c>
      <c r="F88" s="11">
        <f t="shared" si="64"/>
        <v>0.5720312680197055</v>
      </c>
      <c r="G88" s="200">
        <f t="shared" si="52"/>
        <v>4.8796257246914054E-2</v>
      </c>
      <c r="I88" s="11" t="str">
        <f>I77</f>
        <v>Administrative and secretarial occupations</v>
      </c>
      <c r="J88" s="11">
        <v>12.165697444619479</v>
      </c>
      <c r="K88" s="11">
        <v>6.0788809757226643</v>
      </c>
      <c r="L88" s="11">
        <v>-6.0868164688968136</v>
      </c>
      <c r="M88" s="11">
        <v>4.0498660988844879</v>
      </c>
      <c r="N88" s="11">
        <v>-2.0369503700123257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5.7714603894437E-2</v>
      </c>
      <c r="C89" s="11">
        <v>9.7319557945960172E-2</v>
      </c>
      <c r="D89" s="11">
        <f t="shared" si="50"/>
        <v>3.9604954051523172E-2</v>
      </c>
      <c r="E89" s="11">
        <v>4.1017021784836162E-2</v>
      </c>
      <c r="F89" s="11">
        <f t="shared" si="51"/>
        <v>8.0621975836359328E-2</v>
      </c>
      <c r="G89" s="200">
        <f t="shared" si="52"/>
        <v>3.644128615468567E-2</v>
      </c>
      <c r="I89" s="11" t="str">
        <f t="shared" ref="I89:I93" si="65">I78</f>
        <v>Skilled trades occupations</v>
      </c>
      <c r="J89" s="11">
        <v>11.146798700738177</v>
      </c>
      <c r="K89" s="11">
        <v>9.1989801309426351</v>
      </c>
      <c r="L89" s="11">
        <v>-1.9478185697955415</v>
      </c>
      <c r="M89" s="11">
        <v>4.2767923093986884</v>
      </c>
      <c r="N89" s="11">
        <v>2.3289737396031471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0.86230222842335691</v>
      </c>
      <c r="C90" s="11">
        <v>1.8947266739098363</v>
      </c>
      <c r="D90" s="11">
        <f t="shared" ref="D90" si="66">C90-B90</f>
        <v>1.0324244454864795</v>
      </c>
      <c r="E90" s="11">
        <v>0.81323908982845261</v>
      </c>
      <c r="F90" s="11">
        <f t="shared" ref="F90" si="67">SUM(D90:E90)</f>
        <v>1.845663535314932</v>
      </c>
      <c r="G90" s="200">
        <f t="shared" ref="G90:G91" si="68">IF(B90&gt;0,(1+(E90/B90))^(1/($C$6-$B$6))-1,0)</f>
        <v>4.528096606474219E-2</v>
      </c>
      <c r="I90" s="11" t="str">
        <f t="shared" si="65"/>
        <v>Caring, leisure and other service occupations</v>
      </c>
      <c r="J90" s="11">
        <v>12.159709928744082</v>
      </c>
      <c r="K90" s="11">
        <v>10.915820873172727</v>
      </c>
      <c r="L90" s="11">
        <v>-1.2438890555713553</v>
      </c>
      <c r="M90" s="11">
        <v>5.8631642872158016</v>
      </c>
      <c r="N90" s="11">
        <v>4.6192752316444459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53.091439879237555</v>
      </c>
      <c r="C91" s="11">
        <f t="shared" ref="C91:F91" si="69">SUM(C65:C90)</f>
        <v>88.109583328950308</v>
      </c>
      <c r="D91" s="11">
        <f t="shared" si="69"/>
        <v>35.018143449712746</v>
      </c>
      <c r="E91" s="11">
        <f t="shared" si="69"/>
        <v>37.05540528031073</v>
      </c>
      <c r="F91" s="11">
        <f t="shared" si="69"/>
        <v>72.073548730023461</v>
      </c>
      <c r="G91" s="200">
        <f t="shared" si="68"/>
        <v>3.5925209599390717E-2</v>
      </c>
      <c r="I91" s="11" t="str">
        <f t="shared" si="65"/>
        <v>Sales and customer service occupations</v>
      </c>
      <c r="J91" s="11">
        <v>9.2809871393786771</v>
      </c>
      <c r="K91" s="11">
        <v>7.7592004008051552</v>
      </c>
      <c r="L91" s="11">
        <v>-1.5217867385735222</v>
      </c>
      <c r="M91" s="11">
        <v>3.9956971629865472</v>
      </c>
      <c r="N91" s="11">
        <v>2.4739104244130248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8.9099699505137195</v>
      </c>
      <c r="K92" s="11">
        <v>10.392244397787575</v>
      </c>
      <c r="L92" s="11">
        <v>1.4822744472738543</v>
      </c>
      <c r="M92" s="11">
        <v>4.9892058101685972</v>
      </c>
      <c r="N92" s="11">
        <v>6.471480257442451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15.416441217779047</v>
      </c>
      <c r="K93" s="11">
        <v>14.415448219719753</v>
      </c>
      <c r="L93" s="11">
        <v>-1.0009929980592938</v>
      </c>
      <c r="M93" s="11">
        <v>7.2579857118598738</v>
      </c>
      <c r="N93" s="11">
        <v>6.2569927138005799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11.680583902774623</v>
      </c>
      <c r="C94" s="11">
        <v>13.433768387596258</v>
      </c>
      <c r="D94" s="11">
        <f>C94-B94</f>
        <v>1.7531844848216345</v>
      </c>
      <c r="E94" s="11">
        <v>6.8657372027498447</v>
      </c>
      <c r="F94" s="11">
        <f>SUM(D94:E94)</f>
        <v>8.6189216875714791</v>
      </c>
      <c r="G94" s="200">
        <f>IF(B94&gt;0,(1+(E94/B94))^(1/($C$6-$B$6))-1,0)</f>
        <v>3.130284249413573E-2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3.8842891011913294</v>
      </c>
      <c r="C95" s="11">
        <v>6.3032322189621661</v>
      </c>
      <c r="D95" s="11">
        <f t="shared" ref="D95:D118" si="72">C95-B95</f>
        <v>2.4189431177708367</v>
      </c>
      <c r="E95" s="11">
        <v>3.3367154281225195</v>
      </c>
      <c r="F95" s="11">
        <f t="shared" ref="F95:F118" si="73">SUM(D95:E95)</f>
        <v>5.7556585458933558</v>
      </c>
      <c r="G95" s="200">
        <f t="shared" ref="G95:G120" si="74">IF(B95&gt;0,(1+(E95/B95))^(1/($C$6-$B$6))-1,0)</f>
        <v>4.2203205866097493E-2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13.792695969191429</v>
      </c>
      <c r="C96" s="11">
        <v>15.862363699507597</v>
      </c>
      <c r="D96" s="11">
        <f t="shared" si="72"/>
        <v>2.0696677303161675</v>
      </c>
      <c r="E96" s="11">
        <v>5.7720430624556887</v>
      </c>
      <c r="F96" s="11">
        <f t="shared" si="73"/>
        <v>7.8417107927718561</v>
      </c>
      <c r="G96" s="200">
        <f t="shared" si="74"/>
        <v>2.3579689455272224E-2</v>
      </c>
      <c r="I96" s="11" t="str">
        <f>I85</f>
        <v>Managers, directors and senior officials</v>
      </c>
      <c r="J96" s="11">
        <f t="array" ref="J96:J104">MMULT(aggregation!$B$13:$AA$21,B239:B264)</f>
        <v>5.9495907979074074</v>
      </c>
      <c r="K96" s="11">
        <f t="array" ref="K96:K104">MMULT(aggregation!$B$13:$AA$21,C239:C264)</f>
        <v>4.6643361858885033</v>
      </c>
      <c r="L96" s="11">
        <f t="array" ref="L96:L104">MMULT(aggregation!$B$13:$AA$21,D239:D264)</f>
        <v>-1.2852546120189046</v>
      </c>
      <c r="M96" s="11">
        <f t="array" ref="M96:M104">MMULT(aggregation!$B$13:$AA$21,E239:E264)</f>
        <v>2.4335162191125974</v>
      </c>
      <c r="N96" s="11">
        <f t="array" ref="N96:N104">MMULT(aggregation!$B$13:$AA$21,F239:F264)</f>
        <v>1.1482616070936928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7.2299831356305875</v>
      </c>
      <c r="C97" s="11">
        <v>9.555699316223583</v>
      </c>
      <c r="D97" s="11">
        <f t="shared" si="72"/>
        <v>2.3257161805929956</v>
      </c>
      <c r="E97" s="11">
        <v>4.8167986520734871</v>
      </c>
      <c r="F97" s="11">
        <f t="shared" si="73"/>
        <v>7.1425148326664827</v>
      </c>
      <c r="G97" s="200">
        <f t="shared" si="74"/>
        <v>3.4623290507225901E-2</v>
      </c>
      <c r="I97" s="11" t="str">
        <f>I86</f>
        <v>Professional occupations</v>
      </c>
      <c r="J97" s="11">
        <v>6.0820966746554124</v>
      </c>
      <c r="K97" s="11">
        <v>4.5020676885001496</v>
      </c>
      <c r="L97" s="11">
        <v>-1.5800289861552634</v>
      </c>
      <c r="M97" s="11">
        <v>2.0703407888717367</v>
      </c>
      <c r="N97" s="11">
        <v>0.49031180271647351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8.6666904864436773</v>
      </c>
      <c r="C98" s="11">
        <v>6.0794803619603535</v>
      </c>
      <c r="D98" s="11">
        <f t="shared" ref="D98" si="75">C98-B98</f>
        <v>-2.5872101244833239</v>
      </c>
      <c r="E98" s="11">
        <v>3.6402377191228905</v>
      </c>
      <c r="F98" s="11">
        <f t="shared" ref="F98" si="76">SUM(D98:E98)</f>
        <v>1.0530275946395666</v>
      </c>
      <c r="G98" s="200">
        <f t="shared" si="74"/>
        <v>2.3653774205542488E-2</v>
      </c>
      <c r="I98" s="11" t="str">
        <f>I87</f>
        <v>Associate professional occupations</v>
      </c>
      <c r="J98" s="11">
        <v>6.1010039585017957</v>
      </c>
      <c r="K98" s="11">
        <v>3.967781795770807</v>
      </c>
      <c r="L98" s="11">
        <v>-2.1332221627309886</v>
      </c>
      <c r="M98" s="11">
        <v>1.8418351712189542</v>
      </c>
      <c r="N98" s="11">
        <v>-0.29138699151203407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13.873980817911992</v>
      </c>
      <c r="C99" s="11">
        <v>17.202054400388047</v>
      </c>
      <c r="D99" s="11">
        <f t="shared" si="72"/>
        <v>3.3280735824760548</v>
      </c>
      <c r="E99" s="11">
        <v>8.0724800300299009</v>
      </c>
      <c r="F99" s="11">
        <f t="shared" si="73"/>
        <v>11.400553612505956</v>
      </c>
      <c r="G99" s="200">
        <f t="shared" si="74"/>
        <v>3.1044857148729177E-2</v>
      </c>
      <c r="I99" s="11" t="str">
        <f>I88</f>
        <v>Administrative and secretarial occupations</v>
      </c>
      <c r="J99" s="11">
        <v>7.1966179641595645</v>
      </c>
      <c r="K99" s="11">
        <v>1.4726849538789142</v>
      </c>
      <c r="L99" s="11">
        <v>-5.7239330102806498</v>
      </c>
      <c r="M99" s="11">
        <v>1.506078077445824</v>
      </c>
      <c r="N99" s="11">
        <v>-4.2178549328348254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3.2795027527149427</v>
      </c>
      <c r="C100" s="11">
        <v>3.5044200220458079</v>
      </c>
      <c r="D100" s="11">
        <f t="shared" si="72"/>
        <v>0.2249172693308652</v>
      </c>
      <c r="E100" s="11">
        <v>1.4320558491882005</v>
      </c>
      <c r="F100" s="11">
        <f t="shared" si="73"/>
        <v>1.6569731185190657</v>
      </c>
      <c r="G100" s="200">
        <f t="shared" si="74"/>
        <v>2.4449228750356156E-2</v>
      </c>
      <c r="I100" s="11" t="str">
        <f t="shared" ref="I100:I104" si="77">I89</f>
        <v>Skilled trades occupations</v>
      </c>
      <c r="J100" s="11">
        <v>6.5902372620822938</v>
      </c>
      <c r="K100" s="11">
        <v>5.1647233932110055</v>
      </c>
      <c r="L100" s="11">
        <v>-1.4255138688712887</v>
      </c>
      <c r="M100" s="11">
        <v>2.3911199383644473</v>
      </c>
      <c r="N100" s="11">
        <v>0.96560606949315841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2.5781189527691035</v>
      </c>
      <c r="C101" s="11">
        <v>3.6643347643907886</v>
      </c>
      <c r="D101" s="11">
        <f t="shared" si="72"/>
        <v>1.0862158116216851</v>
      </c>
      <c r="E101" s="11">
        <v>1.9730496477112116</v>
      </c>
      <c r="F101" s="11">
        <f t="shared" si="73"/>
        <v>3.059265459332897</v>
      </c>
      <c r="G101" s="200">
        <f t="shared" si="74"/>
        <v>3.8615177788239974E-2</v>
      </c>
      <c r="I101" s="11" t="str">
        <f t="shared" si="77"/>
        <v>Caring, leisure and other service occupations</v>
      </c>
      <c r="J101" s="11">
        <v>3.6864263416662211</v>
      </c>
      <c r="K101" s="11">
        <v>2.4286908845110853</v>
      </c>
      <c r="L101" s="11">
        <v>-1.2577354571551356</v>
      </c>
      <c r="M101" s="11">
        <v>1.1452783078572737</v>
      </c>
      <c r="N101" s="11">
        <v>-0.11245714929786194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1.3463640844099218</v>
      </c>
      <c r="C102" s="11">
        <v>2.690480933942252</v>
      </c>
      <c r="D102" s="11">
        <f t="shared" si="72"/>
        <v>1.3441168495323301</v>
      </c>
      <c r="E102" s="11">
        <v>0.89764444521302977</v>
      </c>
      <c r="F102" s="11">
        <f t="shared" si="73"/>
        <v>2.24176129474536</v>
      </c>
      <c r="G102" s="200">
        <f t="shared" si="74"/>
        <v>3.4643655637642823E-2</v>
      </c>
      <c r="I102" s="11" t="str">
        <f t="shared" si="77"/>
        <v>Sales and customer service occupations</v>
      </c>
      <c r="J102" s="11">
        <v>5.9679447334455817</v>
      </c>
      <c r="K102" s="11">
        <v>2.8006478954877871</v>
      </c>
      <c r="L102" s="11">
        <v>-3.1672968379577942</v>
      </c>
      <c r="M102" s="11">
        <v>1.5543931452056194</v>
      </c>
      <c r="N102" s="11">
        <v>-1.6129036927521749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4.5803226478626105</v>
      </c>
      <c r="C103" s="11">
        <v>4.8115119702955509</v>
      </c>
      <c r="D103" s="11">
        <f t="shared" ref="D103:D104" si="78">C103-B103</f>
        <v>0.23118932243294044</v>
      </c>
      <c r="E103" s="11">
        <v>2.1826537915241722</v>
      </c>
      <c r="F103" s="11">
        <f t="shared" ref="F103:F104" si="79">SUM(D103:E103)</f>
        <v>2.4138431139571126</v>
      </c>
      <c r="G103" s="200">
        <f t="shared" si="74"/>
        <v>2.6319987525037059E-2</v>
      </c>
      <c r="I103" s="11" t="str">
        <f t="shared" si="77"/>
        <v>Process, plant and machine operatives</v>
      </c>
      <c r="J103" s="11">
        <v>6.9460071099389413</v>
      </c>
      <c r="K103" s="11">
        <v>4.9670066315105839</v>
      </c>
      <c r="L103" s="11">
        <v>-1.9790004784283575</v>
      </c>
      <c r="M103" s="11">
        <v>2.7976803482472619</v>
      </c>
      <c r="N103" s="11">
        <v>0.81867986981890428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8.9830129390783267</v>
      </c>
      <c r="C104" s="11">
        <v>9.6557791621653628</v>
      </c>
      <c r="D104" s="11">
        <f t="shared" si="78"/>
        <v>0.67276622308703615</v>
      </c>
      <c r="E104" s="11">
        <v>4.5788276986018825</v>
      </c>
      <c r="F104" s="11">
        <f t="shared" si="79"/>
        <v>5.2515939216889187</v>
      </c>
      <c r="G104" s="200">
        <f t="shared" si="74"/>
        <v>2.7842191183022225E-2</v>
      </c>
      <c r="I104" s="11" t="str">
        <f t="shared" si="77"/>
        <v>Elementary occupations</v>
      </c>
      <c r="J104" s="11">
        <v>14.737553599871591</v>
      </c>
      <c r="K104" s="11">
        <v>10.89104336134695</v>
      </c>
      <c r="L104" s="11">
        <v>-3.8465102385246404</v>
      </c>
      <c r="M104" s="11">
        <v>5.4495824046873507</v>
      </c>
      <c r="N104" s="11">
        <v>1.6030721661627103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8.2251511392911247</v>
      </c>
      <c r="C105" s="11">
        <v>9.3180270639804235</v>
      </c>
      <c r="D105" s="11">
        <f t="shared" si="72"/>
        <v>1.0928759246892987</v>
      </c>
      <c r="E105" s="11">
        <v>4.7763278065196122</v>
      </c>
      <c r="F105" s="11">
        <f t="shared" si="73"/>
        <v>5.8692037312089109</v>
      </c>
      <c r="G105" s="200">
        <f t="shared" si="74"/>
        <v>3.0995076536586286E-2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1.6529617758585189</v>
      </c>
      <c r="C106" s="11">
        <v>2.6348604237082034</v>
      </c>
      <c r="D106" s="11">
        <f t="shared" si="72"/>
        <v>0.9818986478496845</v>
      </c>
      <c r="E106" s="11">
        <v>1.4078166664691794</v>
      </c>
      <c r="F106" s="11">
        <f t="shared" si="73"/>
        <v>2.3897153143188641</v>
      </c>
      <c r="G106" s="200">
        <f t="shared" si="74"/>
        <v>4.19285512657388E-2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0.65968686201053439</v>
      </c>
      <c r="C107" s="11">
        <v>1.0168570559836854</v>
      </c>
      <c r="D107" s="11">
        <f t="shared" si="72"/>
        <v>0.35717019397315097</v>
      </c>
      <c r="E107" s="11">
        <v>0.5563440731124899</v>
      </c>
      <c r="F107" s="11">
        <f t="shared" si="73"/>
        <v>0.91351426708564087</v>
      </c>
      <c r="G107" s="200">
        <f t="shared" si="74"/>
        <v>4.161474528941711E-2</v>
      </c>
      <c r="I107" s="11" t="str">
        <f>I96</f>
        <v>Managers, directors and senior officials</v>
      </c>
      <c r="J107" s="11">
        <f t="array" ref="J107:J115">MMULT(aggregation!$B$13:$AA$21,B268:B293)</f>
        <v>1.2484206571741774</v>
      </c>
      <c r="K107" s="11">
        <f t="array" ref="K107:K115">MMULT(aggregation!$B$13:$AA$21,C268:C293)</f>
        <v>1.1264024032107882</v>
      </c>
      <c r="L107" s="11">
        <f t="array" ref="L107:L115">MMULT(aggregation!$B$13:$AA$21,D268:D293)</f>
        <v>-0.12201825396338917</v>
      </c>
      <c r="M107" s="11">
        <f t="array" ref="M107:M115">MMULT(aggregation!$B$13:$AA$21,E268:E293)</f>
        <v>0.38691736832118478</v>
      </c>
      <c r="N107" s="11">
        <f t="array" ref="N107:N115">MMULT(aggregation!$B$13:$AA$21,F268:F293)</f>
        <v>0.26489911435779567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0.8538606501578816</v>
      </c>
      <c r="C108" s="11">
        <v>1.3073399668519876</v>
      </c>
      <c r="D108" s="11">
        <f t="shared" si="72"/>
        <v>0.45347931669410602</v>
      </c>
      <c r="E108" s="11">
        <v>0.55473933049131352</v>
      </c>
      <c r="F108" s="11">
        <f t="shared" si="73"/>
        <v>1.0082186471854195</v>
      </c>
      <c r="G108" s="200">
        <f t="shared" si="74"/>
        <v>3.3935337035346569E-2</v>
      </c>
      <c r="I108" s="11" t="str">
        <f>I97</f>
        <v>Professional occupations</v>
      </c>
      <c r="J108" s="11">
        <v>1.1175921055019316</v>
      </c>
      <c r="K108" s="11">
        <v>1.1888166727738807</v>
      </c>
      <c r="L108" s="11">
        <v>7.1224567271949063E-2</v>
      </c>
      <c r="M108" s="11">
        <v>0.37104735423166268</v>
      </c>
      <c r="N108" s="11">
        <v>0.44227192150361178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0.38045536269185259</v>
      </c>
      <c r="C109" s="11">
        <v>0.54864992054656914</v>
      </c>
      <c r="D109" s="11">
        <f t="shared" ref="D109" si="80">C109-B109</f>
        <v>0.16819455785471654</v>
      </c>
      <c r="E109" s="11">
        <v>0.25937979089759894</v>
      </c>
      <c r="F109" s="11">
        <f t="shared" ref="F109" si="81">SUM(D109:E109)</f>
        <v>0.42757434875231548</v>
      </c>
      <c r="G109" s="200">
        <f t="shared" si="74"/>
        <v>3.5263635079652245E-2</v>
      </c>
      <c r="I109" s="11" t="str">
        <f>I98</f>
        <v>Associate professional occupations</v>
      </c>
      <c r="J109" s="11">
        <v>1.1331096554907074</v>
      </c>
      <c r="K109" s="11">
        <v>1.0924771689945239</v>
      </c>
      <c r="L109" s="11">
        <v>-4.0632486496183451E-2</v>
      </c>
      <c r="M109" s="11">
        <v>0.33525961444063596</v>
      </c>
      <c r="N109" s="11">
        <v>0.2946271279444525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0.83961717030146665</v>
      </c>
      <c r="C110" s="11">
        <v>1.3285652318906773</v>
      </c>
      <c r="D110" s="11">
        <f t="shared" si="72"/>
        <v>0.48894806158921067</v>
      </c>
      <c r="E110" s="11">
        <v>0.61320002591115819</v>
      </c>
      <c r="F110" s="11">
        <f t="shared" si="73"/>
        <v>1.1021480875003689</v>
      </c>
      <c r="G110" s="200">
        <f t="shared" si="74"/>
        <v>3.723057612691405E-2</v>
      </c>
      <c r="I110" s="11" t="str">
        <f>I99</f>
        <v>Administrative and secretarial occupations</v>
      </c>
      <c r="J110" s="11">
        <v>1.5572018097666489</v>
      </c>
      <c r="K110" s="11">
        <v>1.3507132795196197</v>
      </c>
      <c r="L110" s="11">
        <v>-0.20648853024702918</v>
      </c>
      <c r="M110" s="11">
        <v>0.45066489235926832</v>
      </c>
      <c r="N110" s="11">
        <v>0.24417636211223911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4.9767357578326497</v>
      </c>
      <c r="C111" s="11">
        <v>7.4754386792939744</v>
      </c>
      <c r="D111" s="11">
        <f>C111-B111</f>
        <v>2.4987029214613248</v>
      </c>
      <c r="E111" s="11">
        <v>4.0122341096364984</v>
      </c>
      <c r="F111" s="11">
        <f>SUM(D111:E111)</f>
        <v>6.5109370310978232</v>
      </c>
      <c r="G111" s="200">
        <f t="shared" si="74"/>
        <v>4.0202012044842972E-2</v>
      </c>
      <c r="I111" s="11" t="str">
        <f t="shared" ref="I111:I115" si="82">I100</f>
        <v>Skilled trades occupations</v>
      </c>
      <c r="J111" s="11">
        <v>2.2470606396038169</v>
      </c>
      <c r="K111" s="11">
        <v>1.158931622239207</v>
      </c>
      <c r="L111" s="11">
        <v>-1.0881290173646099</v>
      </c>
      <c r="M111" s="11">
        <v>0.51133702394066693</v>
      </c>
      <c r="N111" s="11">
        <v>-0.57679199342394294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1.3148935050936967</v>
      </c>
      <c r="C112" s="11">
        <v>2.283665975670623</v>
      </c>
      <c r="D112" s="11">
        <f t="shared" ref="D112:D113" si="83">C112-B112</f>
        <v>0.96877247057692628</v>
      </c>
      <c r="E112" s="11">
        <v>1.0867956369851854</v>
      </c>
      <c r="F112" s="11">
        <f t="shared" ref="F112:F113" si="84">SUM(D112:E112)</f>
        <v>2.0555681075621117</v>
      </c>
      <c r="G112" s="200">
        <f t="shared" si="74"/>
        <v>4.0978470737598416E-2</v>
      </c>
      <c r="I112" s="11" t="str">
        <f t="shared" si="82"/>
        <v>Caring, leisure and other service occupations</v>
      </c>
      <c r="J112" s="11">
        <v>0.77459893601619767</v>
      </c>
      <c r="K112" s="11">
        <v>0.53402617974023292</v>
      </c>
      <c r="L112" s="11">
        <v>-0.24057275627596478</v>
      </c>
      <c r="M112" s="11">
        <v>0.17937845934530008</v>
      </c>
      <c r="N112" s="11">
        <v>-6.11942969306647E-2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8.6698896508822038E-2</v>
      </c>
      <c r="C113" s="11">
        <v>0.12759151135818039</v>
      </c>
      <c r="D113" s="11">
        <f t="shared" si="83"/>
        <v>4.0892614849358355E-2</v>
      </c>
      <c r="E113" s="11">
        <v>7.022098344162965E-2</v>
      </c>
      <c r="F113" s="11">
        <f t="shared" si="84"/>
        <v>0.11111359829098801</v>
      </c>
      <c r="G113" s="200">
        <f t="shared" si="74"/>
        <v>4.034558027781654E-2</v>
      </c>
      <c r="I113" s="11" t="str">
        <f t="shared" si="82"/>
        <v>Sales and customer service occupations</v>
      </c>
      <c r="J113" s="11">
        <v>1.7893031514649402</v>
      </c>
      <c r="K113" s="11">
        <v>1.1279645367938271</v>
      </c>
      <c r="L113" s="11">
        <v>-0.66133861467111288</v>
      </c>
      <c r="M113" s="11">
        <v>0.36732001200126352</v>
      </c>
      <c r="N113" s="11">
        <v>-0.29401860266984947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3.8734157354221872</v>
      </c>
      <c r="C114" s="11">
        <v>5.2284910459663374</v>
      </c>
      <c r="D114" s="11">
        <f t="shared" si="72"/>
        <v>1.3550753105441502</v>
      </c>
      <c r="E114" s="11">
        <v>2.373874328843399</v>
      </c>
      <c r="F114" s="11">
        <f t="shared" si="73"/>
        <v>3.7289496393875492</v>
      </c>
      <c r="G114" s="200">
        <f t="shared" si="74"/>
        <v>3.2380605538762541E-2</v>
      </c>
      <c r="I114" s="11" t="str">
        <f t="shared" si="82"/>
        <v>Process, plant and machine operatives</v>
      </c>
      <c r="J114" s="11">
        <v>2.4357258061077389</v>
      </c>
      <c r="K114" s="11">
        <v>1.0797093083835074</v>
      </c>
      <c r="L114" s="11">
        <v>-1.3560164977242315</v>
      </c>
      <c r="M114" s="11">
        <v>0.56802822045425572</v>
      </c>
      <c r="N114" s="11">
        <v>-0.78798827726997589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1.3063277912821911</v>
      </c>
      <c r="C115" s="11">
        <v>2.3793709684282525</v>
      </c>
      <c r="D115" s="11">
        <f t="shared" si="72"/>
        <v>1.0730431771460613</v>
      </c>
      <c r="E115" s="11">
        <v>0.97566540383684675</v>
      </c>
      <c r="F115" s="11">
        <f t="shared" si="73"/>
        <v>2.048708580982908</v>
      </c>
      <c r="G115" s="200">
        <f t="shared" si="74"/>
        <v>3.7888767666549805E-2</v>
      </c>
      <c r="I115" s="11" t="str">
        <f t="shared" si="82"/>
        <v>Elementary occupations</v>
      </c>
      <c r="J115" s="11">
        <v>4.6313497019157417</v>
      </c>
      <c r="K115" s="11">
        <v>1.7884708917495531</v>
      </c>
      <c r="L115" s="11">
        <v>-2.842878810166189</v>
      </c>
      <c r="M115" s="11">
        <v>0.76102401577442746</v>
      </c>
      <c r="N115" s="11">
        <v>-2.0818547943917611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0.47376745488547367</v>
      </c>
      <c r="C116" s="11">
        <v>1.2204752055988044</v>
      </c>
      <c r="D116" s="11">
        <f t="shared" ref="D116:D117" si="85">C116-B116</f>
        <v>0.74670775071333073</v>
      </c>
      <c r="E116" s="11">
        <v>0.43867380584320198</v>
      </c>
      <c r="F116" s="11">
        <f t="shared" ref="F116:F117" si="86">SUM(D116:E116)</f>
        <v>1.1853815565565327</v>
      </c>
      <c r="G116" s="200">
        <f t="shared" si="74"/>
        <v>4.4662438058961751E-2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0.86518189533179368</v>
      </c>
      <c r="C117" s="11">
        <v>1.4862627502245247</v>
      </c>
      <c r="D117" s="11">
        <f t="shared" si="85"/>
        <v>0.62108085489273102</v>
      </c>
      <c r="E117" s="11">
        <v>0.80017010025713875</v>
      </c>
      <c r="F117" s="11">
        <f t="shared" si="86"/>
        <v>1.4212509551498698</v>
      </c>
      <c r="G117" s="200">
        <f t="shared" si="74"/>
        <v>4.4623779899262805E-2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0.26711115589369389</v>
      </c>
      <c r="C118" s="11">
        <v>0.29843163292717456</v>
      </c>
      <c r="D118" s="11">
        <f t="shared" si="72"/>
        <v>3.1320477033480676E-2</v>
      </c>
      <c r="E118" s="11">
        <v>0.15714406413490767</v>
      </c>
      <c r="F118" s="11">
        <f t="shared" si="73"/>
        <v>0.18846454116838834</v>
      </c>
      <c r="G118" s="200">
        <f t="shared" si="74"/>
        <v>3.1325314401070337E-2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3.4655458973855322</v>
      </c>
      <c r="C119" s="11">
        <v>5.6349867238423448</v>
      </c>
      <c r="D119" s="11">
        <f t="shared" ref="D119" si="87">C119-B119</f>
        <v>2.1694408264568126</v>
      </c>
      <c r="E119" s="11">
        <v>2.8807072748872713</v>
      </c>
      <c r="F119" s="11">
        <f t="shared" ref="F119" si="88">SUM(D119:E119)</f>
        <v>5.0501481013440834</v>
      </c>
      <c r="G119" s="200">
        <f t="shared" si="74"/>
        <v>4.1157381689142625E-2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109.13695583992596</v>
      </c>
      <c r="C120" s="11">
        <f t="shared" ref="C120:F120" si="89">SUM(C94:C119)</f>
        <v>135.05213939374948</v>
      </c>
      <c r="D120" s="11">
        <f t="shared" si="89"/>
        <v>25.915183553823571</v>
      </c>
      <c r="E120" s="11">
        <f t="shared" si="89"/>
        <v>64.531536928060262</v>
      </c>
      <c r="F120" s="11">
        <f t="shared" si="89"/>
        <v>90.446720481883816</v>
      </c>
      <c r="G120" s="200">
        <f t="shared" si="74"/>
        <v>3.1454195261950479E-2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2.1643480445334204</v>
      </c>
      <c r="C123" s="11">
        <v>2.2647864380375848</v>
      </c>
      <c r="D123" s="11">
        <f>C123-B123</f>
        <v>0.10043839350416439</v>
      </c>
      <c r="E123" s="11">
        <v>1.1114899494216897</v>
      </c>
      <c r="F123" s="11">
        <f>SUM(D123:E123)</f>
        <v>1.2119283429258541</v>
      </c>
      <c r="G123" s="200">
        <f>IF(B123&gt;0,(1+(E123/B123))^(1/($C$6-$B$6))-1,0)</f>
        <v>2.8015558893561332E-2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1.2080717172398847</v>
      </c>
      <c r="C124" s="11">
        <v>1.8900595964599332</v>
      </c>
      <c r="D124" s="11">
        <f t="shared" ref="D124:D139" si="92">C124-B124</f>
        <v>0.68198787922004844</v>
      </c>
      <c r="E124" s="11">
        <v>1.0226899546523389</v>
      </c>
      <c r="F124" s="11">
        <f t="shared" ref="F124:F131" si="93">SUM(D124:E124)</f>
        <v>1.7046778338723874</v>
      </c>
      <c r="G124" s="200">
        <f t="shared" ref="G124:G147" si="94">IF(B124&gt;0,(1+(E124/B124))^(1/($C$6-$B$6))-1,0)</f>
        <v>4.1735259197632324E-2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1.3787883113700814</v>
      </c>
      <c r="C125" s="11">
        <v>1.7077381368616606</v>
      </c>
      <c r="D125" s="11">
        <f t="shared" si="92"/>
        <v>0.32894982549157925</v>
      </c>
      <c r="E125" s="11">
        <v>0.57220231526032861</v>
      </c>
      <c r="F125" s="11">
        <f t="shared" si="93"/>
        <v>0.90115214075190786</v>
      </c>
      <c r="G125" s="200">
        <f t="shared" si="94"/>
        <v>2.3412002380923891E-2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2.2743502219994935</v>
      </c>
      <c r="C126" s="11">
        <v>0.62291530786928151</v>
      </c>
      <c r="D126" s="11">
        <f t="shared" si="92"/>
        <v>-1.651434914130212</v>
      </c>
      <c r="E126" s="11">
        <v>0.47377082461563014</v>
      </c>
      <c r="F126" s="11">
        <f t="shared" si="93"/>
        <v>-1.177664089514582</v>
      </c>
      <c r="G126" s="200">
        <f t="shared" si="94"/>
        <v>1.2694771587324905E-2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0.61375179498276222</v>
      </c>
      <c r="C127" s="11">
        <v>0.36387738595846125</v>
      </c>
      <c r="D127" s="11">
        <f t="shared" si="92"/>
        <v>-0.24987440902430097</v>
      </c>
      <c r="E127" s="11">
        <v>0.1194823761999087</v>
      </c>
      <c r="F127" s="11">
        <f t="shared" si="93"/>
        <v>-0.13039203282439227</v>
      </c>
      <c r="G127" s="200">
        <f>IF(B127&gt;0,(1+(E127/B127))^(1/($C$6-$B$6))-1,0)</f>
        <v>1.1928889509564611E-2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1.2511174680807884</v>
      </c>
      <c r="C128" s="11">
        <v>1.3390810473083787</v>
      </c>
      <c r="D128" s="11">
        <f t="shared" si="92"/>
        <v>8.7963579227590349E-2</v>
      </c>
      <c r="E128" s="11">
        <v>0.47266477338111473</v>
      </c>
      <c r="F128" s="11">
        <f t="shared" si="93"/>
        <v>0.56062835260870503</v>
      </c>
      <c r="G128" s="200">
        <f t="shared" si="94"/>
        <v>2.1595460138347233E-2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0.57337952945601356</v>
      </c>
      <c r="C129" s="11">
        <v>0.7862189185602918</v>
      </c>
      <c r="D129" s="11">
        <f t="shared" si="92"/>
        <v>0.21283938910427824</v>
      </c>
      <c r="E129" s="11">
        <v>0.3005976522865233</v>
      </c>
      <c r="F129" s="11">
        <f t="shared" si="93"/>
        <v>0.5134370413908016</v>
      </c>
      <c r="G129" s="200">
        <f t="shared" si="94"/>
        <v>2.8498968982715978E-2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1.216104473406701</v>
      </c>
      <c r="C130" s="11">
        <v>0.52876545897000471</v>
      </c>
      <c r="D130" s="11">
        <f t="shared" si="92"/>
        <v>-0.68733901443669632</v>
      </c>
      <c r="E130" s="11">
        <v>0.33943760911495185</v>
      </c>
      <c r="F130" s="11">
        <f t="shared" si="93"/>
        <v>-0.34790140532174446</v>
      </c>
      <c r="G130" s="200">
        <f t="shared" si="94"/>
        <v>1.6546833553342077E-2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0.33425091688332548</v>
      </c>
      <c r="C131" s="11">
        <v>0.62918516893131549</v>
      </c>
      <c r="D131" s="11">
        <f t="shared" si="92"/>
        <v>0.29493425204799001</v>
      </c>
      <c r="E131" s="11">
        <v>0.19003223538624422</v>
      </c>
      <c r="F131" s="11">
        <f t="shared" si="93"/>
        <v>0.48496648743423421</v>
      </c>
      <c r="G131" s="200">
        <f t="shared" si="94"/>
        <v>3.0464147879309289E-2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0.57746558861383301</v>
      </c>
      <c r="C132" s="11">
        <v>0.68431076785626654</v>
      </c>
      <c r="D132" s="11">
        <f t="shared" si="92"/>
        <v>0.10684517924243353</v>
      </c>
      <c r="E132" s="11">
        <v>0.27207771819273163</v>
      </c>
      <c r="F132" s="11">
        <f t="shared" ref="F132:F133" si="95">SUM(D132:E132)</f>
        <v>0.37892289743516516</v>
      </c>
      <c r="G132" s="200">
        <f t="shared" si="94"/>
        <v>2.6070718731349363E-2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2.3125473323065941</v>
      </c>
      <c r="C133" s="11">
        <v>2.6081957411086272</v>
      </c>
      <c r="D133" s="11">
        <f t="shared" si="92"/>
        <v>0.29564840880203302</v>
      </c>
      <c r="E133" s="11">
        <v>1.1577975958526079</v>
      </c>
      <c r="F133" s="11">
        <f t="shared" si="95"/>
        <v>1.4534460046546409</v>
      </c>
      <c r="G133" s="200">
        <f t="shared" si="94"/>
        <v>2.742974352090588E-2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3.3247396614722233</v>
      </c>
      <c r="C134" s="11">
        <v>3.6713644060822315</v>
      </c>
      <c r="D134" s="11">
        <f t="shared" si="92"/>
        <v>0.34662474461000814</v>
      </c>
      <c r="E134" s="11">
        <v>1.9867076953868537</v>
      </c>
      <c r="F134" s="11">
        <f t="shared" ref="F134:F137" si="96">SUM(D134:E134)</f>
        <v>2.3333324399968616</v>
      </c>
      <c r="G134" s="200">
        <f t="shared" si="94"/>
        <v>3.1724354557923551E-2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0.86685266810252903</v>
      </c>
      <c r="C135" s="11">
        <v>1.149497468129288</v>
      </c>
      <c r="D135" s="11">
        <f t="shared" si="92"/>
        <v>0.28264480002675896</v>
      </c>
      <c r="E135" s="11">
        <v>0.65608101870649971</v>
      </c>
      <c r="F135" s="11">
        <f t="shared" si="96"/>
        <v>0.93872581873325867</v>
      </c>
      <c r="G135" s="200">
        <f t="shared" si="94"/>
        <v>3.8282928863013543E-2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0.25896704588006947</v>
      </c>
      <c r="C136" s="11">
        <v>0.39750844991560996</v>
      </c>
      <c r="D136" s="11">
        <f t="shared" si="92"/>
        <v>0.13854140403554049</v>
      </c>
      <c r="E136" s="11">
        <v>0.23371035944639063</v>
      </c>
      <c r="F136" s="11">
        <f t="shared" si="96"/>
        <v>0.37225176348193112</v>
      </c>
      <c r="G136" s="200">
        <f t="shared" si="94"/>
        <v>4.3809414324042173E-2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0.33283326932656859</v>
      </c>
      <c r="C137" s="11">
        <v>0.47183643940216419</v>
      </c>
      <c r="D137" s="11">
        <f t="shared" si="92"/>
        <v>0.13900317007559559</v>
      </c>
      <c r="E137" s="11">
        <v>0.18097896714090816</v>
      </c>
      <c r="F137" s="11">
        <f t="shared" si="96"/>
        <v>0.31998213721650376</v>
      </c>
      <c r="G137" s="200">
        <f t="shared" si="94"/>
        <v>2.9370806944896133E-2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0.25167687744412337</v>
      </c>
      <c r="C138" s="11">
        <v>0.35021599283097238</v>
      </c>
      <c r="D138" s="11">
        <f t="shared" si="92"/>
        <v>9.8539115386849008E-2</v>
      </c>
      <c r="E138" s="11">
        <v>0.17730083044020051</v>
      </c>
      <c r="F138" s="11">
        <f t="shared" ref="F138" si="97">SUM(D138:E138)</f>
        <v>0.27583994582704952</v>
      </c>
      <c r="G138" s="200">
        <f t="shared" si="94"/>
        <v>3.6190072646587135E-2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0.34778934294233482</v>
      </c>
      <c r="C139" s="11">
        <v>0.46946586439470384</v>
      </c>
      <c r="D139" s="11">
        <f t="shared" si="92"/>
        <v>0.12167652145236901</v>
      </c>
      <c r="E139" s="11">
        <v>0.22021301288031384</v>
      </c>
      <c r="F139" s="11">
        <f t="shared" ref="F139" si="98">SUM(D139:E139)</f>
        <v>0.34188953433268288</v>
      </c>
      <c r="G139" s="200">
        <f t="shared" si="94"/>
        <v>3.3242491057200452E-2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4.0654290287771229</v>
      </c>
      <c r="C140" s="11">
        <v>4.6261574863878199</v>
      </c>
      <c r="D140" s="11">
        <f>C140-B140</f>
        <v>0.56072845761069701</v>
      </c>
      <c r="E140" s="11">
        <v>2.4948600459466572</v>
      </c>
      <c r="F140" s="11">
        <f>SUM(D140:E140)</f>
        <v>3.0555885035573542</v>
      </c>
      <c r="G140" s="200">
        <f t="shared" si="94"/>
        <v>3.2415317884328498E-2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0.75461123666486696</v>
      </c>
      <c r="C141" s="11">
        <v>1.0979717323651075</v>
      </c>
      <c r="D141" s="11">
        <f t="shared" ref="D141:D147" si="99">C141-B141</f>
        <v>0.34336049570024052</v>
      </c>
      <c r="E141" s="11">
        <v>0.54603648921808035</v>
      </c>
      <c r="F141" s="11">
        <f t="shared" ref="F141:F142" si="100">SUM(D141:E141)</f>
        <v>0.88939698491832087</v>
      </c>
      <c r="G141" s="200">
        <f t="shared" si="94"/>
        <v>3.6961011815993983E-2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2.5724680819149078E-2</v>
      </c>
      <c r="C142" s="11">
        <v>2.9358420672712729E-2</v>
      </c>
      <c r="D142" s="11">
        <f t="shared" si="99"/>
        <v>3.6337398535636507E-3</v>
      </c>
      <c r="E142" s="11">
        <v>1.5180511273214634E-2</v>
      </c>
      <c r="F142" s="11">
        <f t="shared" si="100"/>
        <v>1.8814251126778286E-2</v>
      </c>
      <c r="G142" s="200">
        <f t="shared" si="94"/>
        <v>3.1403409626340251E-2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1.2407649871564459</v>
      </c>
      <c r="C143" s="11">
        <v>1.4533368799222111</v>
      </c>
      <c r="D143" s="11">
        <f t="shared" si="99"/>
        <v>0.21257189276576516</v>
      </c>
      <c r="E143" s="11">
        <v>0.69192947017157314</v>
      </c>
      <c r="F143" s="11">
        <f t="shared" ref="F143:F144" si="101">SUM(D143:E143)</f>
        <v>0.90450136293733829</v>
      </c>
      <c r="G143" s="200">
        <f t="shared" si="94"/>
        <v>2.998660823444621E-2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0.44212010375592137</v>
      </c>
      <c r="C144" s="11">
        <v>0.7968251933083188</v>
      </c>
      <c r="D144" s="11">
        <f t="shared" si="99"/>
        <v>0.35470508955239743</v>
      </c>
      <c r="E144" s="11">
        <v>0.34679489171750227</v>
      </c>
      <c r="F144" s="11">
        <f t="shared" si="101"/>
        <v>0.70149998126989965</v>
      </c>
      <c r="G144" s="200">
        <f t="shared" si="94"/>
        <v>3.9359994332879067E-2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0.19320843031413654</v>
      </c>
      <c r="C145" s="11">
        <v>0.39014188693589585</v>
      </c>
      <c r="D145" s="11">
        <f t="shared" si="99"/>
        <v>0.19693345662175932</v>
      </c>
      <c r="E145" s="11">
        <v>0.14475700189206023</v>
      </c>
      <c r="F145" s="11">
        <f t="shared" ref="F145:F146" si="102">SUM(D145:E145)</f>
        <v>0.34169045851381952</v>
      </c>
      <c r="G145" s="200">
        <f t="shared" si="94"/>
        <v>3.7981820732753135E-2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0.39941759617812672</v>
      </c>
      <c r="C146" s="11">
        <v>0.64615149669375493</v>
      </c>
      <c r="D146" s="11">
        <f t="shared" si="99"/>
        <v>0.24673390051562821</v>
      </c>
      <c r="E146" s="11">
        <v>0.36166909910196288</v>
      </c>
      <c r="F146" s="11">
        <f t="shared" si="102"/>
        <v>0.60840299961759103</v>
      </c>
      <c r="G146" s="200">
        <f t="shared" si="94"/>
        <v>4.3919786002843964E-2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0.20654148683256873</v>
      </c>
      <c r="C147" s="11">
        <v>0.28354172206376282</v>
      </c>
      <c r="D147" s="11">
        <f t="shared" si="99"/>
        <v>7.7000235231194092E-2</v>
      </c>
      <c r="E147" s="11">
        <v>0.13542832481600864</v>
      </c>
      <c r="F147" s="11">
        <f t="shared" ref="F147" si="103">SUM(D147:E147)</f>
        <v>0.21242856004720273</v>
      </c>
      <c r="G147" s="200">
        <f t="shared" si="94"/>
        <v>3.4186103992855488E-2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1.7999111139517918</v>
      </c>
      <c r="C148" s="11">
        <v>2.9720271970538157</v>
      </c>
      <c r="D148" s="11">
        <f t="shared" ref="D148" si="104">C148-B148</f>
        <v>1.1721160831020239</v>
      </c>
      <c r="E148" s="11">
        <v>1.4343891797247945</v>
      </c>
      <c r="F148" s="11">
        <f t="shared" ref="F148" si="105">SUM(D148:E148)</f>
        <v>2.6065052628268184</v>
      </c>
      <c r="G148" s="200">
        <f t="shared" ref="G148:G149" si="106">IF(B148&gt;0,(1+(E148/B148))^(1/($C$6-$B$6))-1,0)</f>
        <v>3.9845026046082976E-2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28.414762928490873</v>
      </c>
      <c r="C149" s="11">
        <f t="shared" ref="C149:F149" si="107">SUM(C123:C148)</f>
        <v>32.230534604080169</v>
      </c>
      <c r="D149" s="11">
        <f t="shared" si="107"/>
        <v>3.8157716755892985</v>
      </c>
      <c r="E149" s="11">
        <f t="shared" si="107"/>
        <v>15.658279902227088</v>
      </c>
      <c r="F149" s="11">
        <f t="shared" si="107"/>
        <v>19.474051577816393</v>
      </c>
      <c r="G149" s="200">
        <f t="shared" si="106"/>
        <v>2.9694990530468646E-2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3.2411500003749243</v>
      </c>
      <c r="C152" s="11">
        <v>3.3625686399669208</v>
      </c>
      <c r="D152" s="11">
        <f>C152-B152</f>
        <v>0.1214186395919965</v>
      </c>
      <c r="E152" s="11">
        <v>1.6536915299285717</v>
      </c>
      <c r="F152" s="11">
        <f>SUM(D152:E152)</f>
        <v>1.7751101695205682</v>
      </c>
      <c r="G152" s="200">
        <f>IF(B152&gt;0,(1+(E152/B152))^(1/($C$6-$B$6))-1,0)</f>
        <v>2.7864737186693134E-2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1.2304086435678487</v>
      </c>
      <c r="C153" s="11">
        <v>1.9405948542780838</v>
      </c>
      <c r="D153" s="11">
        <f t="shared" ref="D153:D168" si="110">C153-B153</f>
        <v>0.71018621071023502</v>
      </c>
      <c r="E153" s="11">
        <v>0.98640042153066854</v>
      </c>
      <c r="F153" s="11">
        <f t="shared" ref="F153:F160" si="111">SUM(D153:E153)</f>
        <v>1.6965866322409036</v>
      </c>
      <c r="G153" s="200">
        <f t="shared" ref="G153:G155" si="112">IF(B153&gt;0,(1+(E153/B153))^(1/($C$6-$B$6))-1,0)</f>
        <v>4.0028549208612096E-2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3.3018961461426106</v>
      </c>
      <c r="C154" s="11">
        <v>3.2255267086092161</v>
      </c>
      <c r="D154" s="11">
        <f t="shared" si="110"/>
        <v>-7.6369437533394535E-2</v>
      </c>
      <c r="E154" s="11">
        <v>1.1268901767245454</v>
      </c>
      <c r="F154" s="11">
        <f t="shared" si="111"/>
        <v>1.0505207391911509</v>
      </c>
      <c r="G154" s="200">
        <f t="shared" si="112"/>
        <v>1.9768097142998986E-2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0.62377784372866951</v>
      </c>
      <c r="C155" s="11">
        <v>0.77230904876914841</v>
      </c>
      <c r="D155" s="11">
        <f t="shared" si="110"/>
        <v>0.1485312050404789</v>
      </c>
      <c r="E155" s="11">
        <v>0.35834727809708777</v>
      </c>
      <c r="F155" s="11">
        <f t="shared" si="111"/>
        <v>0.50687848313756667</v>
      </c>
      <c r="G155" s="200">
        <f t="shared" si="112"/>
        <v>3.0724165684926641E-2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0.27892231869313866</v>
      </c>
      <c r="C156" s="11">
        <v>0.19525847941185095</v>
      </c>
      <c r="D156" s="11">
        <f t="shared" si="110"/>
        <v>-8.3663839281287705E-2</v>
      </c>
      <c r="E156" s="11">
        <v>0.10425255601327718</v>
      </c>
      <c r="F156" s="11">
        <f t="shared" si="111"/>
        <v>2.0588716731989476E-2</v>
      </c>
      <c r="G156" s="200">
        <f>IF(B156&gt;0,(1+(E156/B156))^(1/($C$6-$B$6))-1,0)</f>
        <v>2.1396229883091644E-2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2.2299967216370837</v>
      </c>
      <c r="C157" s="11">
        <v>2.9625425870351538</v>
      </c>
      <c r="D157" s="11">
        <f t="shared" si="110"/>
        <v>0.7325458653980701</v>
      </c>
      <c r="E157" s="11">
        <v>1.2708075846620568</v>
      </c>
      <c r="F157" s="11">
        <f t="shared" si="111"/>
        <v>2.0033534500601267</v>
      </c>
      <c r="G157" s="200">
        <f t="shared" ref="G157:G178" si="113">IF(B157&gt;0,(1+(E157/B157))^(1/($C$6-$B$6))-1,0)</f>
        <v>3.0522726781917697E-2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1.2460682708053301</v>
      </c>
      <c r="C158" s="11">
        <v>1.0036786074354551</v>
      </c>
      <c r="D158" s="11">
        <f t="shared" si="110"/>
        <v>-0.242389663369875</v>
      </c>
      <c r="E158" s="11">
        <v>0.40161832901599742</v>
      </c>
      <c r="F158" s="11">
        <f t="shared" si="111"/>
        <v>0.15922866564612242</v>
      </c>
      <c r="G158" s="200">
        <f t="shared" si="113"/>
        <v>1.8799801042033826E-2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0.45042554083998576</v>
      </c>
      <c r="C159" s="11">
        <v>0.49538997821762376</v>
      </c>
      <c r="D159" s="11">
        <f t="shared" si="110"/>
        <v>4.4964437377638E-2</v>
      </c>
      <c r="E159" s="11">
        <v>0.26359016148203873</v>
      </c>
      <c r="F159" s="11">
        <f t="shared" si="111"/>
        <v>0.30855459885967673</v>
      </c>
      <c r="G159" s="200">
        <f t="shared" si="113"/>
        <v>3.1190690524419251E-2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0.28033657281764124</v>
      </c>
      <c r="C160" s="11">
        <v>0.39969705739201489</v>
      </c>
      <c r="D160" s="11">
        <f t="shared" si="110"/>
        <v>0.11936048457437365</v>
      </c>
      <c r="E160" s="11">
        <v>0.13184688548154291</v>
      </c>
      <c r="F160" s="11">
        <f t="shared" si="111"/>
        <v>0.25120737005591653</v>
      </c>
      <c r="G160" s="200">
        <f t="shared" si="113"/>
        <v>2.6031560866208947E-2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0.64426319985968106</v>
      </c>
      <c r="C161" s="11">
        <v>0.54367256263253938</v>
      </c>
      <c r="D161" s="11">
        <f t="shared" si="110"/>
        <v>-0.10059063722714168</v>
      </c>
      <c r="E161" s="11">
        <v>0.24716902344300551</v>
      </c>
      <c r="F161" s="11">
        <f t="shared" ref="F161:F162" si="114">SUM(D161:E161)</f>
        <v>0.14657838621586383</v>
      </c>
      <c r="G161" s="200">
        <f t="shared" si="113"/>
        <v>2.1884159062784736E-2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2.070695442846056</v>
      </c>
      <c r="C162" s="11">
        <v>2.2397873812253706</v>
      </c>
      <c r="D162" s="11">
        <f t="shared" si="110"/>
        <v>0.16909193837931458</v>
      </c>
      <c r="E162" s="11">
        <v>0.98089299333574531</v>
      </c>
      <c r="F162" s="11">
        <f t="shared" si="114"/>
        <v>1.1499849317150599</v>
      </c>
      <c r="G162" s="200">
        <f t="shared" si="113"/>
        <v>2.6188906655361333E-2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2.9383828595579331</v>
      </c>
      <c r="C163" s="11">
        <v>3.2204093988085249</v>
      </c>
      <c r="D163" s="11">
        <f t="shared" si="110"/>
        <v>0.28202653925059185</v>
      </c>
      <c r="E163" s="11">
        <v>1.63826967796408</v>
      </c>
      <c r="F163" s="11">
        <f t="shared" ref="F163:F166" si="115">SUM(D163:E163)</f>
        <v>1.9202962172146718</v>
      </c>
      <c r="G163" s="200">
        <f t="shared" si="113"/>
        <v>2.9981214895443919E-2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0.69109684759680634</v>
      </c>
      <c r="C164" s="11">
        <v>0.65738374553603984</v>
      </c>
      <c r="D164" s="11">
        <f t="shared" si="110"/>
        <v>-3.3713102060766498E-2</v>
      </c>
      <c r="E164" s="11">
        <v>0.41934177067206951</v>
      </c>
      <c r="F164" s="11">
        <f t="shared" si="115"/>
        <v>0.38562866861130302</v>
      </c>
      <c r="G164" s="200">
        <f t="shared" si="113"/>
        <v>3.212043401693121E-2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0.39550928522582723</v>
      </c>
      <c r="C165" s="11">
        <v>0.6080469769120348</v>
      </c>
      <c r="D165" s="11">
        <f t="shared" si="110"/>
        <v>0.21253769168620756</v>
      </c>
      <c r="E165" s="11">
        <v>0.32242472214021706</v>
      </c>
      <c r="F165" s="11">
        <f t="shared" si="115"/>
        <v>0.53496241382642462</v>
      </c>
      <c r="G165" s="200">
        <f t="shared" si="113"/>
        <v>4.0547370616950573E-2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1.2666292735769562</v>
      </c>
      <c r="C166" s="11">
        <v>1.5849024595495387</v>
      </c>
      <c r="D166" s="11">
        <f t="shared" si="110"/>
        <v>0.31827318597258247</v>
      </c>
      <c r="E166" s="11">
        <v>0.63757372789797451</v>
      </c>
      <c r="F166" s="11">
        <f t="shared" si="115"/>
        <v>0.95584691387055698</v>
      </c>
      <c r="G166" s="200">
        <f t="shared" si="113"/>
        <v>2.7553039652725486E-2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0.35738424361501175</v>
      </c>
      <c r="C167" s="11">
        <v>0.50725702816913609</v>
      </c>
      <c r="D167" s="11">
        <f t="shared" si="110"/>
        <v>0.14987278455412434</v>
      </c>
      <c r="E167" s="11">
        <v>0.25713255551730263</v>
      </c>
      <c r="F167" s="11">
        <f t="shared" ref="F167" si="116">SUM(D167:E167)</f>
        <v>0.40700534007142697</v>
      </c>
      <c r="G167" s="200">
        <f t="shared" si="113"/>
        <v>3.6795787259642498E-2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0.37649709043403751</v>
      </c>
      <c r="C168" s="11">
        <v>0.51104653793003618</v>
      </c>
      <c r="D168" s="11">
        <f t="shared" si="110"/>
        <v>0.13454944749599868</v>
      </c>
      <c r="E168" s="11">
        <v>0.23661794478044407</v>
      </c>
      <c r="F168" s="11">
        <f t="shared" ref="F168" si="117">SUM(D168:E168)</f>
        <v>0.37116739227644274</v>
      </c>
      <c r="G168" s="200">
        <f t="shared" si="113"/>
        <v>3.3043690377461354E-2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2.3319992590320107</v>
      </c>
      <c r="C169" s="11">
        <v>2.8491204192344166</v>
      </c>
      <c r="D169" s="11">
        <f>C169-B169</f>
        <v>0.51712116020240595</v>
      </c>
      <c r="E169" s="11">
        <v>1.5126061276270168</v>
      </c>
      <c r="F169" s="11">
        <f>SUM(D169:E169)</f>
        <v>2.0297272878294228</v>
      </c>
      <c r="G169" s="200">
        <f t="shared" si="113"/>
        <v>3.3891323721745081E-2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0.98686293413498694</v>
      </c>
      <c r="C170" s="11">
        <v>1.6075574024745756</v>
      </c>
      <c r="D170" s="11">
        <f t="shared" ref="D170:D176" si="118">C170-B170</f>
        <v>0.62069446833958863</v>
      </c>
      <c r="E170" s="11">
        <v>0.78459623599896644</v>
      </c>
      <c r="F170" s="11">
        <f t="shared" ref="F170:F171" si="119">SUM(D170:E170)</f>
        <v>1.405290704338555</v>
      </c>
      <c r="G170" s="200">
        <f t="shared" si="113"/>
        <v>3.9772404957290508E-2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2.3122970503469648E-2</v>
      </c>
      <c r="C171" s="11">
        <v>2.3092396481792305E-2</v>
      </c>
      <c r="D171" s="11">
        <f t="shared" si="118"/>
        <v>-3.0574021677342439E-5</v>
      </c>
      <c r="E171" s="11">
        <v>1.3121422235163754E-2</v>
      </c>
      <c r="F171" s="11">
        <f t="shared" si="119"/>
        <v>1.3090848213486411E-2</v>
      </c>
      <c r="G171" s="200">
        <f t="shared" si="113"/>
        <v>3.0417312459775969E-2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1.0212289568944617</v>
      </c>
      <c r="C172" s="11">
        <v>1.1488598974745494</v>
      </c>
      <c r="D172" s="11">
        <f t="shared" si="118"/>
        <v>0.12763094058008773</v>
      </c>
      <c r="E172" s="11">
        <v>0.48178325225315516</v>
      </c>
      <c r="F172" s="11">
        <f t="shared" ref="F172:F173" si="120">SUM(D172:E172)</f>
        <v>0.60941419283324283</v>
      </c>
      <c r="G172" s="200">
        <f t="shared" si="113"/>
        <v>2.6099066516014791E-2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0.48279204761979255</v>
      </c>
      <c r="C173" s="11">
        <v>0.76697514765549446</v>
      </c>
      <c r="D173" s="11">
        <f t="shared" si="118"/>
        <v>0.28418310003570191</v>
      </c>
      <c r="E173" s="11">
        <v>0.32220248846896238</v>
      </c>
      <c r="F173" s="11">
        <f t="shared" si="120"/>
        <v>0.60638558850466429</v>
      </c>
      <c r="G173" s="200">
        <f t="shared" si="113"/>
        <v>3.4670789298917315E-2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0.38368086101489096</v>
      </c>
      <c r="C174" s="11">
        <v>0.76753775704645111</v>
      </c>
      <c r="D174" s="11">
        <f t="shared" si="118"/>
        <v>0.38385689603156015</v>
      </c>
      <c r="E174" s="11">
        <v>0.28934516594650439</v>
      </c>
      <c r="F174" s="11">
        <f t="shared" ref="F174:F175" si="121">SUM(D174:E174)</f>
        <v>0.67320206197806454</v>
      </c>
      <c r="G174" s="200">
        <f t="shared" si="113"/>
        <v>3.8175513985115428E-2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0.61515215939406576</v>
      </c>
      <c r="C175" s="11">
        <v>0.96759491061619363</v>
      </c>
      <c r="D175" s="11">
        <f t="shared" si="118"/>
        <v>0.35244275122212787</v>
      </c>
      <c r="E175" s="11">
        <v>0.55265265541258646</v>
      </c>
      <c r="F175" s="11">
        <f t="shared" si="121"/>
        <v>0.90509540663471433</v>
      </c>
      <c r="G175" s="200">
        <f t="shared" si="113"/>
        <v>4.3660340870269598E-2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0.23643641751062705</v>
      </c>
      <c r="C176" s="11">
        <v>0.26226649637015387</v>
      </c>
      <c r="D176" s="11">
        <f t="shared" si="118"/>
        <v>2.5830078859526817E-2</v>
      </c>
      <c r="E176" s="11">
        <v>0.12127730947252863</v>
      </c>
      <c r="F176" s="11">
        <f t="shared" ref="F176" si="122">SUM(D176:E176)</f>
        <v>0.14710738833205544</v>
      </c>
      <c r="G176" s="200">
        <f t="shared" si="113"/>
        <v>2.7988088404798273E-2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1.5778416609379466</v>
      </c>
      <c r="C177" s="11">
        <v>2.5466210809509842</v>
      </c>
      <c r="D177" s="11">
        <f t="shared" ref="D177" si="123">C177-B177</f>
        <v>0.96877942001303752</v>
      </c>
      <c r="E177" s="11">
        <v>1.2196434877476001</v>
      </c>
      <c r="F177" s="11">
        <f t="shared" ref="F177" si="124">SUM(D177:E177)</f>
        <v>2.1884229077606374</v>
      </c>
      <c r="G177" s="200">
        <f t="shared" si="113"/>
        <v>3.8915657048510965E-2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29.282557568361788</v>
      </c>
      <c r="C178" s="11">
        <f t="shared" ref="C178:F178" si="125">SUM(C152:C177)</f>
        <v>35.169697560183302</v>
      </c>
      <c r="D178" s="11">
        <f t="shared" si="125"/>
        <v>5.8871399918215053</v>
      </c>
      <c r="E178" s="11">
        <f t="shared" si="125"/>
        <v>16.334095483849111</v>
      </c>
      <c r="F178" s="11">
        <f t="shared" si="125"/>
        <v>22.221235475670611</v>
      </c>
      <c r="G178" s="200">
        <f t="shared" si="113"/>
        <v>2.9993049639561287E-2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6.9328660210984694</v>
      </c>
      <c r="C181" s="11">
        <v>7.0297426363737259</v>
      </c>
      <c r="D181" s="11">
        <f>C181-B181</f>
        <v>9.6876615275256484E-2</v>
      </c>
      <c r="E181" s="11">
        <v>3.0431368914349322</v>
      </c>
      <c r="F181" s="11">
        <f>SUM(D181:E181)</f>
        <v>3.1400135067101886</v>
      </c>
      <c r="G181" s="200">
        <f>IF(B181&gt;0,(1+(E181/B181))^(1/($C$6-$B$6))-1,0)</f>
        <v>2.4557296758835889E-2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2.8365884460412554</v>
      </c>
      <c r="C182" s="11">
        <v>3.9732268319535162</v>
      </c>
      <c r="D182" s="11">
        <f t="shared" ref="D182:D197" si="128">C182-B182</f>
        <v>1.1366383859122609</v>
      </c>
      <c r="E182" s="11">
        <v>1.7867324583500255</v>
      </c>
      <c r="F182" s="11">
        <f t="shared" ref="F182:F189" si="129">SUM(D182:E182)</f>
        <v>2.9233708442622861</v>
      </c>
      <c r="G182" s="200">
        <f t="shared" ref="G182:G184" si="130">IF(B182&gt;0,(1+(E182/B182))^(1/($C$6-$B$6))-1,0)</f>
        <v>3.3103534279031566E-2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4.2568012196993443</v>
      </c>
      <c r="C183" s="11">
        <v>3.965137355018153</v>
      </c>
      <c r="D183" s="11">
        <f t="shared" si="128"/>
        <v>-0.29166386468119132</v>
      </c>
      <c r="E183" s="11">
        <v>1.2219430609491841</v>
      </c>
      <c r="F183" s="11">
        <f t="shared" si="129"/>
        <v>0.93027919626799283</v>
      </c>
      <c r="G183" s="200">
        <f t="shared" si="130"/>
        <v>1.696618070253475E-2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1.8671741951663063</v>
      </c>
      <c r="C184" s="11">
        <v>2.395498726406541</v>
      </c>
      <c r="D184" s="11">
        <f t="shared" si="128"/>
        <v>0.52832453124023471</v>
      </c>
      <c r="E184" s="11">
        <v>1.287124219572207</v>
      </c>
      <c r="F184" s="11">
        <f t="shared" si="129"/>
        <v>1.8154487508124417</v>
      </c>
      <c r="G184" s="200">
        <f t="shared" si="130"/>
        <v>3.5574138142129952E-2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1.0891326301592938</v>
      </c>
      <c r="C185" s="11">
        <v>1.4581055281129016</v>
      </c>
      <c r="D185" s="11">
        <f t="shared" si="128"/>
        <v>0.36897289795360777</v>
      </c>
      <c r="E185" s="11">
        <v>0.52660632201509572</v>
      </c>
      <c r="F185" s="11">
        <f t="shared" si="129"/>
        <v>0.89557921996870349</v>
      </c>
      <c r="G185" s="200">
        <f>IF(B185&gt;0,(1+(E185/B185))^(1/($C$6-$B$6))-1,0)</f>
        <v>2.6642790474834532E-2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4.3913346700964748</v>
      </c>
      <c r="C186" s="11">
        <v>5.5784613735622646</v>
      </c>
      <c r="D186" s="11">
        <f t="shared" si="128"/>
        <v>1.1871267034657897</v>
      </c>
      <c r="E186" s="11">
        <v>2.1932219561770991</v>
      </c>
      <c r="F186" s="11">
        <f t="shared" si="129"/>
        <v>3.3803486596428889</v>
      </c>
      <c r="G186" s="200">
        <f t="shared" ref="G186:G205" si="131">IF(B186&gt;0,(1+(E186/B186))^(1/($C$6-$B$6))-1,0)</f>
        <v>2.7374226990241501E-2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1.7793352905791067</v>
      </c>
      <c r="C187" s="11">
        <v>1.1857828678385856</v>
      </c>
      <c r="D187" s="11">
        <f t="shared" si="128"/>
        <v>-0.59355242274052111</v>
      </c>
      <c r="E187" s="11">
        <v>0.51317997153285355</v>
      </c>
      <c r="F187" s="11">
        <f t="shared" si="129"/>
        <v>-8.0372451207667561E-2</v>
      </c>
      <c r="G187" s="200">
        <f t="shared" si="131"/>
        <v>1.7037491666377136E-2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1.5623309216954211</v>
      </c>
      <c r="C188" s="11">
        <v>1.9754271335805225</v>
      </c>
      <c r="D188" s="11">
        <f t="shared" si="128"/>
        <v>0.41309621188510137</v>
      </c>
      <c r="E188" s="11">
        <v>1.1169557918575919</v>
      </c>
      <c r="F188" s="11">
        <f t="shared" si="129"/>
        <v>1.5300520037426932</v>
      </c>
      <c r="G188" s="200">
        <f t="shared" si="131"/>
        <v>3.6612426778508622E-2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0.90277239652450592</v>
      </c>
      <c r="C189" s="11">
        <v>1.2339610283395743</v>
      </c>
      <c r="D189" s="11">
        <f t="shared" si="128"/>
        <v>0.33118863181506841</v>
      </c>
      <c r="E189" s="11">
        <v>0.30092132255566018</v>
      </c>
      <c r="F189" s="11">
        <f t="shared" si="129"/>
        <v>0.63210995437072859</v>
      </c>
      <c r="G189" s="200">
        <f t="shared" si="131"/>
        <v>1.9363740888127978E-2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1.6131550080902866</v>
      </c>
      <c r="C190" s="11">
        <v>1.5517219400968516</v>
      </c>
      <c r="D190" s="11">
        <f t="shared" si="128"/>
        <v>-6.1433067993434953E-2</v>
      </c>
      <c r="E190" s="11">
        <v>0.56870138681055271</v>
      </c>
      <c r="F190" s="11">
        <f t="shared" ref="F190:F191" si="132">SUM(D190:E190)</f>
        <v>0.50726831881711776</v>
      </c>
      <c r="G190" s="200">
        <f t="shared" si="131"/>
        <v>2.0336299686247283E-2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5.5098054384391304</v>
      </c>
      <c r="C191" s="11">
        <v>5.2122778498196514</v>
      </c>
      <c r="D191" s="11">
        <f t="shared" si="128"/>
        <v>-0.29752758861947903</v>
      </c>
      <c r="E191" s="11">
        <v>2.3633499003562752</v>
      </c>
      <c r="F191" s="11">
        <f t="shared" si="132"/>
        <v>2.0658223117367962</v>
      </c>
      <c r="G191" s="200">
        <f t="shared" si="131"/>
        <v>2.4080674130300794E-2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7.9273506122791559</v>
      </c>
      <c r="C192" s="11">
        <v>6.5312399568908237</v>
      </c>
      <c r="D192" s="11">
        <f t="shared" si="128"/>
        <v>-1.3961106553883322</v>
      </c>
      <c r="E192" s="11">
        <v>3.6417403648966511</v>
      </c>
      <c r="F192" s="11">
        <f t="shared" ref="F192:F195" si="133">SUM(D192:E192)</f>
        <v>2.2456297095083189</v>
      </c>
      <c r="G192" s="200">
        <f t="shared" si="131"/>
        <v>2.5521440689345587E-2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1.9990714679590682</v>
      </c>
      <c r="C193" s="11">
        <v>1.459240694130514</v>
      </c>
      <c r="D193" s="11">
        <f t="shared" si="128"/>
        <v>-0.53983077382855416</v>
      </c>
      <c r="E193" s="11">
        <v>1.1270741326853337</v>
      </c>
      <c r="F193" s="11">
        <f t="shared" si="133"/>
        <v>0.58724335885677958</v>
      </c>
      <c r="G193" s="200">
        <f t="shared" si="131"/>
        <v>3.0256568409318563E-2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0.58214111850068095</v>
      </c>
      <c r="C194" s="11">
        <v>0.70702540668952174</v>
      </c>
      <c r="D194" s="11">
        <f t="shared" si="128"/>
        <v>0.12488428818884079</v>
      </c>
      <c r="E194" s="11">
        <v>0.34341079146569115</v>
      </c>
      <c r="F194" s="11">
        <f t="shared" si="133"/>
        <v>0.46829507965453193</v>
      </c>
      <c r="G194" s="200">
        <f t="shared" si="131"/>
        <v>3.1394553499964228E-2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5.7906233393145516</v>
      </c>
      <c r="C195" s="11">
        <v>5.993968330239424</v>
      </c>
      <c r="D195" s="11">
        <f t="shared" si="128"/>
        <v>0.20334499092487235</v>
      </c>
      <c r="E195" s="11">
        <v>2.102081241004861</v>
      </c>
      <c r="F195" s="11">
        <f t="shared" si="133"/>
        <v>2.3054262319297334</v>
      </c>
      <c r="G195" s="200">
        <f t="shared" si="131"/>
        <v>2.0861209965134853E-2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2.9512614602330709</v>
      </c>
      <c r="C196" s="11">
        <v>2.6905015908655865</v>
      </c>
      <c r="D196" s="11">
        <f t="shared" si="128"/>
        <v>-0.26075986936748441</v>
      </c>
      <c r="E196" s="11">
        <v>1.118136513363132</v>
      </c>
      <c r="F196" s="11">
        <f t="shared" ref="F196" si="134">SUM(D196:E196)</f>
        <v>0.85737664399564761</v>
      </c>
      <c r="G196" s="200">
        <f t="shared" si="131"/>
        <v>2.1648492542187814E-2</v>
      </c>
    </row>
    <row r="197" spans="1:14" x14ac:dyDescent="0.2">
      <c r="A197" t="str">
        <f t="shared" si="127"/>
        <v>54 Textiles, printing and other skilled trades</v>
      </c>
      <c r="B197" s="11">
        <v>2.1765322323192686</v>
      </c>
      <c r="C197" s="11">
        <v>2.7170761648729207</v>
      </c>
      <c r="D197" s="11">
        <f t="shared" si="128"/>
        <v>0.54054393255365207</v>
      </c>
      <c r="E197" s="11">
        <v>1.0636235461104766</v>
      </c>
      <c r="F197" s="11">
        <f t="shared" ref="F197" si="135">SUM(D197:E197)</f>
        <v>1.6041674786641287</v>
      </c>
      <c r="G197" s="200">
        <f t="shared" si="131"/>
        <v>2.6880844313129204E-2</v>
      </c>
    </row>
    <row r="198" spans="1:14" x14ac:dyDescent="0.2">
      <c r="A198" t="str">
        <f t="shared" si="127"/>
        <v>61 Caring personal service occupations</v>
      </c>
      <c r="B198" s="11">
        <v>12.762642370160208</v>
      </c>
      <c r="C198" s="11">
        <v>17.420807197733847</v>
      </c>
      <c r="D198" s="11">
        <f>C198-B198</f>
        <v>4.6581648275736391</v>
      </c>
      <c r="E198" s="11">
        <v>9.2937734268042558</v>
      </c>
      <c r="F198" s="11">
        <f>SUM(D198:E198)</f>
        <v>13.951938254377895</v>
      </c>
      <c r="G198" s="200">
        <f t="shared" si="131"/>
        <v>3.7145345591693912E-2</v>
      </c>
    </row>
    <row r="199" spans="1:14" x14ac:dyDescent="0.2">
      <c r="A199" t="str">
        <f t="shared" si="127"/>
        <v>62 Leisure, travel and related personal service occupations</v>
      </c>
      <c r="B199" s="11">
        <v>2.7389223784384482</v>
      </c>
      <c r="C199" s="11">
        <v>2.6730373371007019</v>
      </c>
      <c r="D199" s="11">
        <f t="shared" ref="D199:D205" si="136">C199-B199</f>
        <v>-6.5885041337746308E-2</v>
      </c>
      <c r="E199" s="11">
        <v>1.3194257258480806</v>
      </c>
      <c r="F199" s="11">
        <f t="shared" ref="F199:F200" si="137">SUM(D199:E199)</f>
        <v>1.2535406845103343</v>
      </c>
      <c r="G199" s="200">
        <f t="shared" si="131"/>
        <v>2.6560709504850344E-2</v>
      </c>
    </row>
    <row r="200" spans="1:14" x14ac:dyDescent="0.2">
      <c r="A200" t="str">
        <f t="shared" si="127"/>
        <v>63 Community and civil enforcement occupations</v>
      </c>
      <c r="B200" s="11">
        <v>7.9885411416412797E-2</v>
      </c>
      <c r="C200" s="11">
        <v>6.4174595844732438E-2</v>
      </c>
      <c r="D200" s="11">
        <f t="shared" si="136"/>
        <v>-1.5710815571680359E-2</v>
      </c>
      <c r="E200" s="11">
        <v>2.3352476899737802E-2</v>
      </c>
      <c r="F200" s="11">
        <f t="shared" si="137"/>
        <v>7.6416613280574433E-3</v>
      </c>
      <c r="G200" s="200">
        <f t="shared" si="131"/>
        <v>1.7243154028648622E-2</v>
      </c>
    </row>
    <row r="201" spans="1:14" x14ac:dyDescent="0.2">
      <c r="A201" t="str">
        <f t="shared" si="127"/>
        <v>71 Sales occupations</v>
      </c>
      <c r="B201" s="11">
        <v>7.0160927294823736</v>
      </c>
      <c r="C201" s="11">
        <v>7.5762225348376973</v>
      </c>
      <c r="D201" s="11">
        <f t="shared" si="136"/>
        <v>0.56012980535532364</v>
      </c>
      <c r="E201" s="11">
        <v>3.3655218707739438</v>
      </c>
      <c r="F201" s="11">
        <f t="shared" ref="F201:F202" si="138">SUM(D201:E201)</f>
        <v>3.9256516761292675</v>
      </c>
      <c r="G201" s="200">
        <f t="shared" si="131"/>
        <v>2.6466165804007957E-2</v>
      </c>
    </row>
    <row r="202" spans="1:14" x14ac:dyDescent="0.2">
      <c r="A202" t="str">
        <f t="shared" si="127"/>
        <v>72 Customer service occupations</v>
      </c>
      <c r="B202" s="11">
        <v>1.713696204063559</v>
      </c>
      <c r="C202" s="11">
        <v>2.4421384686525598</v>
      </c>
      <c r="D202" s="11">
        <f t="shared" si="136"/>
        <v>0.72844226458900074</v>
      </c>
      <c r="E202" s="11">
        <v>1.0212973785861745</v>
      </c>
      <c r="F202" s="11">
        <f t="shared" si="138"/>
        <v>1.7497396431751753</v>
      </c>
      <c r="G202" s="200">
        <f t="shared" si="131"/>
        <v>3.1655818187131368E-2</v>
      </c>
    </row>
    <row r="203" spans="1:14" x14ac:dyDescent="0.2">
      <c r="A203" t="str">
        <f t="shared" si="127"/>
        <v>81 Process, plant and machine operatives</v>
      </c>
      <c r="B203" s="11">
        <v>2.1285988976694492</v>
      </c>
      <c r="C203" s="11">
        <v>3.6599062091956531</v>
      </c>
      <c r="D203" s="11">
        <f t="shared" si="136"/>
        <v>1.5313073115262039</v>
      </c>
      <c r="E203" s="11">
        <v>1.1498836537980477</v>
      </c>
      <c r="F203" s="11">
        <f t="shared" ref="F203:F204" si="139">SUM(D203:E203)</f>
        <v>2.6811909653242516</v>
      </c>
      <c r="G203" s="200">
        <f t="shared" si="131"/>
        <v>2.9213015239757834E-2</v>
      </c>
    </row>
    <row r="204" spans="1:14" x14ac:dyDescent="0.2">
      <c r="A204" t="str">
        <f t="shared" si="127"/>
        <v>82 Transport and mobile machine drivers and operatives</v>
      </c>
      <c r="B204" s="11">
        <v>3.0767773163310252</v>
      </c>
      <c r="C204" s="11">
        <v>4.555148222451213</v>
      </c>
      <c r="D204" s="11">
        <f t="shared" si="136"/>
        <v>1.4783709061201877</v>
      </c>
      <c r="E204" s="11">
        <v>2.0258904718617101</v>
      </c>
      <c r="F204" s="11">
        <f t="shared" si="139"/>
        <v>3.5042613779818979</v>
      </c>
      <c r="G204" s="200">
        <f t="shared" si="131"/>
        <v>3.4300533307646042E-2</v>
      </c>
    </row>
    <row r="205" spans="1:14" x14ac:dyDescent="0.2">
      <c r="A205" t="str">
        <f t="shared" si="127"/>
        <v>91 Elementary trades and related occupations</v>
      </c>
      <c r="B205" s="11">
        <v>0.98824289175608115</v>
      </c>
      <c r="C205" s="11">
        <v>1.2575097641436062</v>
      </c>
      <c r="D205" s="11">
        <f t="shared" si="136"/>
        <v>0.269266872387525</v>
      </c>
      <c r="E205" s="11">
        <v>0.39800936596436981</v>
      </c>
      <c r="F205" s="11">
        <f t="shared" ref="F205" si="140">SUM(D205:E205)</f>
        <v>0.66727623835189487</v>
      </c>
      <c r="G205" s="200">
        <f t="shared" si="131"/>
        <v>2.2818491804816654E-2</v>
      </c>
    </row>
    <row r="206" spans="1:14" x14ac:dyDescent="0.2">
      <c r="A206" t="str">
        <f t="shared" si="127"/>
        <v>92 Elementary administration and service occupations</v>
      </c>
      <c r="B206" s="11">
        <v>7.5881746668532069</v>
      </c>
      <c r="C206" s="11">
        <v>8.0594893863453212</v>
      </c>
      <c r="D206" s="11">
        <f t="shared" ref="D206" si="141">C206-B206</f>
        <v>0.47131471949211434</v>
      </c>
      <c r="E206" s="11">
        <v>4.2087225829152715</v>
      </c>
      <c r="F206" s="11">
        <f t="shared" ref="F206" si="142">SUM(D206:E206)</f>
        <v>4.6800373024073858</v>
      </c>
      <c r="G206" s="200">
        <f t="shared" ref="G206:G207" si="143">IF(B206&gt;0,(1+(E206/B206))^(1/($C$6-$B$6))-1,0)</f>
        <v>2.9853300523589033E-2</v>
      </c>
    </row>
    <row r="207" spans="1:14" x14ac:dyDescent="0.2">
      <c r="A207" t="str">
        <f t="shared" si="127"/>
        <v>All occupations</v>
      </c>
      <c r="B207" s="11">
        <f>SUM(B181:B206)</f>
        <v>92.261309334366146</v>
      </c>
      <c r="C207" s="11">
        <f t="shared" ref="C207:F207" si="144">SUM(C181:C206)</f>
        <v>103.3668291310964</v>
      </c>
      <c r="D207" s="11">
        <f t="shared" si="144"/>
        <v>11.105519796730253</v>
      </c>
      <c r="E207" s="11">
        <f t="shared" si="144"/>
        <v>47.12381682458922</v>
      </c>
      <c r="F207" s="11">
        <f t="shared" si="144"/>
        <v>58.229336621319462</v>
      </c>
      <c r="G207" s="200">
        <f t="shared" si="143"/>
        <v>2.7889558868388953E-2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6.1252661698899127</v>
      </c>
      <c r="C210" s="11">
        <v>4.2015335226593988</v>
      </c>
      <c r="D210" s="11">
        <f>C210-B210</f>
        <v>-1.9237326472305138</v>
      </c>
      <c r="E210" s="11">
        <v>2.2753502909252523</v>
      </c>
      <c r="F210" s="11">
        <f>SUM(D210:E210)</f>
        <v>0.35161764369473847</v>
      </c>
      <c r="G210" s="200">
        <f>IF(B210&gt;0,(1+(E210/B210))^(1/($C$6-$B$6))-1,0)</f>
        <v>2.128216114443271E-2</v>
      </c>
    </row>
    <row r="211" spans="1:7" x14ac:dyDescent="0.2">
      <c r="A211" t="str">
        <f t="shared" si="146"/>
        <v>12 Other managers and proprietors</v>
      </c>
      <c r="B211" s="11">
        <v>3.1001864448084442</v>
      </c>
      <c r="C211" s="11">
        <v>3.5511705535529838</v>
      </c>
      <c r="D211" s="11">
        <f t="shared" ref="D211:D226" si="147">C211-B211</f>
        <v>0.45098410874453965</v>
      </c>
      <c r="E211" s="11">
        <v>1.9608667831190572</v>
      </c>
      <c r="F211" s="11">
        <f t="shared" ref="F211:F218" si="148">SUM(D211:E211)</f>
        <v>2.4118508918635966</v>
      </c>
      <c r="G211" s="200">
        <f t="shared" ref="G211:G213" si="149">IF(B211&gt;0,(1+(E211/B211))^(1/($C$6-$B$6))-1,0)</f>
        <v>3.3213818983232057E-2</v>
      </c>
    </row>
    <row r="212" spans="1:7" x14ac:dyDescent="0.2">
      <c r="A212" t="str">
        <f t="shared" si="146"/>
        <v>21 Science, research, engineering and technology professionals</v>
      </c>
      <c r="B212" s="11">
        <v>3.9334623842048284</v>
      </c>
      <c r="C212" s="11">
        <v>3.3698770899621069</v>
      </c>
      <c r="D212" s="11">
        <f t="shared" si="147"/>
        <v>-0.56358529424272152</v>
      </c>
      <c r="E212" s="11">
        <v>1.247698819559476</v>
      </c>
      <c r="F212" s="11">
        <f t="shared" si="148"/>
        <v>0.68411352531675451</v>
      </c>
      <c r="G212" s="200">
        <f t="shared" si="149"/>
        <v>1.8536992570055588E-2</v>
      </c>
    </row>
    <row r="213" spans="1:7" x14ac:dyDescent="0.2">
      <c r="A213" t="str">
        <f t="shared" si="146"/>
        <v>22 Health professionals</v>
      </c>
      <c r="B213" s="11">
        <v>1.4943307172953388</v>
      </c>
      <c r="C213" s="11">
        <v>1.4128273996317235</v>
      </c>
      <c r="D213" s="11">
        <f t="shared" si="147"/>
        <v>-8.1503317663615293E-2</v>
      </c>
      <c r="E213" s="11">
        <v>0.74312332285016336</v>
      </c>
      <c r="F213" s="11">
        <f t="shared" si="148"/>
        <v>0.66162000518654807</v>
      </c>
      <c r="G213" s="200">
        <f t="shared" si="149"/>
        <v>2.7276042668981093E-2</v>
      </c>
    </row>
    <row r="214" spans="1:7" x14ac:dyDescent="0.2">
      <c r="A214" t="str">
        <f t="shared" si="146"/>
        <v>23 Teaching and other educational professionals</v>
      </c>
      <c r="B214" s="11">
        <v>0.95501551129680895</v>
      </c>
      <c r="C214" s="11">
        <v>0.8563681171564409</v>
      </c>
      <c r="D214" s="11">
        <f t="shared" si="147"/>
        <v>-9.864739414036805E-2</v>
      </c>
      <c r="E214" s="11">
        <v>0.42465324546985783</v>
      </c>
      <c r="F214" s="11">
        <f t="shared" si="148"/>
        <v>0.32600585132948978</v>
      </c>
      <c r="G214" s="200">
        <f>IF(B214&gt;0,(1+(E214/B214))^(1/($C$6-$B$6))-1,0)</f>
        <v>2.4827947460044797E-2</v>
      </c>
    </row>
    <row r="215" spans="1:7" x14ac:dyDescent="0.2">
      <c r="A215" t="str">
        <f t="shared" si="146"/>
        <v>24 Business, media and public service professionals</v>
      </c>
      <c r="B215" s="11">
        <v>3.5304771777736264</v>
      </c>
      <c r="C215" s="11">
        <v>3.1107659213229559</v>
      </c>
      <c r="D215" s="11">
        <f t="shared" si="147"/>
        <v>-0.41971125645067042</v>
      </c>
      <c r="E215" s="11">
        <v>1.3843181191250529</v>
      </c>
      <c r="F215" s="11">
        <f t="shared" si="148"/>
        <v>0.96460686267438245</v>
      </c>
      <c r="G215" s="200">
        <f t="shared" ref="G215:G234" si="150">IF(B215&gt;0,(1+(E215/B215))^(1/($C$6-$B$6))-1,0)</f>
        <v>2.2299468589719984E-2</v>
      </c>
    </row>
    <row r="216" spans="1:7" x14ac:dyDescent="0.2">
      <c r="A216" t="str">
        <f t="shared" si="146"/>
        <v>31 Science, engineering and technology associate professionals</v>
      </c>
      <c r="B216" s="11">
        <v>1.5270451629616395</v>
      </c>
      <c r="C216" s="11">
        <v>1.1259551357636683</v>
      </c>
      <c r="D216" s="11">
        <f t="shared" si="147"/>
        <v>-0.40109002719797116</v>
      </c>
      <c r="E216" s="11">
        <v>0.46693132979049151</v>
      </c>
      <c r="F216" s="11">
        <f t="shared" si="148"/>
        <v>6.5841302592520357E-2</v>
      </c>
      <c r="G216" s="200">
        <f t="shared" si="150"/>
        <v>1.7945539032805602E-2</v>
      </c>
    </row>
    <row r="217" spans="1:7" x14ac:dyDescent="0.2">
      <c r="A217" t="str">
        <f t="shared" si="146"/>
        <v>32 Health and social care associate professionals</v>
      </c>
      <c r="B217" s="11">
        <v>1.2098877077273087</v>
      </c>
      <c r="C217" s="11">
        <v>1.0768310849992169</v>
      </c>
      <c r="D217" s="11">
        <f t="shared" si="147"/>
        <v>-0.13305662272809182</v>
      </c>
      <c r="E217" s="11">
        <v>0.63310587107247551</v>
      </c>
      <c r="F217" s="11">
        <f t="shared" si="148"/>
        <v>0.50004924834438369</v>
      </c>
      <c r="G217" s="200">
        <f t="shared" si="150"/>
        <v>2.8454897228509246E-2</v>
      </c>
    </row>
    <row r="218" spans="1:7" x14ac:dyDescent="0.2">
      <c r="A218" t="str">
        <f t="shared" si="146"/>
        <v>33 Protective service occupations</v>
      </c>
      <c r="B218" s="11">
        <v>1.2538364295113327</v>
      </c>
      <c r="C218" s="11">
        <v>1.2758118838405668</v>
      </c>
      <c r="D218" s="11">
        <f t="shared" si="147"/>
        <v>2.197545432923409E-2</v>
      </c>
      <c r="E218" s="11">
        <v>0.42105386270888001</v>
      </c>
      <c r="F218" s="11">
        <f t="shared" si="148"/>
        <v>0.4430293170381141</v>
      </c>
      <c r="G218" s="200">
        <f t="shared" si="150"/>
        <v>1.9490145271621184E-2</v>
      </c>
    </row>
    <row r="219" spans="1:7" x14ac:dyDescent="0.2">
      <c r="A219" t="str">
        <f t="shared" si="146"/>
        <v>34 Culture, media and sports occupations</v>
      </c>
      <c r="B219" s="11">
        <v>0.92213906449764382</v>
      </c>
      <c r="C219" s="11">
        <v>0.47655278899729037</v>
      </c>
      <c r="D219" s="11">
        <f t="shared" si="147"/>
        <v>-0.44558627550035346</v>
      </c>
      <c r="E219" s="11">
        <v>0.24437966544304279</v>
      </c>
      <c r="F219" s="11">
        <f t="shared" ref="F219:F220" si="151">SUM(D219:E219)</f>
        <v>-0.20120661005731066</v>
      </c>
      <c r="G219" s="200">
        <f t="shared" si="150"/>
        <v>1.579566022250356E-2</v>
      </c>
    </row>
    <row r="220" spans="1:7" x14ac:dyDescent="0.2">
      <c r="A220" t="str">
        <f t="shared" si="146"/>
        <v>35 Business and public service associate professionals</v>
      </c>
      <c r="B220" s="11">
        <v>5.0287910918381913</v>
      </c>
      <c r="C220" s="11">
        <v>3.5714489324842615</v>
      </c>
      <c r="D220" s="11">
        <f t="shared" si="147"/>
        <v>-1.4573421593539297</v>
      </c>
      <c r="E220" s="11">
        <v>1.6665357126765057</v>
      </c>
      <c r="F220" s="11">
        <f t="shared" si="151"/>
        <v>0.20919355332257594</v>
      </c>
      <c r="G220" s="200">
        <f t="shared" si="150"/>
        <v>1.9265236867444857E-2</v>
      </c>
    </row>
    <row r="221" spans="1:7" x14ac:dyDescent="0.2">
      <c r="A221" t="str">
        <f t="shared" si="146"/>
        <v>41 Administrative occupations</v>
      </c>
      <c r="B221" s="11">
        <v>9.6309631767915622</v>
      </c>
      <c r="C221" s="11">
        <v>5.5620122798332305</v>
      </c>
      <c r="D221" s="11">
        <f t="shared" si="147"/>
        <v>-4.0689508969583317</v>
      </c>
      <c r="E221" s="11">
        <v>3.2869562830178713</v>
      </c>
      <c r="F221" s="11">
        <f t="shared" ref="F221:F224" si="152">SUM(D221:E221)</f>
        <v>-0.78199461394046033</v>
      </c>
      <c r="G221" s="200">
        <f t="shared" si="150"/>
        <v>1.9768337001055292E-2</v>
      </c>
    </row>
    <row r="222" spans="1:7" x14ac:dyDescent="0.2">
      <c r="A222" t="str">
        <f t="shared" si="146"/>
        <v>42 Secretarial and related occupations</v>
      </c>
      <c r="B222" s="11">
        <v>2.5347342678279157</v>
      </c>
      <c r="C222" s="11">
        <v>0.51686869588943363</v>
      </c>
      <c r="D222" s="11">
        <f t="shared" si="147"/>
        <v>-2.0178655719384819</v>
      </c>
      <c r="E222" s="11">
        <v>0.76290981586661655</v>
      </c>
      <c r="F222" s="11">
        <f t="shared" si="152"/>
        <v>-1.2549557560718654</v>
      </c>
      <c r="G222" s="200">
        <f t="shared" si="150"/>
        <v>1.7696051671713953E-2</v>
      </c>
    </row>
    <row r="223" spans="1:7" x14ac:dyDescent="0.2">
      <c r="A223" t="str">
        <f t="shared" si="146"/>
        <v>51 Skilled agricultural and related trades</v>
      </c>
      <c r="B223" s="11">
        <v>1.1909440707206809</v>
      </c>
      <c r="C223" s="11">
        <v>1.2463066101484925</v>
      </c>
      <c r="D223" s="11">
        <f t="shared" si="147"/>
        <v>5.5362539427811663E-2</v>
      </c>
      <c r="E223" s="11">
        <v>0.6508952757100519</v>
      </c>
      <c r="F223" s="11">
        <f t="shared" si="152"/>
        <v>0.70625781513786356</v>
      </c>
      <c r="G223" s="200">
        <f t="shared" si="150"/>
        <v>2.9494487075493847E-2</v>
      </c>
    </row>
    <row r="224" spans="1:7" x14ac:dyDescent="0.2">
      <c r="A224" t="str">
        <f t="shared" si="146"/>
        <v>52 Skilled metal, electrical and electronic trades</v>
      </c>
      <c r="B224" s="11">
        <v>4.0273714357543362</v>
      </c>
      <c r="C224" s="11">
        <v>2.8510752614874932</v>
      </c>
      <c r="D224" s="11">
        <f t="shared" si="147"/>
        <v>-1.176296174266843</v>
      </c>
      <c r="E224" s="11">
        <v>1.2586198489813509</v>
      </c>
      <c r="F224" s="11">
        <f t="shared" si="152"/>
        <v>8.2323674714507966E-2</v>
      </c>
      <c r="G224" s="200">
        <f t="shared" si="150"/>
        <v>1.8295091842810196E-2</v>
      </c>
    </row>
    <row r="225" spans="1:7" x14ac:dyDescent="0.2">
      <c r="A225" t="str">
        <f t="shared" si="146"/>
        <v>53 Skilled construction and building trades</v>
      </c>
      <c r="B225" s="11">
        <v>3.4840962705943128</v>
      </c>
      <c r="C225" s="11">
        <v>3.2611019026039445</v>
      </c>
      <c r="D225" s="11">
        <f t="shared" si="147"/>
        <v>-0.22299436799036831</v>
      </c>
      <c r="E225" s="11">
        <v>1.5397346024479379</v>
      </c>
      <c r="F225" s="11">
        <f t="shared" ref="F225" si="153">SUM(D225:E225)</f>
        <v>1.3167402344575696</v>
      </c>
      <c r="G225" s="200">
        <f t="shared" si="150"/>
        <v>2.4699028013059454E-2</v>
      </c>
    </row>
    <row r="226" spans="1:7" x14ac:dyDescent="0.2">
      <c r="A226" t="str">
        <f t="shared" si="146"/>
        <v>54 Textiles, printing and other skilled trades</v>
      </c>
      <c r="B226" s="11">
        <v>2.4443869236688469</v>
      </c>
      <c r="C226" s="11">
        <v>1.8404963567027051</v>
      </c>
      <c r="D226" s="11">
        <f t="shared" si="147"/>
        <v>-0.60389056696614185</v>
      </c>
      <c r="E226" s="11">
        <v>0.82754258225934796</v>
      </c>
      <c r="F226" s="11">
        <f t="shared" ref="F226" si="154">SUM(D226:E226)</f>
        <v>0.22365201529320611</v>
      </c>
      <c r="G226" s="200">
        <f t="shared" si="150"/>
        <v>1.9629203566859044E-2</v>
      </c>
    </row>
    <row r="227" spans="1:7" x14ac:dyDescent="0.2">
      <c r="A227" t="str">
        <f t="shared" si="146"/>
        <v>61 Caring personal service occupations</v>
      </c>
      <c r="B227" s="11">
        <v>9.1767962774657956</v>
      </c>
      <c r="C227" s="11">
        <v>8.7456053005548267</v>
      </c>
      <c r="D227" s="11">
        <f>C227-B227</f>
        <v>-0.43119097691096897</v>
      </c>
      <c r="E227" s="11">
        <v>4.6599547578341918</v>
      </c>
      <c r="F227" s="11">
        <f>SUM(D227:E227)</f>
        <v>4.2287637809232228</v>
      </c>
      <c r="G227" s="200">
        <f t="shared" si="150"/>
        <v>2.7754851989737039E-2</v>
      </c>
    </row>
    <row r="228" spans="1:7" x14ac:dyDescent="0.2">
      <c r="A228" t="str">
        <f t="shared" si="146"/>
        <v>62 Leisure, travel and related personal service occupations</v>
      </c>
      <c r="B228" s="11">
        <v>2.8413032143839199</v>
      </c>
      <c r="C228" s="11">
        <v>2.0678802163857877</v>
      </c>
      <c r="D228" s="11">
        <f t="shared" ref="D228:D234" si="155">C228-B228</f>
        <v>-0.77342299799813219</v>
      </c>
      <c r="E228" s="11">
        <v>1.15653999259387</v>
      </c>
      <c r="F228" s="11">
        <f t="shared" ref="F228:F229" si="156">SUM(D228:E228)</f>
        <v>0.38311699459573778</v>
      </c>
      <c r="G228" s="200">
        <f t="shared" si="150"/>
        <v>2.3027272703136648E-2</v>
      </c>
    </row>
    <row r="229" spans="1:7" x14ac:dyDescent="0.2">
      <c r="A229" t="str">
        <f t="shared" si="146"/>
        <v>63 Community and civil enforcement occupations</v>
      </c>
      <c r="B229" s="11">
        <v>0.14161043689436578</v>
      </c>
      <c r="C229" s="11">
        <v>0.10233535623211165</v>
      </c>
      <c r="D229" s="11">
        <f t="shared" si="155"/>
        <v>-3.927508066225413E-2</v>
      </c>
      <c r="E229" s="11">
        <v>4.6669536787739885E-2</v>
      </c>
      <c r="F229" s="11">
        <f t="shared" si="156"/>
        <v>7.3944561254857544E-3</v>
      </c>
      <c r="G229" s="200">
        <f t="shared" si="150"/>
        <v>1.9171469851603007E-2</v>
      </c>
    </row>
    <row r="230" spans="1:7" x14ac:dyDescent="0.2">
      <c r="A230" t="str">
        <f t="shared" si="146"/>
        <v>71 Sales occupations</v>
      </c>
      <c r="B230" s="11">
        <v>7.294297249943325</v>
      </c>
      <c r="C230" s="11">
        <v>5.2860771696321445</v>
      </c>
      <c r="D230" s="11">
        <f t="shared" si="155"/>
        <v>-2.0082200803111805</v>
      </c>
      <c r="E230" s="11">
        <v>2.817934060584649</v>
      </c>
      <c r="F230" s="11">
        <f t="shared" ref="F230:F231" si="157">SUM(D230:E230)</f>
        <v>0.80971398027346853</v>
      </c>
      <c r="G230" s="200">
        <f t="shared" si="150"/>
        <v>2.2015704244388923E-2</v>
      </c>
    </row>
    <row r="231" spans="1:7" x14ac:dyDescent="0.2">
      <c r="A231" t="str">
        <f t="shared" si="146"/>
        <v>72 Customer service occupations</v>
      </c>
      <c r="B231" s="11">
        <v>1.9866898894353524</v>
      </c>
      <c r="C231" s="11">
        <v>2.4731232311730107</v>
      </c>
      <c r="D231" s="11">
        <f t="shared" si="155"/>
        <v>0.48643334173765829</v>
      </c>
      <c r="E231" s="11">
        <v>1.1777631024018982</v>
      </c>
      <c r="F231" s="11">
        <f t="shared" si="157"/>
        <v>1.6641964441395565</v>
      </c>
      <c r="G231" s="200">
        <f t="shared" si="150"/>
        <v>3.152059758856085E-2</v>
      </c>
    </row>
    <row r="232" spans="1:7" x14ac:dyDescent="0.2">
      <c r="A232" t="str">
        <f t="shared" si="146"/>
        <v>81 Process, plant and machine operatives</v>
      </c>
      <c r="B232" s="11">
        <v>3.4455472494103287</v>
      </c>
      <c r="C232" s="11">
        <v>4.2917856313256957</v>
      </c>
      <c r="D232" s="11">
        <f t="shared" si="155"/>
        <v>0.84623838191536693</v>
      </c>
      <c r="E232" s="11">
        <v>1.6965980796421234</v>
      </c>
      <c r="F232" s="11">
        <f t="shared" ref="F232:F233" si="158">SUM(D232:E232)</f>
        <v>2.5428364615574903</v>
      </c>
      <c r="G232" s="200">
        <f t="shared" si="150"/>
        <v>2.7051944392131322E-2</v>
      </c>
    </row>
    <row r="233" spans="1:7" x14ac:dyDescent="0.2">
      <c r="A233" t="str">
        <f t="shared" si="146"/>
        <v>82 Transport and mobile machine drivers and operatives</v>
      </c>
      <c r="B233" s="11">
        <v>5.4644227011033912</v>
      </c>
      <c r="C233" s="11">
        <v>6.1004587664618786</v>
      </c>
      <c r="D233" s="11">
        <f t="shared" si="155"/>
        <v>0.63603606535848733</v>
      </c>
      <c r="E233" s="11">
        <v>3.2926077305264734</v>
      </c>
      <c r="F233" s="11">
        <f t="shared" si="158"/>
        <v>3.9286437958849607</v>
      </c>
      <c r="G233" s="200">
        <f t="shared" si="150"/>
        <v>3.1939345595714652E-2</v>
      </c>
    </row>
    <row r="234" spans="1:7" x14ac:dyDescent="0.2">
      <c r="A234" t="str">
        <f t="shared" si="146"/>
        <v>91 Elementary trades and related occupations</v>
      </c>
      <c r="B234" s="11">
        <v>1.7007530480435276</v>
      </c>
      <c r="C234" s="11">
        <v>1.2722378591163401</v>
      </c>
      <c r="D234" s="11">
        <f t="shared" si="155"/>
        <v>-0.42851518892718743</v>
      </c>
      <c r="E234" s="11">
        <v>0.51162475899458804</v>
      </c>
      <c r="F234" s="11">
        <f t="shared" ref="F234" si="159">SUM(D234:E234)</f>
        <v>8.3109570067400607E-2</v>
      </c>
      <c r="G234" s="200">
        <f t="shared" si="150"/>
        <v>1.7687723712526582E-2</v>
      </c>
    </row>
    <row r="235" spans="1:7" x14ac:dyDescent="0.2">
      <c r="A235" t="str">
        <f t="shared" si="146"/>
        <v>92 Elementary administration and service occupations</v>
      </c>
      <c r="B235" s="11">
        <v>13.71568816973552</v>
      </c>
      <c r="C235" s="11">
        <v>13.143210360603414</v>
      </c>
      <c r="D235" s="11">
        <f t="shared" ref="D235" si="160">C235-B235</f>
        <v>-0.57247780913210633</v>
      </c>
      <c r="E235" s="11">
        <v>6.7463609528652855</v>
      </c>
      <c r="F235" s="11">
        <f t="shared" ref="F235" si="161">SUM(D235:E235)</f>
        <v>6.1738831437331791</v>
      </c>
      <c r="G235" s="200">
        <f t="shared" ref="G235:G236" si="162">IF(B235&gt;0,(1+(E235/B235))^(1/($C$6-$B$6))-1,0)</f>
        <v>2.702756808796325E-2</v>
      </c>
    </row>
    <row r="236" spans="1:7" x14ac:dyDescent="0.2">
      <c r="A236" t="str">
        <f t="shared" si="146"/>
        <v>All occupations</v>
      </c>
      <c r="B236" s="11">
        <f>SUM(B210:B235)</f>
        <v>98.160042243578246</v>
      </c>
      <c r="C236" s="11">
        <f t="shared" ref="C236:F236" si="163">SUM(C210:C235)</f>
        <v>82.789717428521143</v>
      </c>
      <c r="D236" s="11">
        <f t="shared" si="163"/>
        <v>-15.370324815057135</v>
      </c>
      <c r="E236" s="11">
        <f t="shared" si="163"/>
        <v>41.900728403254249</v>
      </c>
      <c r="F236" s="11">
        <f t="shared" si="163"/>
        <v>26.530403588197117</v>
      </c>
      <c r="G236" s="200">
        <f t="shared" si="162"/>
        <v>2.3981518636428723E-2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4.0970374975450259</v>
      </c>
      <c r="C239" s="11">
        <v>2.9612020804462404</v>
      </c>
      <c r="D239" s="11">
        <f>C239-B239</f>
        <v>-1.1358354170987854</v>
      </c>
      <c r="E239" s="11">
        <v>1.5544764115517813</v>
      </c>
      <c r="F239" s="11">
        <f>SUM(D239:E239)</f>
        <v>0.41864099445299585</v>
      </c>
      <c r="G239" s="200">
        <f>IF(B239&gt;0,(1+(E239/B239))^(1/($C$6-$B$6))-1,0)</f>
        <v>2.1675527689283047E-2</v>
      </c>
    </row>
    <row r="240" spans="1:7" x14ac:dyDescent="0.2">
      <c r="A240" t="str">
        <f t="shared" si="165"/>
        <v>12 Other managers and proprietors</v>
      </c>
      <c r="B240" s="11">
        <v>1.8525533003623815</v>
      </c>
      <c r="C240" s="11">
        <v>1.7031341054422624</v>
      </c>
      <c r="D240" s="11">
        <f t="shared" ref="D240:D255" si="166">C240-B240</f>
        <v>-0.14941919492011912</v>
      </c>
      <c r="E240" s="11">
        <v>0.87903980756081601</v>
      </c>
      <c r="F240" s="11">
        <f t="shared" ref="F240:F247" si="167">SUM(D240:E240)</f>
        <v>0.72962061264069689</v>
      </c>
      <c r="G240" s="200">
        <f t="shared" ref="G240:G242" si="168">IF(B240&gt;0,(1+(E240/B240))^(1/($C$6-$B$6))-1,0)</f>
        <v>2.6226014651924645E-2</v>
      </c>
    </row>
    <row r="241" spans="1:7" x14ac:dyDescent="0.2">
      <c r="A241" t="str">
        <f t="shared" si="165"/>
        <v>21 Science, research, engineering and technology professionals</v>
      </c>
      <c r="B241" s="11">
        <v>2.2966625062695547</v>
      </c>
      <c r="C241" s="11">
        <v>1.6920065650400562</v>
      </c>
      <c r="D241" s="11">
        <f t="shared" si="166"/>
        <v>-0.60465594122949851</v>
      </c>
      <c r="E241" s="11">
        <v>0.64163176438829994</v>
      </c>
      <c r="F241" s="11">
        <f t="shared" si="167"/>
        <v>3.6975823158801435E-2</v>
      </c>
      <c r="G241" s="200">
        <f t="shared" si="168"/>
        <v>1.6560445379321775E-2</v>
      </c>
    </row>
    <row r="242" spans="1:7" x14ac:dyDescent="0.2">
      <c r="A242" t="str">
        <f t="shared" si="165"/>
        <v>22 Health professionals</v>
      </c>
      <c r="B242" s="11">
        <v>0.87571997804665924</v>
      </c>
      <c r="C242" s="11">
        <v>0.6068816323394387</v>
      </c>
      <c r="D242" s="11">
        <f t="shared" si="166"/>
        <v>-0.26883834570722054</v>
      </c>
      <c r="E242" s="11">
        <v>0.34598224591745358</v>
      </c>
      <c r="F242" s="11">
        <f t="shared" si="167"/>
        <v>7.7143900210233041E-2</v>
      </c>
      <c r="G242" s="200">
        <f t="shared" si="168"/>
        <v>2.2445121627828302E-2</v>
      </c>
    </row>
    <row r="243" spans="1:7" x14ac:dyDescent="0.2">
      <c r="A243" t="str">
        <f t="shared" si="165"/>
        <v>23 Teaching and other educational professionals</v>
      </c>
      <c r="B243" s="11">
        <v>0.75797794958376175</v>
      </c>
      <c r="C243" s="11">
        <v>0.64894648608172689</v>
      </c>
      <c r="D243" s="11">
        <f t="shared" si="166"/>
        <v>-0.10903146350203485</v>
      </c>
      <c r="E243" s="11">
        <v>0.31092269983178988</v>
      </c>
      <c r="F243" s="11">
        <f t="shared" si="167"/>
        <v>0.20189123632975503</v>
      </c>
      <c r="G243" s="200">
        <f>IF(B243&gt;0,(1+(E243/B243))^(1/($C$6-$B$6))-1,0)</f>
        <v>2.3180020826028436E-2</v>
      </c>
    </row>
    <row r="244" spans="1:7" x14ac:dyDescent="0.2">
      <c r="A244" t="str">
        <f t="shared" si="165"/>
        <v>24 Business, media and public service professionals</v>
      </c>
      <c r="B244" s="11">
        <v>2.151736240755437</v>
      </c>
      <c r="C244" s="11">
        <v>1.5542330050389275</v>
      </c>
      <c r="D244" s="11">
        <f t="shared" si="166"/>
        <v>-0.59750323571650954</v>
      </c>
      <c r="E244" s="11">
        <v>0.77180407873419354</v>
      </c>
      <c r="F244" s="11">
        <f t="shared" si="167"/>
        <v>0.174300843017684</v>
      </c>
      <c r="G244" s="200">
        <f t="shared" ref="G244:G263" si="169">IF(B244&gt;0,(1+(E244/B244))^(1/($C$6-$B$6))-1,0)</f>
        <v>2.0644900941072075E-2</v>
      </c>
    </row>
    <row r="245" spans="1:7" x14ac:dyDescent="0.2">
      <c r="A245" t="str">
        <f t="shared" si="165"/>
        <v>31 Science, engineering and technology associate professionals</v>
      </c>
      <c r="B245" s="11">
        <v>1.3240847321271734</v>
      </c>
      <c r="C245" s="11">
        <v>0.90622540685918485</v>
      </c>
      <c r="D245" s="11">
        <f t="shared" si="166"/>
        <v>-0.41785932526798852</v>
      </c>
      <c r="E245" s="11">
        <v>0.38796045899581583</v>
      </c>
      <c r="F245" s="11">
        <f t="shared" si="167"/>
        <v>-2.9898866272172697E-2</v>
      </c>
      <c r="G245" s="200">
        <f>IF(B245&gt;0,(1+(E245/B245))^(1/($C$6-$B$6))-1,0)</f>
        <v>1.7278727750322576E-2</v>
      </c>
    </row>
    <row r="246" spans="1:7" x14ac:dyDescent="0.2">
      <c r="A246" t="str">
        <f t="shared" si="165"/>
        <v>32 Health and social care associate professionals</v>
      </c>
      <c r="B246" s="11">
        <v>0.40931820419024634</v>
      </c>
      <c r="C246" s="11">
        <v>0.23783512159531323</v>
      </c>
      <c r="D246" s="11">
        <f t="shared" si="166"/>
        <v>-0.17148308259493311</v>
      </c>
      <c r="E246" s="11">
        <v>0.14422138168683649</v>
      </c>
      <c r="F246" s="11">
        <f t="shared" si="167"/>
        <v>-2.7261700908096625E-2</v>
      </c>
      <c r="G246" s="200">
        <f t="shared" si="169"/>
        <v>2.0326520281250371E-2</v>
      </c>
    </row>
    <row r="247" spans="1:7" x14ac:dyDescent="0.2">
      <c r="A247" t="str">
        <f t="shared" si="165"/>
        <v>33 Protective service occupations</v>
      </c>
      <c r="B247" s="11">
        <v>0.68184169960496654</v>
      </c>
      <c r="C247" s="11">
        <v>0.61616484137661387</v>
      </c>
      <c r="D247" s="11">
        <f t="shared" si="166"/>
        <v>-6.5676858228352675E-2</v>
      </c>
      <c r="E247" s="11">
        <v>0.26329761953286829</v>
      </c>
      <c r="F247" s="11">
        <f t="shared" si="167"/>
        <v>0.19762076130451561</v>
      </c>
      <c r="G247" s="200">
        <f t="shared" si="169"/>
        <v>2.2007661532021272E-2</v>
      </c>
    </row>
    <row r="248" spans="1:7" x14ac:dyDescent="0.2">
      <c r="A248" t="str">
        <f t="shared" si="165"/>
        <v>34 Culture, media and sports occupations</v>
      </c>
      <c r="B248" s="11">
        <v>0.72269270285918763</v>
      </c>
      <c r="C248" s="11">
        <v>0.386190157844293</v>
      </c>
      <c r="D248" s="11">
        <f t="shared" si="166"/>
        <v>-0.33650254501489463</v>
      </c>
      <c r="E248" s="11">
        <v>0.19205565845273304</v>
      </c>
      <c r="F248" s="11">
        <f t="shared" ref="F248:F249" si="170">SUM(D248:E248)</f>
        <v>-0.14444688656216159</v>
      </c>
      <c r="G248" s="200">
        <f t="shared" si="169"/>
        <v>1.5835060639551202E-2</v>
      </c>
    </row>
    <row r="249" spans="1:7" x14ac:dyDescent="0.2">
      <c r="A249" t="str">
        <f t="shared" si="165"/>
        <v>35 Business and public service associate professionals</v>
      </c>
      <c r="B249" s="11">
        <v>2.9630666197202218</v>
      </c>
      <c r="C249" s="11">
        <v>1.8213662680954024</v>
      </c>
      <c r="D249" s="11">
        <f t="shared" si="166"/>
        <v>-1.1417003516248194</v>
      </c>
      <c r="E249" s="11">
        <v>0.85430005255070063</v>
      </c>
      <c r="F249" s="11">
        <f t="shared" si="170"/>
        <v>-0.28740029907411879</v>
      </c>
      <c r="G249" s="200">
        <f t="shared" si="169"/>
        <v>1.7032498678808405E-2</v>
      </c>
    </row>
    <row r="250" spans="1:7" x14ac:dyDescent="0.2">
      <c r="A250" t="str">
        <f t="shared" si="165"/>
        <v>41 Administrative occupations</v>
      </c>
      <c r="B250" s="11">
        <v>4.8848270803394991</v>
      </c>
      <c r="C250" s="11">
        <v>1.2433550381008374</v>
      </c>
      <c r="D250" s="11">
        <f t="shared" si="166"/>
        <v>-3.6414720422386617</v>
      </c>
      <c r="E250" s="11">
        <v>1.0673554529449873</v>
      </c>
      <c r="F250" s="11">
        <f t="shared" ref="F250:F253" si="171">SUM(D250:E250)</f>
        <v>-2.5741165892936744</v>
      </c>
      <c r="G250" s="200">
        <f t="shared" si="169"/>
        <v>1.3262110432370244E-2</v>
      </c>
    </row>
    <row r="251" spans="1:7" x14ac:dyDescent="0.2">
      <c r="A251" t="str">
        <f t="shared" si="165"/>
        <v>42 Secretarial and related occupations</v>
      </c>
      <c r="B251" s="11">
        <v>2.3117908838200649</v>
      </c>
      <c r="C251" s="11">
        <v>0.22932991577807688</v>
      </c>
      <c r="D251" s="11">
        <f t="shared" si="166"/>
        <v>-2.0824609680419881</v>
      </c>
      <c r="E251" s="11">
        <v>0.43872262450083654</v>
      </c>
      <c r="F251" s="11">
        <f t="shared" si="171"/>
        <v>-1.6437383435411514</v>
      </c>
      <c r="G251" s="200">
        <f t="shared" si="169"/>
        <v>1.1651700069428506E-2</v>
      </c>
    </row>
    <row r="252" spans="1:7" x14ac:dyDescent="0.2">
      <c r="A252" t="str">
        <f t="shared" si="165"/>
        <v>51 Skilled agricultural and related trades</v>
      </c>
      <c r="B252" s="11">
        <v>0.7873231770638226</v>
      </c>
      <c r="C252" s="11">
        <v>0.8652971288220942</v>
      </c>
      <c r="D252" s="11">
        <f t="shared" si="166"/>
        <v>7.7973951758271598E-2</v>
      </c>
      <c r="E252" s="11">
        <v>0.36921969253768872</v>
      </c>
      <c r="F252" s="11">
        <f t="shared" si="171"/>
        <v>0.44719364429596031</v>
      </c>
      <c r="G252" s="200">
        <f t="shared" si="169"/>
        <v>2.5968231409197351E-2</v>
      </c>
    </row>
    <row r="253" spans="1:7" x14ac:dyDescent="0.2">
      <c r="A253" t="str">
        <f t="shared" si="165"/>
        <v>52 Skilled metal, electrical and electronic trades</v>
      </c>
      <c r="B253" s="11">
        <v>1.9842502486005331</v>
      </c>
      <c r="C253" s="11">
        <v>1.0749430535936715</v>
      </c>
      <c r="D253" s="11">
        <f t="shared" si="166"/>
        <v>-0.90930719500686163</v>
      </c>
      <c r="E253" s="11">
        <v>0.61825801232101807</v>
      </c>
      <c r="F253" s="11">
        <f t="shared" si="171"/>
        <v>-0.29104918268584357</v>
      </c>
      <c r="G253" s="200">
        <f t="shared" si="169"/>
        <v>1.8246778822527121E-2</v>
      </c>
    </row>
    <row r="254" spans="1:7" x14ac:dyDescent="0.2">
      <c r="A254" t="str">
        <f t="shared" si="165"/>
        <v>53 Skilled construction and building trades</v>
      </c>
      <c r="B254" s="11">
        <v>1.6566669804537331</v>
      </c>
      <c r="C254" s="11">
        <v>1.4374060365231862</v>
      </c>
      <c r="D254" s="11">
        <f t="shared" si="166"/>
        <v>-0.21926094393054685</v>
      </c>
      <c r="E254" s="11">
        <v>0.65927734267272808</v>
      </c>
      <c r="F254" s="11">
        <f t="shared" ref="F254" si="172">SUM(D254:E254)</f>
        <v>0.44001639874218124</v>
      </c>
      <c r="G254" s="200">
        <f t="shared" si="169"/>
        <v>2.2585255817418437E-2</v>
      </c>
    </row>
    <row r="255" spans="1:7" x14ac:dyDescent="0.2">
      <c r="A255" t="str">
        <f t="shared" si="165"/>
        <v>54 Textiles, printing and other skilled trades</v>
      </c>
      <c r="B255" s="11">
        <v>2.1619968559642051</v>
      </c>
      <c r="C255" s="11">
        <v>1.7870771742720533</v>
      </c>
      <c r="D255" s="11">
        <f t="shared" si="166"/>
        <v>-0.37491968169215184</v>
      </c>
      <c r="E255" s="11">
        <v>0.74436489083301227</v>
      </c>
      <c r="F255" s="11">
        <f t="shared" ref="F255" si="173">SUM(D255:E255)</f>
        <v>0.36944520914086043</v>
      </c>
      <c r="G255" s="200">
        <f t="shared" si="169"/>
        <v>1.9920467967887268E-2</v>
      </c>
    </row>
    <row r="256" spans="1:7" x14ac:dyDescent="0.2">
      <c r="A256" t="str">
        <f t="shared" si="165"/>
        <v>61 Caring personal service occupations</v>
      </c>
      <c r="B256" s="11">
        <v>1.6895246839534166</v>
      </c>
      <c r="C256" s="11">
        <v>1.0162363598638067</v>
      </c>
      <c r="D256" s="11">
        <f>C256-B256</f>
        <v>-0.67328832408960992</v>
      </c>
      <c r="E256" s="11">
        <v>0.40456281665276472</v>
      </c>
      <c r="F256" s="11">
        <f>SUM(D256:E256)</f>
        <v>-0.2687255074368452</v>
      </c>
      <c r="G256" s="200">
        <f t="shared" si="169"/>
        <v>1.4414275422318878E-2</v>
      </c>
    </row>
    <row r="257" spans="1:7" x14ac:dyDescent="0.2">
      <c r="A257" t="str">
        <f t="shared" si="165"/>
        <v>62 Leisure, travel and related personal service occupations</v>
      </c>
      <c r="B257" s="11">
        <v>1.8760678305128922</v>
      </c>
      <c r="C257" s="11">
        <v>1.3290308207808712</v>
      </c>
      <c r="D257" s="11">
        <f t="shared" ref="D257:D263" si="174">C257-B257</f>
        <v>-0.54703700973202096</v>
      </c>
      <c r="E257" s="11">
        <v>0.70206461215416471</v>
      </c>
      <c r="F257" s="11">
        <f t="shared" ref="F257:F258" si="175">SUM(D257:E257)</f>
        <v>0.15502760242214375</v>
      </c>
      <c r="G257" s="200">
        <f t="shared" si="169"/>
        <v>2.1418640175211445E-2</v>
      </c>
    </row>
    <row r="258" spans="1:7" x14ac:dyDescent="0.2">
      <c r="A258" t="str">
        <f t="shared" si="165"/>
        <v>63 Community and civil enforcement occupations</v>
      </c>
      <c r="B258" s="11">
        <v>0.12083382719991217</v>
      </c>
      <c r="C258" s="11">
        <v>8.3423703866407448E-2</v>
      </c>
      <c r="D258" s="11">
        <f t="shared" si="174"/>
        <v>-3.7410123333504727E-2</v>
      </c>
      <c r="E258" s="11">
        <v>3.8650879050344235E-2</v>
      </c>
      <c r="F258" s="11">
        <f t="shared" si="175"/>
        <v>1.2407557168395075E-3</v>
      </c>
      <c r="G258" s="200">
        <f t="shared" si="169"/>
        <v>1.8674341990129628E-2</v>
      </c>
    </row>
    <row r="259" spans="1:7" x14ac:dyDescent="0.2">
      <c r="A259" t="str">
        <f t="shared" si="165"/>
        <v>71 Sales occupations</v>
      </c>
      <c r="B259" s="11">
        <v>5.0194752568269099</v>
      </c>
      <c r="C259" s="11">
        <v>1.8726560964138093</v>
      </c>
      <c r="D259" s="11">
        <f t="shared" si="174"/>
        <v>-3.1468191604131004</v>
      </c>
      <c r="E259" s="11">
        <v>1.2202250244266739</v>
      </c>
      <c r="F259" s="11">
        <f t="shared" ref="F259:F260" si="176">SUM(D259:E259)</f>
        <v>-1.9265941359864265</v>
      </c>
      <c r="G259" s="200">
        <f t="shared" si="169"/>
        <v>1.4612855698802107E-2</v>
      </c>
    </row>
    <row r="260" spans="1:7" x14ac:dyDescent="0.2">
      <c r="A260" t="str">
        <f t="shared" si="165"/>
        <v>72 Customer service occupations</v>
      </c>
      <c r="B260" s="11">
        <v>0.94846947661867176</v>
      </c>
      <c r="C260" s="11">
        <v>0.92799179907397777</v>
      </c>
      <c r="D260" s="11">
        <f t="shared" si="174"/>
        <v>-2.0477677544693984E-2</v>
      </c>
      <c r="E260" s="11">
        <v>0.33416812077894553</v>
      </c>
      <c r="F260" s="11">
        <f t="shared" si="176"/>
        <v>0.31369044323425155</v>
      </c>
      <c r="G260" s="200">
        <f t="shared" si="169"/>
        <v>2.0325421162722179E-2</v>
      </c>
    </row>
    <row r="261" spans="1:7" x14ac:dyDescent="0.2">
      <c r="A261" t="str">
        <f t="shared" si="165"/>
        <v>81 Process, plant and machine operatives</v>
      </c>
      <c r="B261" s="11">
        <v>2.5613887800999628</v>
      </c>
      <c r="C261" s="11">
        <v>1.1669099272373273</v>
      </c>
      <c r="D261" s="11">
        <f t="shared" si="174"/>
        <v>-1.3944788528626355</v>
      </c>
      <c r="E261" s="11">
        <v>0.82041019557455652</v>
      </c>
      <c r="F261" s="11">
        <f t="shared" ref="F261:F262" si="177">SUM(D261:E261)</f>
        <v>-0.57406865728807899</v>
      </c>
      <c r="G261" s="200">
        <f t="shared" si="169"/>
        <v>1.869651173254927E-2</v>
      </c>
    </row>
    <row r="262" spans="1:7" x14ac:dyDescent="0.2">
      <c r="A262" t="str">
        <f t="shared" si="165"/>
        <v>82 Transport and mobile machine drivers and operatives</v>
      </c>
      <c r="B262" s="11">
        <v>4.3846183298389789</v>
      </c>
      <c r="C262" s="11">
        <v>3.800096704273257</v>
      </c>
      <c r="D262" s="11">
        <f t="shared" si="174"/>
        <v>-0.58452162556572196</v>
      </c>
      <c r="E262" s="11">
        <v>1.9772701526727052</v>
      </c>
      <c r="F262" s="11">
        <f t="shared" si="177"/>
        <v>1.3927485271069833</v>
      </c>
      <c r="G262" s="200">
        <f t="shared" si="169"/>
        <v>2.5125296382965567E-2</v>
      </c>
    </row>
    <row r="263" spans="1:7" x14ac:dyDescent="0.2">
      <c r="A263" t="str">
        <f t="shared" si="165"/>
        <v>91 Elementary trades and related occupations</v>
      </c>
      <c r="B263" s="11">
        <v>2.017919303896385</v>
      </c>
      <c r="C263" s="11">
        <v>1.3013112698353706</v>
      </c>
      <c r="D263" s="11">
        <f t="shared" si="174"/>
        <v>-0.71660803406101437</v>
      </c>
      <c r="E263" s="11">
        <v>0.58354082729322887</v>
      </c>
      <c r="F263" s="11">
        <f t="shared" ref="F263" si="178">SUM(D263:E263)</f>
        <v>-0.1330672067677855</v>
      </c>
      <c r="G263" s="200">
        <f t="shared" si="169"/>
        <v>1.7077917886670457E-2</v>
      </c>
    </row>
    <row r="264" spans="1:7" x14ac:dyDescent="0.2">
      <c r="A264" t="str">
        <f t="shared" si="165"/>
        <v>92 Elementary administration and service occupations</v>
      </c>
      <c r="B264" s="11">
        <v>12.719634295975206</v>
      </c>
      <c r="C264" s="11">
        <v>9.5897320915115802</v>
      </c>
      <c r="D264" s="11">
        <f t="shared" ref="D264" si="179">C264-B264</f>
        <v>-3.129902204463626</v>
      </c>
      <c r="E264" s="11">
        <v>4.8660415773941219</v>
      </c>
      <c r="F264" s="11">
        <f>SUM(D264:E264)</f>
        <v>1.7361393729304959</v>
      </c>
      <c r="G264" s="200">
        <f t="shared" ref="G264:G265" si="180">IF(B264&gt;0,(1+(E264/B264))^(1/($C$6-$B$6))-1,0)</f>
        <v>2.183073783707612E-2</v>
      </c>
    </row>
    <row r="265" spans="1:7" x14ac:dyDescent="0.2">
      <c r="A265" t="str">
        <f t="shared" si="165"/>
        <v>All occupations</v>
      </c>
      <c r="B265" s="11">
        <f>SUM(B239:B264)</f>
        <v>63.257478442228795</v>
      </c>
      <c r="C265" s="11">
        <f t="shared" ref="C265:F265" si="181">SUM(C239:C264)</f>
        <v>40.858982790105792</v>
      </c>
      <c r="D265" s="11">
        <f t="shared" si="181"/>
        <v>-22.398495652123021</v>
      </c>
      <c r="E265" s="11">
        <f t="shared" si="181"/>
        <v>21.189824401011066</v>
      </c>
      <c r="F265" s="11">
        <f t="shared" si="181"/>
        <v>-1.2086712511119577</v>
      </c>
      <c r="G265" s="200">
        <f t="shared" si="180"/>
        <v>1.9447645430635152E-2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0.68436670994148874</v>
      </c>
      <c r="C268" s="11">
        <v>0.50660830196380968</v>
      </c>
      <c r="D268" s="11">
        <f>C268-B268</f>
        <v>-0.17775840797767906</v>
      </c>
      <c r="E268" s="11">
        <v>0.16611304699672477</v>
      </c>
      <c r="F268" s="11">
        <f>SUM(D268:E268)</f>
        <v>-1.1645360980954284E-2</v>
      </c>
      <c r="G268" s="200">
        <f>IF(B268&gt;0,(1+(E268/B268))^(1/($C$6-$B$6))-1,0)</f>
        <v>1.459256086683447E-2</v>
      </c>
    </row>
    <row r="269" spans="1:7" x14ac:dyDescent="0.2">
      <c r="A269" t="str">
        <f t="shared" si="183"/>
        <v>12 Other managers and proprietors</v>
      </c>
      <c r="B269" s="11">
        <v>0.56405394723268865</v>
      </c>
      <c r="C269" s="11">
        <v>0.61979410124697853</v>
      </c>
      <c r="D269" s="11">
        <f t="shared" ref="D269:D284" si="184">C269-B269</f>
        <v>5.5740154014289889E-2</v>
      </c>
      <c r="E269" s="11">
        <v>0.22080432132446001</v>
      </c>
      <c r="F269" s="11">
        <f t="shared" ref="F269:F276" si="185">SUM(D269:E269)</f>
        <v>0.27654447533874993</v>
      </c>
      <c r="G269" s="200">
        <f t="shared" ref="G269:G271" si="186">IF(B269&gt;0,(1+(E269/B269))^(1/($C$6-$B$6))-1,0)</f>
        <v>2.2267858855853362E-2</v>
      </c>
    </row>
    <row r="270" spans="1:7" x14ac:dyDescent="0.2">
      <c r="A270" t="str">
        <f t="shared" si="183"/>
        <v>21 Science, research, engineering and technology professionals</v>
      </c>
      <c r="B270" s="11">
        <v>0.4418367224745221</v>
      </c>
      <c r="C270" s="11">
        <v>0.47715979193875097</v>
      </c>
      <c r="D270" s="11">
        <f t="shared" si="184"/>
        <v>3.5323069464228862E-2</v>
      </c>
      <c r="E270" s="11">
        <v>0.13298410592122234</v>
      </c>
      <c r="F270" s="11">
        <f t="shared" si="185"/>
        <v>0.1683071753854512</v>
      </c>
      <c r="G270" s="200">
        <f t="shared" si="186"/>
        <v>1.7695949124361565E-2</v>
      </c>
    </row>
    <row r="271" spans="1:7" x14ac:dyDescent="0.2">
      <c r="A271" t="str">
        <f t="shared" si="183"/>
        <v>22 Health professionals</v>
      </c>
      <c r="B271" s="11">
        <v>0.11759068927910003</v>
      </c>
      <c r="C271" s="11">
        <v>0.15033028150532515</v>
      </c>
      <c r="D271" s="11">
        <f t="shared" si="184"/>
        <v>3.273959222622512E-2</v>
      </c>
      <c r="E271" s="11">
        <v>4.9025990164853796E-2</v>
      </c>
      <c r="F271" s="11">
        <f t="shared" si="185"/>
        <v>8.1765582391078923E-2</v>
      </c>
      <c r="G271" s="200">
        <f t="shared" si="186"/>
        <v>2.3504373091199904E-2</v>
      </c>
    </row>
    <row r="272" spans="1:7" x14ac:dyDescent="0.2">
      <c r="A272" t="str">
        <f t="shared" si="183"/>
        <v>23 Teaching and other educational professionals</v>
      </c>
      <c r="B272" s="11">
        <v>0.12736978037693172</v>
      </c>
      <c r="C272" s="11">
        <v>0.11578807863258707</v>
      </c>
      <c r="D272" s="11">
        <f t="shared" si="184"/>
        <v>-1.1581701744344655E-2</v>
      </c>
      <c r="E272" s="11">
        <v>4.4402560148986463E-2</v>
      </c>
      <c r="F272" s="11">
        <f t="shared" si="185"/>
        <v>3.2820858404641808E-2</v>
      </c>
      <c r="G272" s="200">
        <f>IF(B272&gt;0,(1+(E272/B272))^(1/($C$6-$B$6))-1,0)</f>
        <v>2.0138462615100217E-2</v>
      </c>
    </row>
    <row r="273" spans="1:7" x14ac:dyDescent="0.2">
      <c r="A273" t="str">
        <f t="shared" si="183"/>
        <v>24 Business, media and public service professionals</v>
      </c>
      <c r="B273" s="11">
        <v>0.43079491337137782</v>
      </c>
      <c r="C273" s="11">
        <v>0.44553852069721755</v>
      </c>
      <c r="D273" s="11">
        <f t="shared" si="184"/>
        <v>1.4743607325839736E-2</v>
      </c>
      <c r="E273" s="11">
        <v>0.14463469799660006</v>
      </c>
      <c r="F273" s="11">
        <f t="shared" si="185"/>
        <v>0.15937830532243979</v>
      </c>
      <c r="G273" s="200">
        <f t="shared" ref="G273" si="187">IF(B273&gt;0,(1+(E273/B273))^(1/($C$6-$B$6))-1,0)</f>
        <v>1.9486414147088515E-2</v>
      </c>
    </row>
    <row r="274" spans="1:7" x14ac:dyDescent="0.2">
      <c r="A274" t="str">
        <f t="shared" si="183"/>
        <v>31 Science, engineering and technology associate professionals</v>
      </c>
      <c r="B274" s="11">
        <v>0.23858496574422702</v>
      </c>
      <c r="C274" s="11">
        <v>0.3105108536786953</v>
      </c>
      <c r="D274" s="11">
        <f t="shared" si="184"/>
        <v>7.1925887934468274E-2</v>
      </c>
      <c r="E274" s="11">
        <v>9.1889992689088734E-2</v>
      </c>
      <c r="F274" s="11">
        <f t="shared" si="185"/>
        <v>0.16381588062355701</v>
      </c>
      <c r="G274" s="200">
        <f>IF(B274&gt;0,(1+(E274/B274))^(1/($C$6-$B$6))-1,0)</f>
        <v>2.195796352298518E-2</v>
      </c>
    </row>
    <row r="275" spans="1:7" x14ac:dyDescent="0.2">
      <c r="A275" t="str">
        <f t="shared" si="183"/>
        <v>32 Health and social care associate professionals</v>
      </c>
      <c r="B275" s="11">
        <v>6.4410285656250219E-2</v>
      </c>
      <c r="C275" s="11">
        <v>7.0875628261313786E-2</v>
      </c>
      <c r="D275" s="11">
        <f t="shared" si="184"/>
        <v>6.4653426050635676E-3</v>
      </c>
      <c r="E275" s="11">
        <v>2.5877892515253902E-2</v>
      </c>
      <c r="F275" s="11">
        <f t="shared" si="185"/>
        <v>3.2343235120317469E-2</v>
      </c>
      <c r="G275" s="200">
        <f t="shared" ref="G275:G292" si="188">IF(B275&gt;0,(1+(E275/B275))^(1/($C$6-$B$6))-1,0)</f>
        <v>2.2770934656714203E-2</v>
      </c>
    </row>
    <row r="276" spans="1:7" x14ac:dyDescent="0.2">
      <c r="A276" t="str">
        <f t="shared" si="183"/>
        <v>33 Protective service occupations</v>
      </c>
      <c r="B276" s="11">
        <v>8.3266919721583871E-2</v>
      </c>
      <c r="C276" s="11">
        <v>6.4591218456577337E-2</v>
      </c>
      <c r="D276" s="11">
        <f t="shared" si="184"/>
        <v>-1.8675701265006533E-2</v>
      </c>
      <c r="E276" s="11">
        <v>1.4748742971788605E-2</v>
      </c>
      <c r="F276" s="11">
        <f t="shared" si="185"/>
        <v>-3.9269582932179286E-3</v>
      </c>
      <c r="G276" s="200">
        <f t="shared" si="188"/>
        <v>1.0931041409526721E-2</v>
      </c>
    </row>
    <row r="277" spans="1:7" x14ac:dyDescent="0.2">
      <c r="A277" t="str">
        <f t="shared" si="183"/>
        <v>34 Culture, media and sports occupations</v>
      </c>
      <c r="B277" s="11">
        <v>0.23470643278398118</v>
      </c>
      <c r="C277" s="11">
        <v>0.15796585684331096</v>
      </c>
      <c r="D277" s="11">
        <f t="shared" si="184"/>
        <v>-7.6740575940670214E-2</v>
      </c>
      <c r="E277" s="11">
        <v>6.1779708239104475E-2</v>
      </c>
      <c r="F277" s="11">
        <f t="shared" ref="F277:F278" si="189">SUM(D277:E277)</f>
        <v>-1.4960867701565739E-2</v>
      </c>
      <c r="G277" s="200">
        <f t="shared" si="188"/>
        <v>1.56996285899762E-2</v>
      </c>
    </row>
    <row r="278" spans="1:7" x14ac:dyDescent="0.2">
      <c r="A278" t="str">
        <f t="shared" si="183"/>
        <v>35 Business and public service associate professionals</v>
      </c>
      <c r="B278" s="11">
        <v>0.51214105158466516</v>
      </c>
      <c r="C278" s="11">
        <v>0.48853361175462662</v>
      </c>
      <c r="D278" s="11">
        <f t="shared" si="184"/>
        <v>-2.3607439830038546E-2</v>
      </c>
      <c r="E278" s="11">
        <v>0.14096327802540023</v>
      </c>
      <c r="F278" s="11">
        <f t="shared" si="189"/>
        <v>0.11735583819536169</v>
      </c>
      <c r="G278" s="200">
        <f t="shared" si="188"/>
        <v>1.634120098057168E-2</v>
      </c>
    </row>
    <row r="279" spans="1:7" x14ac:dyDescent="0.2">
      <c r="A279" t="str">
        <f t="shared" si="183"/>
        <v>41 Administrative occupations</v>
      </c>
      <c r="B279" s="11">
        <v>1.0115205350097296</v>
      </c>
      <c r="C279" s="11">
        <v>0.65437739606203249</v>
      </c>
      <c r="D279" s="11">
        <f t="shared" si="184"/>
        <v>-0.35714313894769711</v>
      </c>
      <c r="E279" s="11">
        <v>0.22333529343967976</v>
      </c>
      <c r="F279" s="11">
        <f t="shared" ref="F279:F282" si="190">SUM(D279:E279)</f>
        <v>-0.13380784550801736</v>
      </c>
      <c r="G279" s="200">
        <f t="shared" si="188"/>
        <v>1.3388807755430276E-2</v>
      </c>
    </row>
    <row r="280" spans="1:7" x14ac:dyDescent="0.2">
      <c r="A280" t="str">
        <f t="shared" si="183"/>
        <v>42 Secretarial and related occupations</v>
      </c>
      <c r="B280" s="11">
        <v>0.54568127475691919</v>
      </c>
      <c r="C280" s="11">
        <v>0.69633588345758712</v>
      </c>
      <c r="D280" s="11">
        <f t="shared" si="184"/>
        <v>0.15065460870066794</v>
      </c>
      <c r="E280" s="11">
        <v>0.22732959891958854</v>
      </c>
      <c r="F280" s="11">
        <f t="shared" si="190"/>
        <v>0.37798420762025647</v>
      </c>
      <c r="G280" s="200">
        <f t="shared" si="188"/>
        <v>2.3488820992822346E-2</v>
      </c>
    </row>
    <row r="281" spans="1:7" x14ac:dyDescent="0.2">
      <c r="A281" t="str">
        <f t="shared" si="183"/>
        <v>51 Skilled agricultural and related trades</v>
      </c>
      <c r="B281" s="11">
        <v>0.35109776666303733</v>
      </c>
      <c r="C281" s="11">
        <v>0.18712787266941039</v>
      </c>
      <c r="D281" s="11">
        <f t="shared" si="184"/>
        <v>-0.16396989399362694</v>
      </c>
      <c r="E281" s="11">
        <v>9.900055399803577E-2</v>
      </c>
      <c r="F281" s="11">
        <f t="shared" si="190"/>
        <v>-6.4969339995591166E-2</v>
      </c>
      <c r="G281" s="200">
        <f t="shared" si="188"/>
        <v>1.6697966777519557E-2</v>
      </c>
    </row>
    <row r="282" spans="1:7" x14ac:dyDescent="0.2">
      <c r="A282" t="str">
        <f t="shared" si="183"/>
        <v>52 Skilled metal, electrical and electronic trades</v>
      </c>
      <c r="B282" s="11">
        <v>0.59615096279143676</v>
      </c>
      <c r="C282" s="11">
        <v>0.51889609055562569</v>
      </c>
      <c r="D282" s="11">
        <f t="shared" si="184"/>
        <v>-7.7254872235811067E-2</v>
      </c>
      <c r="E282" s="11">
        <v>0.19429983920911734</v>
      </c>
      <c r="F282" s="11">
        <f t="shared" si="190"/>
        <v>0.11704496697330627</v>
      </c>
      <c r="G282" s="200">
        <f t="shared" si="188"/>
        <v>1.8985270548360411E-2</v>
      </c>
    </row>
    <row r="283" spans="1:7" x14ac:dyDescent="0.2">
      <c r="A283" t="str">
        <f t="shared" si="183"/>
        <v>53 Skilled construction and building trades</v>
      </c>
      <c r="B283" s="11">
        <v>0.62843105578801006</v>
      </c>
      <c r="C283" s="11">
        <v>0.13782861745703945</v>
      </c>
      <c r="D283" s="11">
        <f t="shared" si="184"/>
        <v>-0.49060243833097061</v>
      </c>
      <c r="E283" s="11">
        <v>0.10010250101124914</v>
      </c>
      <c r="F283" s="11">
        <f t="shared" ref="F283" si="191">SUM(D283:E283)</f>
        <v>-0.39049993731972149</v>
      </c>
      <c r="G283" s="200">
        <f t="shared" si="188"/>
        <v>9.902532907283712E-3</v>
      </c>
    </row>
    <row r="284" spans="1:7" x14ac:dyDescent="0.2">
      <c r="A284" t="str">
        <f t="shared" si="183"/>
        <v>54 Textiles, printing and other skilled trades</v>
      </c>
      <c r="B284" s="11">
        <v>0.67138085436133288</v>
      </c>
      <c r="C284" s="11">
        <v>0.31507904155713157</v>
      </c>
      <c r="D284" s="11">
        <f t="shared" si="184"/>
        <v>-0.35630181280420131</v>
      </c>
      <c r="E284" s="11">
        <v>0.11793412972226471</v>
      </c>
      <c r="F284" s="11">
        <f t="shared" ref="F284" si="192">SUM(D284:E284)</f>
        <v>-0.23836768308193662</v>
      </c>
      <c r="G284" s="200">
        <f t="shared" si="188"/>
        <v>1.0846999547726499E-2</v>
      </c>
    </row>
    <row r="285" spans="1:7" x14ac:dyDescent="0.2">
      <c r="A285" t="str">
        <f t="shared" si="183"/>
        <v>61 Caring personal service occupations</v>
      </c>
      <c r="B285" s="11">
        <v>0.27638383787680659</v>
      </c>
      <c r="C285" s="11">
        <v>0.25532717895493767</v>
      </c>
      <c r="D285" s="11">
        <f>C285-B285</f>
        <v>-2.105665892186892E-2</v>
      </c>
      <c r="E285" s="11">
        <v>7.2113617975154767E-2</v>
      </c>
      <c r="F285" s="11">
        <f>SUM(D285:E285)</f>
        <v>5.1056959053285847E-2</v>
      </c>
      <c r="G285" s="200">
        <f t="shared" si="188"/>
        <v>1.5576082946030745E-2</v>
      </c>
    </row>
    <row r="286" spans="1:7" x14ac:dyDescent="0.2">
      <c r="A286" t="str">
        <f t="shared" si="183"/>
        <v>62 Leisure, travel and related personal service occupations</v>
      </c>
      <c r="B286" s="11">
        <v>0.47175890562288358</v>
      </c>
      <c r="C286" s="11">
        <v>0.26880469761260972</v>
      </c>
      <c r="D286" s="11">
        <f t="shared" ref="D286:D292" si="193">C286-B286</f>
        <v>-0.20295420801027386</v>
      </c>
      <c r="E286" s="11">
        <v>0.10398949460717163</v>
      </c>
      <c r="F286" s="11">
        <f t="shared" ref="F286:F287" si="194">SUM(D286:E286)</f>
        <v>-9.8964713403102228E-2</v>
      </c>
      <c r="G286" s="200">
        <f t="shared" si="188"/>
        <v>1.3368753123933486E-2</v>
      </c>
    </row>
    <row r="287" spans="1:7" x14ac:dyDescent="0.2">
      <c r="A287" t="str">
        <f t="shared" si="183"/>
        <v>63 Community and civil enforcement occupations</v>
      </c>
      <c r="B287" s="11">
        <v>2.6456192516507555E-2</v>
      </c>
      <c r="C287" s="11">
        <v>9.8943031726855639E-3</v>
      </c>
      <c r="D287" s="11">
        <f t="shared" si="193"/>
        <v>-1.6561889343821991E-2</v>
      </c>
      <c r="E287" s="11">
        <v>3.2753467629736718E-3</v>
      </c>
      <c r="F287" s="11">
        <f t="shared" si="194"/>
        <v>-1.3286542580848319E-2</v>
      </c>
      <c r="G287" s="200">
        <f t="shared" si="188"/>
        <v>7.8115628573176554E-3</v>
      </c>
    </row>
    <row r="288" spans="1:7" x14ac:dyDescent="0.2">
      <c r="A288" t="str">
        <f t="shared" si="183"/>
        <v>71 Sales occupations</v>
      </c>
      <c r="B288" s="11">
        <v>1.4846231629234421</v>
      </c>
      <c r="C288" s="11">
        <v>0.65026024256210091</v>
      </c>
      <c r="D288" s="11">
        <f t="shared" si="193"/>
        <v>-0.83436292036134119</v>
      </c>
      <c r="E288" s="11">
        <v>0.23563171868428237</v>
      </c>
      <c r="F288" s="11">
        <f t="shared" ref="F288:F289" si="195">SUM(D288:E288)</f>
        <v>-0.59873120167705884</v>
      </c>
      <c r="G288" s="200">
        <f t="shared" si="188"/>
        <v>9.8691479159846995E-3</v>
      </c>
    </row>
    <row r="289" spans="1:7" x14ac:dyDescent="0.2">
      <c r="A289" t="str">
        <f t="shared" si="183"/>
        <v>72 Customer service occupations</v>
      </c>
      <c r="B289" s="11">
        <v>0.30467998854149808</v>
      </c>
      <c r="C289" s="11">
        <v>0.47770429423172633</v>
      </c>
      <c r="D289" s="11">
        <f t="shared" si="193"/>
        <v>0.17302430569022825</v>
      </c>
      <c r="E289" s="11">
        <v>0.13168829331698115</v>
      </c>
      <c r="F289" s="11">
        <f t="shared" si="195"/>
        <v>0.30471259900720937</v>
      </c>
      <c r="G289" s="200">
        <f t="shared" si="188"/>
        <v>2.4237367688389133E-2</v>
      </c>
    </row>
    <row r="290" spans="1:7" x14ac:dyDescent="0.2">
      <c r="A290" t="str">
        <f t="shared" si="183"/>
        <v>81 Process, plant and machine operatives</v>
      </c>
      <c r="B290" s="11">
        <v>0.80947757080762495</v>
      </c>
      <c r="C290" s="11">
        <v>0.18676395086138123</v>
      </c>
      <c r="D290" s="11">
        <f t="shared" si="193"/>
        <v>-0.62271361994624375</v>
      </c>
      <c r="E290" s="11">
        <v>9.4563734570425315E-2</v>
      </c>
      <c r="F290" s="11">
        <f t="shared" ref="F290:F291" si="196">SUM(D290:E290)</f>
        <v>-0.52814988537581842</v>
      </c>
      <c r="G290" s="200">
        <f t="shared" si="188"/>
        <v>7.3929261243284028E-3</v>
      </c>
    </row>
    <row r="291" spans="1:7" x14ac:dyDescent="0.2">
      <c r="A291" t="str">
        <f t="shared" si="183"/>
        <v>82 Transport and mobile machine drivers and operatives</v>
      </c>
      <c r="B291" s="11">
        <v>1.626248235300114</v>
      </c>
      <c r="C291" s="11">
        <v>0.89294535752212612</v>
      </c>
      <c r="D291" s="11">
        <f t="shared" si="193"/>
        <v>-0.73330287777798786</v>
      </c>
      <c r="E291" s="11">
        <v>0.47346448588383039</v>
      </c>
      <c r="F291" s="11">
        <f t="shared" si="196"/>
        <v>-0.25983839189415747</v>
      </c>
      <c r="G291" s="200">
        <f t="shared" si="188"/>
        <v>1.7180914234269151E-2</v>
      </c>
    </row>
    <row r="292" spans="1:7" x14ac:dyDescent="0.2">
      <c r="A292" t="str">
        <f t="shared" si="183"/>
        <v>91 Elementary trades and related occupations</v>
      </c>
      <c r="B292" s="11">
        <v>0.72560455666275026</v>
      </c>
      <c r="C292" s="11">
        <v>0.29842350414296459</v>
      </c>
      <c r="D292" s="11">
        <f t="shared" si="193"/>
        <v>-0.42718105251978566</v>
      </c>
      <c r="E292" s="11">
        <v>0.12560958022789109</v>
      </c>
      <c r="F292" s="11">
        <f t="shared" ref="F292" si="197">SUM(D292:E292)</f>
        <v>-0.30157147229189457</v>
      </c>
      <c r="G292" s="200">
        <f t="shared" si="188"/>
        <v>1.0700751053154045E-2</v>
      </c>
    </row>
    <row r="293" spans="1:7" x14ac:dyDescent="0.2">
      <c r="A293" t="str">
        <f t="shared" si="183"/>
        <v>92 Elementary administration and service occupations</v>
      </c>
      <c r="B293" s="11">
        <v>3.9057451452529914</v>
      </c>
      <c r="C293" s="11">
        <v>1.4900473876065885</v>
      </c>
      <c r="D293" s="11">
        <f t="shared" ref="D293" si="198">C293-B293</f>
        <v>-2.4156977576464032</v>
      </c>
      <c r="E293" s="11">
        <v>0.63541443554653643</v>
      </c>
      <c r="F293" s="11">
        <f t="shared" ref="F293" si="199">SUM(D293:E293)</f>
        <v>-1.7802833220998666</v>
      </c>
      <c r="G293" s="200">
        <f t="shared" ref="G293:G294" si="200">IF(B293&gt;0,(1+(E293/B293))^(1/($C$6-$B$6))-1,0)</f>
        <v>1.0099580645881456E-2</v>
      </c>
    </row>
    <row r="294" spans="1:7" x14ac:dyDescent="0.2">
      <c r="A294" s="24" t="str">
        <f t="shared" si="183"/>
        <v>All occupations</v>
      </c>
      <c r="B294" s="34">
        <f>SUM(B268:B293)</f>
        <v>16.9343624630419</v>
      </c>
      <c r="C294" s="34">
        <f t="shared" ref="C294:F294" si="201">SUM(C268:C293)</f>
        <v>10.447512063405142</v>
      </c>
      <c r="D294" s="34">
        <f t="shared" si="201"/>
        <v>-6.4868503996367615</v>
      </c>
      <c r="E294" s="34">
        <f t="shared" si="201"/>
        <v>3.9309769608686653</v>
      </c>
      <c r="F294" s="34">
        <f t="shared" si="201"/>
        <v>-2.5558734387680948</v>
      </c>
      <c r="G294" s="234">
        <f t="shared" si="200"/>
        <v>1.4013585294665232E-2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Cambridge and Greater Peterborough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-1.4050080618650895</v>
      </c>
      <c r="Q7" s="11">
        <f>'Occ T1'!J16</f>
        <v>23.49995180976709</v>
      </c>
    </row>
    <row r="8" spans="1:17" x14ac:dyDescent="0.2">
      <c r="O8" t="str">
        <f>name!E11</f>
        <v>Process, plant and machine operatives</v>
      </c>
      <c r="P8" s="11">
        <f>'Occ T1'!H15</f>
        <v>4.3389301546956958</v>
      </c>
      <c r="Q8" s="11">
        <f>'Occ T1'!J15</f>
        <v>18.931831464373236</v>
      </c>
    </row>
    <row r="9" spans="1:17" x14ac:dyDescent="0.2">
      <c r="O9" t="str">
        <f>name!E10</f>
        <v>Sales and customer service occupations</v>
      </c>
      <c r="P9" s="11">
        <f>'Occ T1'!H14</f>
        <v>0.58109097948318578</v>
      </c>
      <c r="Q9" s="11">
        <f>'Occ T1'!J14</f>
        <v>17.037378090618997</v>
      </c>
    </row>
    <row r="10" spans="1:17" x14ac:dyDescent="0.2">
      <c r="O10" t="str">
        <f>name!E9</f>
        <v>Caring, leisure and other service occupations</v>
      </c>
      <c r="P10" s="11">
        <f>'Occ T1'!H13</f>
        <v>9.2824880906771412</v>
      </c>
      <c r="Q10" s="11">
        <f>'Occ T1'!J13</f>
        <v>39.215730054862036</v>
      </c>
    </row>
    <row r="11" spans="1:17" x14ac:dyDescent="0.2">
      <c r="O11" t="str">
        <f>name!E8</f>
        <v>Skilled trades occupations</v>
      </c>
      <c r="P11" s="11">
        <f>'Occ T1'!H12</f>
        <v>-0.28887685845793953</v>
      </c>
      <c r="Q11" s="11">
        <f>'Occ T1'!J12</f>
        <v>16.42687018811775</v>
      </c>
    </row>
    <row r="12" spans="1:17" x14ac:dyDescent="0.2">
      <c r="O12" t="str">
        <f>name!E7</f>
        <v>Administrative and secretarial occupations</v>
      </c>
      <c r="P12" s="11">
        <f>'Occ T1'!H11</f>
        <v>-8.6486329573301859</v>
      </c>
      <c r="Q12" s="11">
        <f>'Occ T1'!J11</f>
        <v>15.457397364899837</v>
      </c>
    </row>
    <row r="13" spans="1:17" x14ac:dyDescent="0.2">
      <c r="O13" t="str">
        <f>name!E6</f>
        <v>Associate professional occupations</v>
      </c>
      <c r="P13" s="11">
        <f>'Occ T1'!H10</f>
        <v>4.8950305951432256</v>
      </c>
      <c r="Q13" s="11">
        <f>'Occ T1'!J10</f>
        <v>36.81990466796654</v>
      </c>
    </row>
    <row r="14" spans="1:17" x14ac:dyDescent="0.2">
      <c r="O14" t="str">
        <f>name!E5</f>
        <v>Professional occupations</v>
      </c>
      <c r="P14" s="11">
        <f>'Occ T1'!H9</f>
        <v>24.779412643457619</v>
      </c>
      <c r="Q14" s="11">
        <f>'Occ T1'!J9</f>
        <v>86.87676818528287</v>
      </c>
    </row>
    <row r="15" spans="1:17" x14ac:dyDescent="0.2">
      <c r="O15" t="str">
        <f>name!E4</f>
        <v>Managers, directors and senior officials</v>
      </c>
      <c r="P15" s="11">
        <f>'Occ T1'!H8</f>
        <v>9.0805654141962862</v>
      </c>
      <c r="Q15" s="11">
        <f>'Occ T1'!J8</f>
        <v>41.419637686072278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Cambridge and Greater Peterborough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1.5729328047442621</v>
      </c>
      <c r="Q37" s="11">
        <f>'Occ T2'!J8</f>
        <v>21.805305062390101</v>
      </c>
    </row>
    <row r="38" spans="1:17" x14ac:dyDescent="0.2">
      <c r="O38" s="10" t="str">
        <f>name!D5</f>
        <v>12 Other managers and proprietors</v>
      </c>
      <c r="P38" s="11">
        <f>'Occ T2'!H9</f>
        <v>7.5076326094520205</v>
      </c>
      <c r="Q38" s="11">
        <f>'Occ T2'!J9</f>
        <v>19.614332623682174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6.8274285868085087</v>
      </c>
      <c r="Q39" s="11">
        <f>'Occ T2'!J10</f>
        <v>22.628021809929194</v>
      </c>
    </row>
    <row r="40" spans="1:17" x14ac:dyDescent="0.2">
      <c r="O40" s="10" t="str">
        <f>name!D7</f>
        <v>22 Health professionals</v>
      </c>
      <c r="P40" s="11">
        <f>'Occ T2'!H11</f>
        <v>4.420945926515536</v>
      </c>
      <c r="Q40" s="11">
        <f>'Occ T2'!J11</f>
        <v>15.683538824936198</v>
      </c>
    </row>
    <row r="41" spans="1:17" x14ac:dyDescent="0.2">
      <c r="O41" s="10" t="str">
        <f>name!D8</f>
        <v>23 Teaching and other educational professionals</v>
      </c>
      <c r="P41" s="11">
        <f>'Occ T2'!H12</f>
        <v>3.4862765708393653</v>
      </c>
      <c r="Q41" s="11">
        <f>'Occ T2'!J12</f>
        <v>18.633784095084771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10.04476155929423</v>
      </c>
      <c r="Q42" s="11">
        <f>'Occ T2'!J13</f>
        <v>29.93142345533273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-0.43991403206144675</v>
      </c>
      <c r="Q43" s="11">
        <f>'Occ T2'!J14</f>
        <v>3.9946863694462182</v>
      </c>
    </row>
    <row r="44" spans="1:17" x14ac:dyDescent="0.2">
      <c r="O44" s="10" t="str">
        <f>name!D11</f>
        <v>32 Health and social care associate professionals</v>
      </c>
      <c r="P44" s="11">
        <f>'Occ T2'!H15</f>
        <v>1.3857308934120578</v>
      </c>
      <c r="Q44" s="11">
        <f>'Occ T2'!J15</f>
        <v>6.612695567366119</v>
      </c>
    </row>
    <row r="45" spans="1:17" x14ac:dyDescent="0.2">
      <c r="O45" s="10" t="str">
        <f>name!D12</f>
        <v>33 Protective service occupations</v>
      </c>
      <c r="P45" s="11">
        <f>'Occ T2'!H16</f>
        <v>2.4500430789571945</v>
      </c>
      <c r="Q45" s="11">
        <f>'Occ T2'!J16</f>
        <v>4.8637574590961989</v>
      </c>
    </row>
    <row r="46" spans="1:17" x14ac:dyDescent="0.2">
      <c r="O46" s="10" t="str">
        <f>name!D13</f>
        <v>34 Culture, media and sports occupations</v>
      </c>
      <c r="P46" s="11">
        <f>'Occ T2'!H17</f>
        <v>0.55937739931401431</v>
      </c>
      <c r="Q46" s="11">
        <f>'Occ T2'!J17</f>
        <v>5.7923139376560444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0.93979325552141901</v>
      </c>
      <c r="Q47" s="11">
        <f>'Occ T2'!J18</f>
        <v>15.55645133440197</v>
      </c>
    </row>
    <row r="48" spans="1:17" x14ac:dyDescent="0.2">
      <c r="O48" s="10" t="str">
        <f>name!D15</f>
        <v>41 Administrative occupations</v>
      </c>
      <c r="P48" s="11">
        <f>'Occ T2'!H19</f>
        <v>-5.8471025691101417</v>
      </c>
      <c r="Q48" s="11">
        <f>'Occ T2'!J19</f>
        <v>12.775231502491295</v>
      </c>
    </row>
    <row r="49" spans="15:17" x14ac:dyDescent="0.2">
      <c r="O49" s="10" t="str">
        <f>name!D16</f>
        <v>42 Secretarial and related occupations</v>
      </c>
      <c r="P49" s="11">
        <f>'Occ T2'!H20</f>
        <v>-2.8015303882200424</v>
      </c>
      <c r="Q49" s="11">
        <f>'Occ T2'!J20</f>
        <v>2.682165862408544</v>
      </c>
    </row>
    <row r="50" spans="15:17" x14ac:dyDescent="0.2">
      <c r="O50" s="10" t="str">
        <f>name!D17</f>
        <v>51 Skilled agricultural and related trades</v>
      </c>
      <c r="P50" s="11">
        <f>'Occ T2'!H21</f>
        <v>0.87063449974869389</v>
      </c>
      <c r="Q50" s="11">
        <f>'Occ T2'!J21</f>
        <v>3.507599906773009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-0.70381806348217779</v>
      </c>
      <c r="Q51" s="11">
        <f>'Occ T2'!J22</f>
        <v>5.0927295706851492</v>
      </c>
    </row>
    <row r="52" spans="15:17" x14ac:dyDescent="0.2">
      <c r="O52" s="10" t="str">
        <f>name!D19</f>
        <v>53 Skilled construction and building trades</v>
      </c>
      <c r="P52" s="11">
        <f>'Occ T2'!H23</f>
        <v>-0.72063733974419719</v>
      </c>
      <c r="Q52" s="11">
        <f>'Occ T2'!J23</f>
        <v>3.460447915625676</v>
      </c>
    </row>
    <row r="53" spans="15:17" x14ac:dyDescent="0.2">
      <c r="O53" s="10" t="str">
        <f>name!D20</f>
        <v>54 Textiles, printing and other skilled trades</v>
      </c>
      <c r="P53" s="11">
        <f>'Occ T2'!H24</f>
        <v>0.264944045019746</v>
      </c>
      <c r="Q53" s="11">
        <f>'Occ T2'!J24</f>
        <v>4.3660927950339214</v>
      </c>
    </row>
    <row r="54" spans="15:17" x14ac:dyDescent="0.2">
      <c r="O54" s="10" t="str">
        <f>name!D21</f>
        <v>61 Caring personal service occupations</v>
      </c>
      <c r="P54" s="11">
        <f>'Occ T2'!H25</f>
        <v>8.7931508078746674</v>
      </c>
      <c r="Q54" s="11">
        <f>'Occ T2'!J25</f>
        <v>32.616524026752167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0.5420477788031981</v>
      </c>
      <c r="Q55" s="11">
        <f>'Occ T2'!J26</f>
        <v>6.4269965464935366</v>
      </c>
    </row>
    <row r="56" spans="15:17" x14ac:dyDescent="0.2">
      <c r="O56" s="10" t="str">
        <f>name!D23</f>
        <v>63 Community and civil enforcement occupations</v>
      </c>
      <c r="P56" s="11">
        <f>'Occ T2'!H27</f>
        <v>-5.2710496000729246E-2</v>
      </c>
      <c r="Q56" s="11">
        <f>'Occ T2'!J27</f>
        <v>0.17220948161632987</v>
      </c>
    </row>
    <row r="57" spans="15:17" x14ac:dyDescent="0.2">
      <c r="O57" s="10" t="str">
        <f>name!D24</f>
        <v>71 Sales occupations</v>
      </c>
      <c r="P57" s="11">
        <f>'Occ T2'!H28</f>
        <v>-2.9949774697246312</v>
      </c>
      <c r="Q57" s="11">
        <f>'Occ T2'!J28</f>
        <v>8.8508975965766723</v>
      </c>
    </row>
    <row r="58" spans="15:17" x14ac:dyDescent="0.2">
      <c r="O58" s="10" t="str">
        <f>name!D25</f>
        <v>72 Customer service occupations</v>
      </c>
      <c r="P58" s="11">
        <f>'Occ T2'!H29</f>
        <v>3.5760684492078161</v>
      </c>
      <c r="Q58" s="11">
        <f>'Occ T2'!J29</f>
        <v>8.1864804940423248</v>
      </c>
    </row>
    <row r="59" spans="15:17" x14ac:dyDescent="0.2">
      <c r="O59" s="10" t="str">
        <f>name!D26</f>
        <v>81 Process, plant and machine operatives</v>
      </c>
      <c r="P59" s="11">
        <f>'Occ T2'!H30</f>
        <v>1.9779452390736409</v>
      </c>
      <c r="Q59" s="11">
        <f>'Occ T2'!J30</f>
        <v>6.763436672359961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2.3609849156220548</v>
      </c>
      <c r="Q60" s="11">
        <f>'Occ T2'!J31</f>
        <v>12.168394792013274</v>
      </c>
    </row>
    <row r="61" spans="15:17" x14ac:dyDescent="0.2">
      <c r="O61" s="10" t="str">
        <f>name!D28</f>
        <v>91 Elementary trades and related occupations</v>
      </c>
      <c r="P61" s="11">
        <f>'Occ T2'!H32</f>
        <v>-1.1290190355728313</v>
      </c>
      <c r="Q61" s="11">
        <f>'Occ T2'!J32</f>
        <v>0.94492515300541591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-0.27598902629225819</v>
      </c>
      <c r="Q62" s="11">
        <f>'Occ T2'!J33</f>
        <v>22.555026656761672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42.614999999999839</v>
      </c>
      <c r="Q64" s="11">
        <f>'Occ T2'!J35</f>
        <v>295.68546951196066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Cambridge and Greater Peterborough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498.63900000000001</v>
      </c>
      <c r="C8" s="305">
        <f>SUM(C9:C17)</f>
        <v>514.1450000000001</v>
      </c>
      <c r="D8" s="305">
        <f>SUM(D9:D17)</f>
        <v>541.25399999999979</v>
      </c>
      <c r="E8" s="304"/>
      <c r="F8" s="305">
        <f>SUM(F9:F17)</f>
        <v>8.1000913007687156</v>
      </c>
      <c r="G8" s="305">
        <f>SUM(G9:G17)</f>
        <v>10.237383042367354</v>
      </c>
      <c r="H8" s="305">
        <f>SUM(H9:H17)</f>
        <v>13.229003699908022</v>
      </c>
      <c r="I8" s="304"/>
      <c r="J8" s="305">
        <f>SUM(J9:J17)</f>
        <v>53.091439879237562</v>
      </c>
      <c r="K8" s="305">
        <f>SUM(K9:K17)</f>
        <v>67.578666564762713</v>
      </c>
      <c r="L8" s="305">
        <f>SUM(L9:L17)</f>
        <v>88.109583328950293</v>
      </c>
      <c r="M8" s="304"/>
      <c r="N8" s="305">
        <f>SUM(N9:N17)</f>
        <v>109.13695583992596</v>
      </c>
      <c r="O8" s="305">
        <f>SUM(O9:O17)</f>
        <v>113.15435860371213</v>
      </c>
      <c r="P8" s="305">
        <f>SUM(P9:P17)</f>
        <v>135.05213939374957</v>
      </c>
      <c r="Q8" s="306"/>
      <c r="R8" s="305">
        <f>SUM(R9:R17)</f>
        <v>28.414762928490873</v>
      </c>
      <c r="S8" s="305">
        <f>SUM(S9:S17)</f>
        <v>27.664145909610756</v>
      </c>
      <c r="T8" s="305">
        <f>SUM(T9:T17)</f>
        <v>32.230534604080177</v>
      </c>
      <c r="U8" s="306"/>
      <c r="V8" s="305">
        <f>SUM(V9:V17)</f>
        <v>29.282557568361792</v>
      </c>
      <c r="W8" s="305">
        <f>SUM(W9:W17)</f>
        <v>29.688273415389592</v>
      </c>
      <c r="X8" s="305">
        <f>SUM(X9:X17)</f>
        <v>35.169697560183302</v>
      </c>
      <c r="Y8" s="306"/>
      <c r="Z8" s="305">
        <f>SUM(Z9:Z17)</f>
        <v>92.261309334366132</v>
      </c>
      <c r="AA8" s="305">
        <f>SUM(AA9:AA17)</f>
        <v>98.909735884179113</v>
      </c>
      <c r="AB8" s="305">
        <f>SUM(AB9:AB17)</f>
        <v>103.36682913109638</v>
      </c>
      <c r="AC8" s="306"/>
      <c r="AD8" s="305">
        <f>SUM(AD9:AD17)</f>
        <v>98.16004224357826</v>
      </c>
      <c r="AE8" s="305">
        <f>SUM(AE9:AE17)</f>
        <v>94.876114704194407</v>
      </c>
      <c r="AF8" s="305">
        <f>SUM(AF9:AF17)</f>
        <v>82.789717428521129</v>
      </c>
      <c r="AG8" s="306"/>
      <c r="AH8" s="305">
        <f>SUM(AH9:AH17)</f>
        <v>63.257478442228802</v>
      </c>
      <c r="AI8" s="305">
        <f>SUM(AI9:AI17)</f>
        <v>57.859794953488723</v>
      </c>
      <c r="AJ8" s="305">
        <f>SUM(AJ9:AJ17)</f>
        <v>40.858982790105784</v>
      </c>
      <c r="AK8" s="306"/>
      <c r="AL8" s="305">
        <f>SUM(AL9:AL17)</f>
        <v>16.9343624630419</v>
      </c>
      <c r="AM8" s="305">
        <f>SUM(AM9:AM17)</f>
        <v>14.176526922295306</v>
      </c>
      <c r="AN8" s="305">
        <f>SUM(AN9:AN17)</f>
        <v>10.44751206340514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56.607381091838434</v>
      </c>
      <c r="C9" s="304">
        <f t="shared" ref="B9:D17" si="0">SUM(C21,C33,C51,C63,C75,C93)</f>
        <v>58.279098181081103</v>
      </c>
      <c r="D9" s="304">
        <f t="shared" si="0"/>
        <v>65.687946506034763</v>
      </c>
      <c r="E9" s="304"/>
      <c r="F9" s="304">
        <f t="shared" ref="F9:H17" si="1">SUM(F21,F33,F51,F63,F75,F93)</f>
        <v>0.85057443006186872</v>
      </c>
      <c r="G9" s="304">
        <f t="shared" si="1"/>
        <v>1.0778497894462797</v>
      </c>
      <c r="H9" s="304">
        <f t="shared" si="1"/>
        <v>1.4526496226563694</v>
      </c>
      <c r="I9" s="304"/>
      <c r="J9" s="304">
        <f t="shared" ref="J9:L17" si="2">SUM(J21,J33,J51,J63,J75,J93)</f>
        <v>6.1550367151748695</v>
      </c>
      <c r="K9" s="304">
        <f t="shared" si="2"/>
        <v>7.7425765486888096</v>
      </c>
      <c r="L9" s="304">
        <f t="shared" si="2"/>
        <v>10.493874614438523</v>
      </c>
      <c r="M9" s="304"/>
      <c r="N9" s="304">
        <f t="shared" ref="N9:P17" si="3">SUM(N21,N33,N51,N63,N75,N93)</f>
        <v>15.564873003965952</v>
      </c>
      <c r="O9" s="304">
        <f t="shared" si="3"/>
        <v>16.015418160701863</v>
      </c>
      <c r="P9" s="304">
        <f t="shared" si="3"/>
        <v>19.737000606558428</v>
      </c>
      <c r="Q9" s="306"/>
      <c r="R9" s="304">
        <f t="shared" ref="R9:T9" si="4">SUM(R21,R33,R51,R63,R75,R93)</f>
        <v>3.3724197617733047</v>
      </c>
      <c r="S9" s="304">
        <f t="shared" si="4"/>
        <v>3.4077870984614043</v>
      </c>
      <c r="T9" s="304">
        <f t="shared" si="4"/>
        <v>4.1548460344975178</v>
      </c>
      <c r="U9" s="306"/>
      <c r="V9" s="304">
        <f t="shared" ref="V9:X9" si="5">SUM(V21,V33,V51,V63,V75,V93)</f>
        <v>4.4715586439427737</v>
      </c>
      <c r="W9" s="304">
        <f t="shared" si="5"/>
        <v>4.4576280756240996</v>
      </c>
      <c r="X9" s="304">
        <f t="shared" si="5"/>
        <v>5.3031634942450054</v>
      </c>
      <c r="Y9" s="306"/>
      <c r="Z9" s="304">
        <f t="shared" ref="Z9:AB9" si="6">SUM(Z21,Z33,Z51,Z63,Z75,Z93)</f>
        <v>9.7694544671397203</v>
      </c>
      <c r="AA9" s="304">
        <f t="shared" si="6"/>
        <v>10.02675100110063</v>
      </c>
      <c r="AB9" s="304">
        <f t="shared" si="6"/>
        <v>11.00296946832724</v>
      </c>
      <c r="AC9" s="306"/>
      <c r="AD9" s="304">
        <f>SUM(AD21,AD33,AD51,AD63,AD75,AD93)</f>
        <v>9.2254526146983586</v>
      </c>
      <c r="AE9" s="304">
        <f t="shared" ref="AE9:AF9" si="7">SUM(AE21,AE33,AE51,AE63,AE75,AE93)</f>
        <v>8.6242461177829419</v>
      </c>
      <c r="AF9" s="304">
        <f t="shared" si="7"/>
        <v>7.7527040762123871</v>
      </c>
      <c r="AG9" s="306"/>
      <c r="AH9" s="304">
        <f t="shared" ref="AH9:AJ9" si="8">SUM(AH21,AH33,AH51,AH63,AH75,AH93)</f>
        <v>5.9495907979074065</v>
      </c>
      <c r="AI9" s="304">
        <f t="shared" si="8"/>
        <v>5.6658178507673975</v>
      </c>
      <c r="AJ9" s="304">
        <f t="shared" si="8"/>
        <v>4.6643361858885024</v>
      </c>
      <c r="AK9" s="306"/>
      <c r="AL9" s="304">
        <f t="shared" ref="AL9:AN9" si="9">SUM(AL21,AL33,AL51,AL63,AL75,AL93)</f>
        <v>1.2484206571741774</v>
      </c>
      <c r="AM9" s="304">
        <f t="shared" si="9"/>
        <v>1.2610235385076838</v>
      </c>
      <c r="AN9" s="304">
        <f t="shared" si="9"/>
        <v>1.1264024032107884</v>
      </c>
    </row>
    <row r="10" spans="1:40" x14ac:dyDescent="0.2">
      <c r="A10" s="13" t="str">
        <f>name!E5</f>
        <v>Professional occupations</v>
      </c>
      <c r="B10" s="304">
        <f t="shared" si="0"/>
        <v>121.03753464801606</v>
      </c>
      <c r="C10" s="304">
        <f t="shared" si="0"/>
        <v>130.52299820573319</v>
      </c>
      <c r="D10" s="304">
        <f t="shared" si="0"/>
        <v>145.8169472914735</v>
      </c>
      <c r="E10" s="304"/>
      <c r="F10" s="304">
        <f t="shared" si="1"/>
        <v>5.8510220452001516</v>
      </c>
      <c r="G10" s="304">
        <f t="shared" si="1"/>
        <v>7.3181796337676168</v>
      </c>
      <c r="H10" s="304">
        <f t="shared" si="1"/>
        <v>9.1646858743279171</v>
      </c>
      <c r="I10" s="304"/>
      <c r="J10" s="304">
        <f t="shared" si="2"/>
        <v>30.953144081154257</v>
      </c>
      <c r="K10" s="304">
        <f t="shared" si="2"/>
        <v>38.966202480131258</v>
      </c>
      <c r="L10" s="304">
        <f t="shared" si="2"/>
        <v>48.925489064795727</v>
      </c>
      <c r="M10" s="304"/>
      <c r="N10" s="304">
        <f t="shared" si="3"/>
        <v>43.563350409177673</v>
      </c>
      <c r="O10" s="304">
        <f t="shared" si="3"/>
        <v>44.033626329680864</v>
      </c>
      <c r="P10" s="304">
        <f t="shared" si="3"/>
        <v>48.699597778079593</v>
      </c>
      <c r="Q10" s="306"/>
      <c r="R10" s="304">
        <f t="shared" ref="R10:T10" si="10">SUM(R22,R34,R52,R64,R76,R94)</f>
        <v>5.5180077964331247</v>
      </c>
      <c r="S10" s="304">
        <f t="shared" si="10"/>
        <v>4.3201907944845059</v>
      </c>
      <c r="T10" s="304">
        <f t="shared" si="10"/>
        <v>4.0336118779977825</v>
      </c>
      <c r="U10" s="306"/>
      <c r="V10" s="304">
        <f t="shared" ref="V10:X10" si="11">SUM(V22,V34,V52,V64,V76,V94)</f>
        <v>6.4345930302015004</v>
      </c>
      <c r="W10" s="304">
        <f t="shared" si="11"/>
        <v>6.3384243303927423</v>
      </c>
      <c r="X10" s="304">
        <f t="shared" si="11"/>
        <v>7.15563682382537</v>
      </c>
      <c r="Y10" s="306"/>
      <c r="Z10" s="304">
        <f t="shared" ref="Z10:AB10" si="12">SUM(Z22,Z34,Z52,Z64,Z76,Z94)</f>
        <v>11.604442715121415</v>
      </c>
      <c r="AA10" s="304">
        <f t="shared" si="12"/>
        <v>12.60476564190116</v>
      </c>
      <c r="AB10" s="304">
        <f t="shared" si="12"/>
        <v>13.397202983099856</v>
      </c>
      <c r="AC10" s="306"/>
      <c r="AD10" s="304">
        <f t="shared" ref="AD10:AF10" si="13">SUM(AD22,AD34,AD52,AD64,AD76,AD94)</f>
        <v>9.9132857905706047</v>
      </c>
      <c r="AE10" s="304">
        <f t="shared" si="13"/>
        <v>9.6463116325911624</v>
      </c>
      <c r="AF10" s="304">
        <f t="shared" si="13"/>
        <v>8.7498385280732247</v>
      </c>
      <c r="AG10" s="306"/>
      <c r="AH10" s="304">
        <f t="shared" ref="AH10:AJ10" si="14">SUM(AH22,AH34,AH52,AH64,AH76,AH94)</f>
        <v>6.0820966746554124</v>
      </c>
      <c r="AI10" s="304">
        <f t="shared" si="14"/>
        <v>6.0343530028896915</v>
      </c>
      <c r="AJ10" s="304">
        <f t="shared" si="14"/>
        <v>4.5020676885001487</v>
      </c>
      <c r="AK10" s="306"/>
      <c r="AL10" s="304">
        <f t="shared" ref="AL10:AN10" si="15">SUM(AL22,AL34,AL52,AL64,AL76,AL94)</f>
        <v>1.1175921055019318</v>
      </c>
      <c r="AM10" s="304">
        <f t="shared" si="15"/>
        <v>1.2609443598941836</v>
      </c>
      <c r="AN10" s="304">
        <f t="shared" si="15"/>
        <v>1.1888166727738807</v>
      </c>
    </row>
    <row r="11" spans="1:40" x14ac:dyDescent="0.2">
      <c r="A11" s="13" t="str">
        <f>name!E6</f>
        <v>Associate professional occupations</v>
      </c>
      <c r="B11" s="304">
        <f>SUM(B23,B35,B53,B65,B77,B95)</f>
        <v>68.147486817407938</v>
      </c>
      <c r="C11" s="304">
        <f t="shared" si="0"/>
        <v>66.863238387787803</v>
      </c>
      <c r="D11" s="304">
        <f>SUM(D23,D35,D53,D65,D77,D95)</f>
        <v>73.042517412551163</v>
      </c>
      <c r="E11" s="304"/>
      <c r="F11" s="304">
        <f t="shared" si="1"/>
        <v>0.88003955818334267</v>
      </c>
      <c r="G11" s="304">
        <f t="shared" si="1"/>
        <v>1.1115200833931325</v>
      </c>
      <c r="H11" s="304">
        <f t="shared" si="1"/>
        <v>1.5581333516409617</v>
      </c>
      <c r="I11" s="304"/>
      <c r="J11" s="304">
        <f t="shared" si="2"/>
        <v>8.2513768886974557</v>
      </c>
      <c r="K11" s="304">
        <f t="shared" si="2"/>
        <v>10.09292632186126</v>
      </c>
      <c r="L11" s="304">
        <f t="shared" si="2"/>
        <v>13.492925955215407</v>
      </c>
      <c r="M11" s="304"/>
      <c r="N11" s="304">
        <f t="shared" si="3"/>
        <v>20.767321376834907</v>
      </c>
      <c r="O11" s="304">
        <f t="shared" si="3"/>
        <v>20.492160326012332</v>
      </c>
      <c r="P11" s="304">
        <f t="shared" si="3"/>
        <v>24.32652685283977</v>
      </c>
      <c r="Q11" s="306"/>
      <c r="R11" s="304">
        <f t="shared" ref="R11:T11" si="16">SUM(R23,R35,R53,R65,R77,R95)</f>
        <v>5.0137478406664684</v>
      </c>
      <c r="S11" s="304">
        <f t="shared" si="16"/>
        <v>4.6275084287328063</v>
      </c>
      <c r="T11" s="304">
        <f t="shared" si="16"/>
        <v>5.236676055426507</v>
      </c>
      <c r="U11" s="306"/>
      <c r="V11" s="304">
        <f t="shared" ref="V11:X11" si="17">SUM(V23,V35,V53,V65,V77,V95)</f>
        <v>4.6917890271686939</v>
      </c>
      <c r="W11" s="304">
        <f t="shared" si="17"/>
        <v>4.272742253431093</v>
      </c>
      <c r="X11" s="304">
        <f t="shared" si="17"/>
        <v>4.6822255869030034</v>
      </c>
      <c r="Y11" s="306"/>
      <c r="Z11" s="304">
        <f t="shared" ref="Z11:AB11" si="18">SUM(Z23,Z35,Z53,Z65,Z77,Z95)</f>
        <v>11.367399055328448</v>
      </c>
      <c r="AA11" s="304">
        <f t="shared" si="18"/>
        <v>11.090048703265266</v>
      </c>
      <c r="AB11" s="304">
        <f t="shared" si="18"/>
        <v>11.159170819675182</v>
      </c>
      <c r="AC11" s="306"/>
      <c r="AD11" s="304">
        <f t="shared" ref="AD11:AF11" si="19">SUM(AD23,AD35,AD53,AD65,AD77,AD95)</f>
        <v>9.9416994565361172</v>
      </c>
      <c r="AE11" s="304">
        <f t="shared" si="19"/>
        <v>8.8230909789184047</v>
      </c>
      <c r="AF11" s="304">
        <f t="shared" si="19"/>
        <v>7.5265998260850049</v>
      </c>
      <c r="AG11" s="306"/>
      <c r="AH11" s="304">
        <f t="shared" ref="AH11:AJ11" si="20">SUM(AH23,AH35,AH53,AH65,AH77,AH95)</f>
        <v>6.101003958501793</v>
      </c>
      <c r="AI11" s="304">
        <f t="shared" si="20"/>
        <v>5.3306479558659454</v>
      </c>
      <c r="AJ11" s="304">
        <f t="shared" si="20"/>
        <v>3.967781795770807</v>
      </c>
      <c r="AK11" s="306"/>
      <c r="AL11" s="304">
        <f t="shared" ref="AL11:AN11" si="21">SUM(AL23,AL35,AL53,AL65,AL77,AL95)</f>
        <v>1.1331096554907074</v>
      </c>
      <c r="AM11" s="304">
        <f t="shared" si="21"/>
        <v>1.022593336307561</v>
      </c>
      <c r="AN11" s="304">
        <f t="shared" si="21"/>
        <v>1.0924771689945241</v>
      </c>
    </row>
    <row r="12" spans="1:40" x14ac:dyDescent="0.2">
      <c r="A12" s="13" t="str">
        <f>name!E7</f>
        <v>Administrative and secretarial occupations</v>
      </c>
      <c r="B12" s="304">
        <f t="shared" si="0"/>
        <v>51.685784615469593</v>
      </c>
      <c r="C12" s="304">
        <f t="shared" si="0"/>
        <v>48.637779010105234</v>
      </c>
      <c r="D12" s="304">
        <f t="shared" si="0"/>
        <v>43.037151658139408</v>
      </c>
      <c r="E12" s="304"/>
      <c r="F12" s="304">
        <f t="shared" si="1"/>
        <v>0.22934382412879811</v>
      </c>
      <c r="G12" s="304">
        <f t="shared" si="1"/>
        <v>0.30513091539239856</v>
      </c>
      <c r="H12" s="304">
        <f t="shared" si="1"/>
        <v>0.44861206428487488</v>
      </c>
      <c r="I12" s="304"/>
      <c r="J12" s="304">
        <f t="shared" si="2"/>
        <v>2.9113165406777402</v>
      </c>
      <c r="K12" s="304">
        <f t="shared" si="2"/>
        <v>3.8230634336397955</v>
      </c>
      <c r="L12" s="304">
        <f t="shared" si="2"/>
        <v>5.0442372274672795</v>
      </c>
      <c r="M12" s="304"/>
      <c r="N12" s="304">
        <f t="shared" si="3"/>
        <v>9.8781129151496501</v>
      </c>
      <c r="O12" s="304">
        <f t="shared" si="3"/>
        <v>10.214868382830659</v>
      </c>
      <c r="P12" s="304">
        <f t="shared" si="3"/>
        <v>11.952887487688633</v>
      </c>
      <c r="Q12" s="306"/>
      <c r="R12" s="304">
        <f t="shared" ref="R12:T12" si="22">SUM(R24,R36,R54,R66,R78,R96)</f>
        <v>4.1915923295747515</v>
      </c>
      <c r="S12" s="304">
        <f t="shared" si="22"/>
        <v>4.2496645681175185</v>
      </c>
      <c r="T12" s="304">
        <f t="shared" si="22"/>
        <v>4.8208618742115199</v>
      </c>
      <c r="U12" s="306"/>
      <c r="V12" s="304">
        <f t="shared" ref="V12:X12" si="23">SUM(V24,V36,V54,V66,V78,V96)</f>
        <v>3.62947970715474</v>
      </c>
      <c r="W12" s="304">
        <f t="shared" si="23"/>
        <v>3.5325160677880261</v>
      </c>
      <c r="X12" s="304">
        <f t="shared" si="23"/>
        <v>3.8777931443445639</v>
      </c>
      <c r="Y12" s="306"/>
      <c r="Z12" s="304">
        <f t="shared" ref="Z12:AA12" si="24">SUM(Z24,Z36,Z54,Z66,Z78,Z96)</f>
        <v>9.9264220802382255</v>
      </c>
      <c r="AA12" s="304">
        <f t="shared" si="24"/>
        <v>9.8900598843865772</v>
      </c>
      <c r="AB12" s="304">
        <f>SUM(AB24,AB36,AB54,AB66,AB78,AB96)</f>
        <v>7.9904806510213389</v>
      </c>
      <c r="AC12" s="306"/>
      <c r="AD12" s="304">
        <f t="shared" ref="AD12:AE12" si="25">SUM(AD24,AD36,AD54,AD66,AD78,AD96)</f>
        <v>12.165697444619475</v>
      </c>
      <c r="AE12" s="304">
        <f t="shared" si="25"/>
        <v>10.356114339458177</v>
      </c>
      <c r="AF12" s="304">
        <f>SUM(AF24,AF36,AF54,AF66,AF78,AF96)</f>
        <v>6.0788809757226661</v>
      </c>
      <c r="AG12" s="306"/>
      <c r="AH12" s="304">
        <f t="shared" ref="AH12:AI12" si="26">SUM(AH24,AH36,AH54,AH66,AH78,AH96)</f>
        <v>7.1966179641595618</v>
      </c>
      <c r="AI12" s="304">
        <f t="shared" si="26"/>
        <v>4.8769265833172675</v>
      </c>
      <c r="AJ12" s="304">
        <f>SUM(AJ24,AJ36,AJ54,AJ66,AJ78,AJ96)</f>
        <v>1.4726849538789151</v>
      </c>
      <c r="AK12" s="306"/>
      <c r="AL12" s="304">
        <f t="shared" ref="AL12:AM12" si="27">SUM(AL24,AL36,AL54,AL66,AL78,AL96)</f>
        <v>1.5572018097666487</v>
      </c>
      <c r="AM12" s="304">
        <f t="shared" si="27"/>
        <v>1.3894348351748187</v>
      </c>
      <c r="AN12" s="304">
        <f>SUM(AN24,AN36,AN54,AN66,AN78,AN96)</f>
        <v>1.3507132795196197</v>
      </c>
    </row>
    <row r="13" spans="1:40" x14ac:dyDescent="0.2">
      <c r="A13" s="13" t="str">
        <f>name!E8</f>
        <v>Skilled trades occupations</v>
      </c>
      <c r="B13" s="304">
        <f t="shared" si="0"/>
        <v>38.576820818578085</v>
      </c>
      <c r="C13" s="304">
        <f t="shared" si="0"/>
        <v>39.39650984508792</v>
      </c>
      <c r="D13" s="304">
        <f t="shared" si="0"/>
        <v>38.287943960120167</v>
      </c>
      <c r="E13" s="304"/>
      <c r="F13" s="304">
        <f t="shared" si="1"/>
        <v>6.3623806657185228E-2</v>
      </c>
      <c r="G13" s="304">
        <f t="shared" si="1"/>
        <v>9.0836173325837946E-2</v>
      </c>
      <c r="H13" s="304">
        <f t="shared" si="1"/>
        <v>0.12736284210870236</v>
      </c>
      <c r="I13" s="304"/>
      <c r="J13" s="304">
        <f t="shared" si="2"/>
        <v>0.70763578552236761</v>
      </c>
      <c r="K13" s="304">
        <f t="shared" si="2"/>
        <v>1.0236347285066141</v>
      </c>
      <c r="L13" s="304">
        <f t="shared" si="2"/>
        <v>1.4276825545740501</v>
      </c>
      <c r="M13" s="304"/>
      <c r="N13" s="304">
        <f t="shared" si="3"/>
        <v>2.733620045161735</v>
      </c>
      <c r="O13" s="304">
        <f t="shared" si="3"/>
        <v>3.2661925489274544</v>
      </c>
      <c r="P13" s="304">
        <f t="shared" si="3"/>
        <v>4.2014121752729192</v>
      </c>
      <c r="Q13" s="306"/>
      <c r="R13" s="304">
        <f t="shared" ref="R13:T13" si="28">SUM(R25,R37,R55,R67,R79,R97)</f>
        <v>1.1912665355930963</v>
      </c>
      <c r="S13" s="304">
        <f t="shared" si="28"/>
        <v>1.3350163582651202</v>
      </c>
      <c r="T13" s="304">
        <f t="shared" si="28"/>
        <v>1.6890267465434505</v>
      </c>
      <c r="U13" s="306"/>
      <c r="V13" s="304">
        <f t="shared" ref="V13:X13" si="29">SUM(V25,V37,V55,V67,V79,V97)</f>
        <v>2.3960198928518333</v>
      </c>
      <c r="W13" s="304">
        <f t="shared" si="29"/>
        <v>2.6748671569411586</v>
      </c>
      <c r="X13" s="304">
        <f t="shared" si="29"/>
        <v>3.2112530025607455</v>
      </c>
      <c r="Y13" s="306"/>
      <c r="Z13" s="304">
        <f t="shared" ref="Z13:AB13" si="30">SUM(Z25,Z37,Z55,Z67,Z79,Z97)</f>
        <v>11.500558150367572</v>
      </c>
      <c r="AA13" s="304">
        <f t="shared" si="30"/>
        <v>12.450683677034339</v>
      </c>
      <c r="AB13" s="304">
        <f t="shared" si="30"/>
        <v>12.108571492667457</v>
      </c>
      <c r="AC13" s="306"/>
      <c r="AD13" s="304">
        <f t="shared" ref="AD13:AF13" si="31">SUM(AD25,AD37,AD55,AD67,AD79,AD97)</f>
        <v>11.146798700738179</v>
      </c>
      <c r="AE13" s="304">
        <f t="shared" si="31"/>
        <v>10.268715497612998</v>
      </c>
      <c r="AF13" s="304">
        <f t="shared" si="31"/>
        <v>9.1989801309426333</v>
      </c>
      <c r="AG13" s="306"/>
      <c r="AH13" s="304">
        <f t="shared" ref="AH13:AJ13" si="32">SUM(AH25,AH37,AH55,AH67,AH79,AH97)</f>
        <v>6.5902372620822938</v>
      </c>
      <c r="AI13" s="304">
        <f t="shared" si="32"/>
        <v>6.3596290800406798</v>
      </c>
      <c r="AJ13" s="304">
        <f t="shared" si="32"/>
        <v>5.1647233932110046</v>
      </c>
      <c r="AK13" s="306"/>
      <c r="AL13" s="304">
        <f t="shared" ref="AL13:AN13" si="33">SUM(AL25,AL37,AL55,AL67,AL79,AL97)</f>
        <v>2.2470606396038169</v>
      </c>
      <c r="AM13" s="304">
        <f t="shared" si="33"/>
        <v>1.9269346244337202</v>
      </c>
      <c r="AN13" s="304">
        <f t="shared" si="33"/>
        <v>1.1589316222392072</v>
      </c>
    </row>
    <row r="14" spans="1:40" x14ac:dyDescent="0.2">
      <c r="A14" s="13" t="str">
        <f>name!E9</f>
        <v>Caring, leisure and other service occupations</v>
      </c>
      <c r="B14" s="304">
        <f t="shared" si="0"/>
        <v>48.416207326400887</v>
      </c>
      <c r="C14" s="304">
        <f t="shared" si="0"/>
        <v>51.973805828536257</v>
      </c>
      <c r="D14" s="304">
        <f t="shared" si="0"/>
        <v>57.698695417077985</v>
      </c>
      <c r="E14" s="304"/>
      <c r="F14" s="304">
        <f t="shared" si="1"/>
        <v>3.7227053177997071E-2</v>
      </c>
      <c r="G14" s="304">
        <f t="shared" si="1"/>
        <v>5.5536328828550037E-2</v>
      </c>
      <c r="H14" s="304">
        <f t="shared" si="1"/>
        <v>8.3228595909306258E-2</v>
      </c>
      <c r="I14" s="304"/>
      <c r="J14" s="304">
        <f t="shared" si="2"/>
        <v>1.6107166374145456</v>
      </c>
      <c r="K14" s="304">
        <f t="shared" si="2"/>
        <v>2.3409545042387014</v>
      </c>
      <c r="L14" s="304">
        <f t="shared" si="2"/>
        <v>3.4589557291261634</v>
      </c>
      <c r="M14" s="304"/>
      <c r="N14" s="304">
        <f t="shared" si="3"/>
        <v>6.3783281594351706</v>
      </c>
      <c r="O14" s="304">
        <f t="shared" si="3"/>
        <v>7.3418490801581449</v>
      </c>
      <c r="P14" s="304">
        <f t="shared" si="3"/>
        <v>9.8866961663227748</v>
      </c>
      <c r="Q14" s="306"/>
      <c r="R14" s="304">
        <f>SUM(R26,R38,R56,R68,R80,R98)</f>
        <v>4.8457649462611396</v>
      </c>
      <c r="S14" s="304">
        <f t="shared" ref="S14:T14" si="34">SUM(S26,S38,S56,S68,S80,S98)</f>
        <v>4.8803771838577932</v>
      </c>
      <c r="T14" s="304">
        <f t="shared" si="34"/>
        <v>5.7534876394256385</v>
      </c>
      <c r="U14" s="306"/>
      <c r="V14" s="304">
        <f t="shared" ref="V14:X14" si="35">SUM(V26,V38,V56,V68,V80,V98)</f>
        <v>3.3419851636704685</v>
      </c>
      <c r="W14" s="304">
        <f t="shared" si="35"/>
        <v>3.5103229407153056</v>
      </c>
      <c r="X14" s="304">
        <f t="shared" si="35"/>
        <v>4.4797702181907848</v>
      </c>
      <c r="Y14" s="306"/>
      <c r="Z14" s="304">
        <f t="shared" ref="Z14:AB14" si="36">SUM(Z26,Z38,Z56,Z68,Z80,Z98)</f>
        <v>15.581450160015072</v>
      </c>
      <c r="AA14" s="304">
        <f t="shared" si="36"/>
        <v>17.599487666752154</v>
      </c>
      <c r="AB14" s="304">
        <f t="shared" si="36"/>
        <v>20.158019130679271</v>
      </c>
      <c r="AC14" s="306"/>
      <c r="AD14" s="304">
        <f t="shared" ref="AD14:AF14" si="37">SUM(AD26,AD38,AD56,AD68,AD80,AD98)</f>
        <v>12.159709928744082</v>
      </c>
      <c r="AE14" s="304">
        <f t="shared" si="37"/>
        <v>12.43886819078206</v>
      </c>
      <c r="AF14" s="304">
        <f t="shared" si="37"/>
        <v>10.915820873172729</v>
      </c>
      <c r="AG14" s="306"/>
      <c r="AH14" s="304">
        <f t="shared" ref="AH14:AJ14" si="38">SUM(AH26,AH38,AH56,AH68,AH80,AH98)</f>
        <v>3.6864263416662206</v>
      </c>
      <c r="AI14" s="304">
        <f t="shared" si="38"/>
        <v>3.1175697069649262</v>
      </c>
      <c r="AJ14" s="304">
        <f t="shared" si="38"/>
        <v>2.4286908845110853</v>
      </c>
      <c r="AK14" s="306"/>
      <c r="AL14" s="304">
        <f t="shared" ref="AL14:AN14" si="39">SUM(AL26,AL38,AL56,AL68,AL80,AL98)</f>
        <v>0.77459893601619778</v>
      </c>
      <c r="AM14" s="304">
        <f t="shared" si="39"/>
        <v>0.68884022623862329</v>
      </c>
      <c r="AN14" s="304">
        <f t="shared" si="39"/>
        <v>0.53402617974023303</v>
      </c>
    </row>
    <row r="15" spans="1:40" x14ac:dyDescent="0.2">
      <c r="A15" s="13" t="str">
        <f>name!E10</f>
        <v>Sales and customer service occupations</v>
      </c>
      <c r="B15" s="304">
        <f t="shared" si="0"/>
        <v>35.427933600580317</v>
      </c>
      <c r="C15" s="304">
        <f t="shared" si="0"/>
        <v>35.679422072152207</v>
      </c>
      <c r="D15" s="304">
        <f t="shared" si="0"/>
        <v>36.009024580063489</v>
      </c>
      <c r="E15" s="304"/>
      <c r="F15" s="304">
        <f t="shared" si="1"/>
        <v>0.10094474761877857</v>
      </c>
      <c r="G15" s="304">
        <f t="shared" si="1"/>
        <v>0.13900236610512279</v>
      </c>
      <c r="H15" s="304">
        <f t="shared" si="1"/>
        <v>0.1901959780320665</v>
      </c>
      <c r="I15" s="304"/>
      <c r="J15" s="304">
        <f t="shared" si="2"/>
        <v>1.1923152729954063</v>
      </c>
      <c r="K15" s="304">
        <f t="shared" si="2"/>
        <v>1.6363548754819179</v>
      </c>
      <c r="L15" s="304">
        <f t="shared" si="2"/>
        <v>2.3387956326992381</v>
      </c>
      <c r="M15" s="304"/>
      <c r="N15" s="304">
        <f t="shared" si="3"/>
        <v>5.1797435267043799</v>
      </c>
      <c r="O15" s="304">
        <f t="shared" si="3"/>
        <v>5.7183032690763795</v>
      </c>
      <c r="P15" s="304">
        <f t="shared" si="3"/>
        <v>7.6078620143945876</v>
      </c>
      <c r="Q15" s="306"/>
      <c r="R15" s="304">
        <f t="shared" ref="R15:T15" si="40">SUM(R27,R39,R57,R69,R81,R99)</f>
        <v>1.6828850909123678</v>
      </c>
      <c r="S15" s="304">
        <f t="shared" si="40"/>
        <v>1.7549787399468353</v>
      </c>
      <c r="T15" s="304">
        <f t="shared" si="40"/>
        <v>2.2501620732305292</v>
      </c>
      <c r="U15" s="306"/>
      <c r="V15" s="304">
        <f t="shared" ref="V15:X15" si="41">SUM(V27,V39,V57,V69,V81,V99)</f>
        <v>1.5040210045142541</v>
      </c>
      <c r="W15" s="304">
        <f t="shared" si="41"/>
        <v>1.5646333811487727</v>
      </c>
      <c r="X15" s="304">
        <f t="shared" si="41"/>
        <v>1.9158350451300441</v>
      </c>
      <c r="Y15" s="306"/>
      <c r="Z15" s="304">
        <f t="shared" ref="Z15:AB15" si="42">SUM(Z27,Z39,Z57,Z69,Z81,Z99)</f>
        <v>8.7297889335459313</v>
      </c>
      <c r="AA15" s="304">
        <f t="shared" si="42"/>
        <v>9.2904995960985843</v>
      </c>
      <c r="AB15" s="304">
        <f t="shared" si="42"/>
        <v>10.018361003490257</v>
      </c>
      <c r="AC15" s="306"/>
      <c r="AD15" s="304">
        <f t="shared" ref="AD15:AF15" si="43">SUM(AD27,AD39,AD57,AD69,AD81,AD99)</f>
        <v>9.2809871393786807</v>
      </c>
      <c r="AE15" s="304">
        <f t="shared" si="43"/>
        <v>9.0612820077985035</v>
      </c>
      <c r="AF15" s="304">
        <f t="shared" si="43"/>
        <v>7.7592004008051561</v>
      </c>
      <c r="AG15" s="306"/>
      <c r="AH15" s="304">
        <f t="shared" ref="AH15:AJ15" si="44">SUM(AH27,AH39,AH57,AH69,AH81,AH99)</f>
        <v>5.9679447334455817</v>
      </c>
      <c r="AI15" s="304">
        <f t="shared" si="44"/>
        <v>5.0097041567843483</v>
      </c>
      <c r="AJ15" s="304">
        <f t="shared" si="44"/>
        <v>2.800647895487788</v>
      </c>
      <c r="AK15" s="306"/>
      <c r="AL15" s="304">
        <f t="shared" ref="AL15:AN15" si="45">SUM(AL27,AL39,AL57,AL69,AL81,AL99)</f>
        <v>1.7893031514649398</v>
      </c>
      <c r="AM15" s="304">
        <f t="shared" si="45"/>
        <v>1.5046636797117428</v>
      </c>
      <c r="AN15" s="304">
        <f t="shared" si="45"/>
        <v>1.1279645367938269</v>
      </c>
    </row>
    <row r="16" spans="1:40" x14ac:dyDescent="0.2">
      <c r="A16" s="13" t="str">
        <f>name!E11</f>
        <v>Process, plant and machine operatives</v>
      </c>
      <c r="B16" s="304">
        <f t="shared" si="0"/>
        <v>26.875314333061564</v>
      </c>
      <c r="C16" s="304">
        <f t="shared" si="0"/>
        <v>30.97408440080925</v>
      </c>
      <c r="D16" s="304">
        <f t="shared" si="0"/>
        <v>31.214244487757259</v>
      </c>
      <c r="E16" s="304"/>
      <c r="F16" s="304">
        <f t="shared" si="1"/>
        <v>5.7945730099075173E-2</v>
      </c>
      <c r="G16" s="304">
        <f t="shared" si="1"/>
        <v>9.6680562605573728E-2</v>
      </c>
      <c r="H16" s="304">
        <f t="shared" si="1"/>
        <v>0.14648939253497956</v>
      </c>
      <c r="I16" s="304"/>
      <c r="J16" s="304">
        <f t="shared" si="2"/>
        <v>0.38988112528312768</v>
      </c>
      <c r="K16" s="304">
        <f t="shared" si="2"/>
        <v>0.6240816353024462</v>
      </c>
      <c r="L16" s="304">
        <f t="shared" si="2"/>
        <v>0.9355763187781212</v>
      </c>
      <c r="M16" s="304"/>
      <c r="N16" s="304">
        <f t="shared" si="3"/>
        <v>1.3389493502172674</v>
      </c>
      <c r="O16" s="304">
        <f t="shared" si="3"/>
        <v>1.8200767451557673</v>
      </c>
      <c r="P16" s="304">
        <f t="shared" si="3"/>
        <v>2.7067379558233298</v>
      </c>
      <c r="Q16" s="306"/>
      <c r="R16" s="304">
        <f t="shared" ref="R16:T16" si="46">SUM(R28,R40,R58,R70,R82,R100)</f>
        <v>0.59262602649226326</v>
      </c>
      <c r="S16" s="304">
        <f t="shared" si="46"/>
        <v>0.79380192138975991</v>
      </c>
      <c r="T16" s="304">
        <f t="shared" si="46"/>
        <v>1.0362933836296513</v>
      </c>
      <c r="U16" s="306"/>
      <c r="V16" s="304">
        <f t="shared" ref="V16:X16" si="47">SUM(V28,V40,V58,V70,V82,V100)</f>
        <v>0.99883302040895672</v>
      </c>
      <c r="W16" s="304">
        <f t="shared" si="47"/>
        <v>1.3483034018674833</v>
      </c>
      <c r="X16" s="304">
        <f t="shared" si="47"/>
        <v>1.7351326676626451</v>
      </c>
      <c r="Y16" s="306"/>
      <c r="Z16" s="304">
        <f t="shared" ref="Z16:AB16" si="48">SUM(Z28,Z40,Z58,Z70,Z82,Z100)</f>
        <v>5.2053762140004736</v>
      </c>
      <c r="AA16" s="304">
        <f t="shared" si="48"/>
        <v>6.9762046897715937</v>
      </c>
      <c r="AB16" s="304">
        <f t="shared" si="48"/>
        <v>8.2150544316468697</v>
      </c>
      <c r="AC16" s="306"/>
      <c r="AD16" s="304">
        <f t="shared" ref="AD16:AF16" si="49">SUM(AD28,AD40,AD58,AD70,AD82,AD100)</f>
        <v>8.9099699505137178</v>
      </c>
      <c r="AE16" s="304">
        <f t="shared" si="49"/>
        <v>10.172436914058453</v>
      </c>
      <c r="AF16" s="304">
        <f t="shared" si="49"/>
        <v>10.39224439778757</v>
      </c>
      <c r="AG16" s="306"/>
      <c r="AH16" s="304">
        <f t="shared" ref="AH16:AJ16" si="50">SUM(AH28,AH40,AH58,AH70,AH82,AH100)</f>
        <v>6.9460071099389431</v>
      </c>
      <c r="AI16" s="304">
        <f t="shared" si="50"/>
        <v>7.2432182265821234</v>
      </c>
      <c r="AJ16" s="304">
        <f t="shared" si="50"/>
        <v>4.9670066315105856</v>
      </c>
      <c r="AK16" s="306"/>
      <c r="AL16" s="304">
        <f t="shared" ref="AL16:AN16" si="51">SUM(AL28,AL40,AL58,AL70,AL82,AL100)</f>
        <v>2.4357258061077403</v>
      </c>
      <c r="AM16" s="304">
        <f t="shared" si="51"/>
        <v>1.8992803040760493</v>
      </c>
      <c r="AN16" s="304">
        <f t="shared" si="51"/>
        <v>1.0797093083835079</v>
      </c>
    </row>
    <row r="17" spans="1:40" x14ac:dyDescent="0.2">
      <c r="A17" s="13" t="str">
        <f>name!E12</f>
        <v>Elementary occupations</v>
      </c>
      <c r="B17" s="304">
        <f t="shared" si="0"/>
        <v>51.86453674864714</v>
      </c>
      <c r="C17" s="304">
        <f t="shared" si="0"/>
        <v>51.818064068707123</v>
      </c>
      <c r="D17" s="304">
        <f t="shared" si="0"/>
        <v>50.459528686782065</v>
      </c>
      <c r="E17" s="304"/>
      <c r="F17" s="304">
        <f t="shared" si="1"/>
        <v>2.9370105641518471E-2</v>
      </c>
      <c r="G17" s="304">
        <f t="shared" si="1"/>
        <v>4.2647189502840736E-2</v>
      </c>
      <c r="H17" s="304">
        <f t="shared" si="1"/>
        <v>5.7645978412842434E-2</v>
      </c>
      <c r="I17" s="304"/>
      <c r="J17" s="304">
        <f t="shared" si="2"/>
        <v>0.92001683231779385</v>
      </c>
      <c r="K17" s="304">
        <f t="shared" si="2"/>
        <v>1.3288720369119043</v>
      </c>
      <c r="L17" s="304">
        <f t="shared" si="2"/>
        <v>1.9920462318557965</v>
      </c>
      <c r="M17" s="304"/>
      <c r="N17" s="304">
        <f t="shared" si="3"/>
        <v>3.7326570532792256</v>
      </c>
      <c r="O17" s="304">
        <f t="shared" si="3"/>
        <v>4.2518637611686714</v>
      </c>
      <c r="P17" s="304">
        <f t="shared" si="3"/>
        <v>5.9334183567695193</v>
      </c>
      <c r="Q17" s="306"/>
      <c r="R17" s="304">
        <f t="shared" ref="R17:T17" si="52">SUM(R29,R41,R59,R71,R83,R101)</f>
        <v>2.0064526007843604</v>
      </c>
      <c r="S17" s="304">
        <f t="shared" si="52"/>
        <v>2.2948208163550095</v>
      </c>
      <c r="T17" s="304">
        <f t="shared" si="52"/>
        <v>3.255568919117577</v>
      </c>
      <c r="U17" s="306"/>
      <c r="V17" s="304">
        <f t="shared" ref="V17:X17" si="53">SUM(V29,V41,V59,V71,V83,V101)</f>
        <v>1.8142780784485737</v>
      </c>
      <c r="W17" s="304">
        <f t="shared" si="53"/>
        <v>1.9888358074809105</v>
      </c>
      <c r="X17" s="304">
        <f t="shared" si="53"/>
        <v>2.8088875773211379</v>
      </c>
      <c r="Y17" s="306"/>
      <c r="Z17" s="304">
        <f t="shared" ref="Z17:AB17" si="54">SUM(Z29,Z41,Z59,Z71,Z83,Z101)</f>
        <v>8.5764175586092861</v>
      </c>
      <c r="AA17" s="304">
        <f t="shared" si="54"/>
        <v>8.9812350238688108</v>
      </c>
      <c r="AB17" s="304">
        <f t="shared" si="54"/>
        <v>9.3169991504889307</v>
      </c>
      <c r="AC17" s="306"/>
      <c r="AD17" s="304">
        <f t="shared" ref="AD17:AF17" si="55">SUM(AD29,AD41,AD59,AD71,AD83,AD101)</f>
        <v>15.416441217779047</v>
      </c>
      <c r="AE17" s="304">
        <f t="shared" si="55"/>
        <v>15.485049025191707</v>
      </c>
      <c r="AF17" s="304">
        <f t="shared" si="55"/>
        <v>14.415448219719758</v>
      </c>
      <c r="AG17" s="306"/>
      <c r="AH17" s="304">
        <f t="shared" ref="AH17:AJ17" si="56">SUM(AH29,AH41,AH59,AH71,AH83,AH101)</f>
        <v>14.737553599871593</v>
      </c>
      <c r="AI17" s="304">
        <f t="shared" si="56"/>
        <v>14.221928390276346</v>
      </c>
      <c r="AJ17" s="304">
        <f t="shared" si="56"/>
        <v>10.891043361346949</v>
      </c>
      <c r="AK17" s="306"/>
      <c r="AL17" s="304">
        <f t="shared" ref="AL17:AN17" si="57">SUM(AL29,AL41,AL59,AL71,AL83,AL101)</f>
        <v>4.6313497019157408</v>
      </c>
      <c r="AM17" s="304">
        <f t="shared" si="57"/>
        <v>3.2228120179509228</v>
      </c>
      <c r="AN17" s="304">
        <f t="shared" si="57"/>
        <v>1.7884708917495524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9.3189999999999991</v>
      </c>
      <c r="C20" s="305">
        <f>SUM(C21:C29)</f>
        <v>9.7410000000000068</v>
      </c>
      <c r="D20" s="305">
        <f>SUM(D21:D29)</f>
        <v>10.103999999999996</v>
      </c>
      <c r="E20" s="304"/>
      <c r="F20" s="305">
        <f>SUM(F21:F29)</f>
        <v>0.11064376951498202</v>
      </c>
      <c r="G20" s="305">
        <f>SUM(G21:G29)</f>
        <v>0.14824575384102115</v>
      </c>
      <c r="H20" s="305">
        <f>SUM(H21:H29)</f>
        <v>0.20890899687203757</v>
      </c>
      <c r="I20" s="304"/>
      <c r="J20" s="305">
        <f>SUM(J21:J29)</f>
        <v>0.53936702231924516</v>
      </c>
      <c r="K20" s="305">
        <f>SUM(K21:K29)</f>
        <v>0.68275433812594366</v>
      </c>
      <c r="L20" s="305">
        <f>SUM(L21:L29)</f>
        <v>0.8937105014961273</v>
      </c>
      <c r="M20" s="304"/>
      <c r="N20" s="305">
        <f>SUM(N21:N29)</f>
        <v>1.5151669147133813</v>
      </c>
      <c r="O20" s="305">
        <f>SUM(O21:O29)</f>
        <v>1.6245921127812308</v>
      </c>
      <c r="P20" s="305">
        <f>SUM(P21:P29)</f>
        <v>1.9366340297932259</v>
      </c>
      <c r="Q20" s="306"/>
      <c r="R20" s="305">
        <f>SUM(R21:R29)</f>
        <v>0.33868489184177575</v>
      </c>
      <c r="S20" s="305">
        <f>SUM(S21:S29)</f>
        <v>0.35507417676824365</v>
      </c>
      <c r="T20" s="305">
        <f>SUM(T21:T29)</f>
        <v>0.41096731541736076</v>
      </c>
      <c r="U20" s="306"/>
      <c r="V20" s="305">
        <f>SUM(V21:V29)</f>
        <v>0.89099230715587585</v>
      </c>
      <c r="W20" s="305">
        <f>SUM(W21:W29)</f>
        <v>0.97806545102370845</v>
      </c>
      <c r="X20" s="305">
        <f>SUM(X21:X29)</f>
        <v>1.2162575407790983</v>
      </c>
      <c r="Y20" s="306"/>
      <c r="Z20" s="305">
        <f>SUM(Z21:Z29)</f>
        <v>1.6809144167752201</v>
      </c>
      <c r="AA20" s="305">
        <f>SUM(AA21:AA29)</f>
        <v>1.8545908352427745</v>
      </c>
      <c r="AB20" s="305">
        <f>SUM(AB21:AB29)</f>
        <v>1.9594664308119449</v>
      </c>
      <c r="AC20" s="306"/>
      <c r="AD20" s="305">
        <f>SUM(AD21:AD29)</f>
        <v>2.2024619719871961</v>
      </c>
      <c r="AE20" s="305">
        <f>SUM(AE21:AE29)</f>
        <v>2.1634760769719708</v>
      </c>
      <c r="AF20" s="305">
        <f>SUM(AF21:AF29)</f>
        <v>2.0227558536852497</v>
      </c>
      <c r="AG20" s="306"/>
      <c r="AH20" s="305">
        <f>SUM(AH21:AH29)</f>
        <v>1.4289524548647634</v>
      </c>
      <c r="AI20" s="305">
        <f>SUM(AI21:AI29)</f>
        <v>1.2821178441400016</v>
      </c>
      <c r="AJ20" s="305">
        <f>SUM(AJ21:AJ29)</f>
        <v>0.95940582845494538</v>
      </c>
      <c r="AK20" s="306"/>
      <c r="AL20" s="305">
        <f>SUM(AL21:AL29)</f>
        <v>0.6118162508275593</v>
      </c>
      <c r="AM20" s="305">
        <f>SUM(AM21:AM29)</f>
        <v>0.65208341110511381</v>
      </c>
      <c r="AN20" s="305">
        <f>SUM(AN21:AN29)</f>
        <v>0.49589350269000582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1.0281419570007313</v>
      </c>
      <c r="C21" s="304">
        <f t="shared" ref="C21:D21" si="59">SUM(G21,K21,O21,S21,W21,AA21,AE21,AI21,AM21)</f>
        <v>1.1469860196515389</v>
      </c>
      <c r="D21" s="304">
        <f t="shared" si="59"/>
        <v>1.2599891106835661</v>
      </c>
      <c r="E21" s="304"/>
      <c r="F21" s="304">
        <v>2.965717723940036E-2</v>
      </c>
      <c r="G21" s="304">
        <v>3.8893471479646911E-2</v>
      </c>
      <c r="H21" s="304">
        <v>5.1335725779170616E-2</v>
      </c>
      <c r="I21" s="304"/>
      <c r="J21" s="304">
        <v>0.14467845529837792</v>
      </c>
      <c r="K21" s="304">
        <v>0.17156546058164809</v>
      </c>
      <c r="L21" s="304">
        <v>0.21038150346791956</v>
      </c>
      <c r="M21" s="304"/>
      <c r="N21" s="304">
        <v>0.24261021024630469</v>
      </c>
      <c r="O21" s="304">
        <v>0.25321655796571557</v>
      </c>
      <c r="P21" s="304">
        <v>0.30347422561917814</v>
      </c>
      <c r="Q21" s="306"/>
      <c r="R21" s="304">
        <v>3.3467765743151454E-2</v>
      </c>
      <c r="S21" s="304">
        <v>4.0142274592171706E-2</v>
      </c>
      <c r="T21" s="304">
        <v>4.5311839680681643E-2</v>
      </c>
      <c r="U21" s="306"/>
      <c r="V21" s="304">
        <v>4.5931666505904405E-2</v>
      </c>
      <c r="W21" s="304">
        <v>3.7048942602433951E-2</v>
      </c>
      <c r="X21" s="304">
        <v>3.5087169474305117E-2</v>
      </c>
      <c r="Y21" s="306"/>
      <c r="Z21" s="304">
        <v>0.15116775433292048</v>
      </c>
      <c r="AA21" s="304">
        <v>0.20763214413158212</v>
      </c>
      <c r="AB21" s="304">
        <v>0.26748230861536304</v>
      </c>
      <c r="AC21" s="306"/>
      <c r="AD21" s="304">
        <v>0.18376626165522955</v>
      </c>
      <c r="AE21" s="304">
        <v>0.18680644545624228</v>
      </c>
      <c r="AF21" s="304">
        <v>0.16132293285405128</v>
      </c>
      <c r="AG21" s="306"/>
      <c r="AH21" s="304">
        <v>0.1186045064790972</v>
      </c>
      <c r="AI21" s="304">
        <v>0.11471686272072212</v>
      </c>
      <c r="AJ21" s="304">
        <v>9.5048662516534085E-2</v>
      </c>
      <c r="AK21" s="306"/>
      <c r="AL21" s="304">
        <v>7.8258159500345162E-2</v>
      </c>
      <c r="AM21" s="304">
        <v>9.6963860121376241E-2</v>
      </c>
      <c r="AN21" s="304">
        <v>9.0544742676362491E-2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1.1743301302391538</v>
      </c>
      <c r="C22" s="304">
        <f t="shared" ref="C22:C29" si="61">SUM(G22,K22,O22,S22,W22,AA22,AE22,AI22,AM22)</f>
        <v>1.3053010956075395</v>
      </c>
      <c r="D22" s="304">
        <f t="shared" ref="D22:D29" si="62">SUM(H22,L22,P22,T22,X22,AB22,AF22,AJ22,AN22)</f>
        <v>1.4941824445931815</v>
      </c>
      <c r="E22" s="304"/>
      <c r="F22" s="304">
        <v>4.1979129386293342E-2</v>
      </c>
      <c r="G22" s="304">
        <v>5.541265177818943E-2</v>
      </c>
      <c r="H22" s="304">
        <v>7.6981332843134673E-2</v>
      </c>
      <c r="I22" s="304"/>
      <c r="J22" s="304">
        <v>0.17049707340094594</v>
      </c>
      <c r="K22" s="304">
        <v>0.22433056440348356</v>
      </c>
      <c r="L22" s="304">
        <v>0.29327832362362372</v>
      </c>
      <c r="M22" s="304"/>
      <c r="N22" s="304">
        <v>0.36732506449985147</v>
      </c>
      <c r="O22" s="304">
        <v>0.3784557153998917</v>
      </c>
      <c r="P22" s="304">
        <v>0.41118694594790972</v>
      </c>
      <c r="Q22" s="306"/>
      <c r="R22" s="304">
        <v>4.3955630358278368E-2</v>
      </c>
      <c r="S22" s="304">
        <v>4.4665322997474638E-2</v>
      </c>
      <c r="T22" s="304">
        <v>5.1584725450590597E-2</v>
      </c>
      <c r="U22" s="306"/>
      <c r="V22" s="304">
        <v>0.19151695066156593</v>
      </c>
      <c r="W22" s="304">
        <v>0.20961767339027204</v>
      </c>
      <c r="X22" s="304">
        <v>0.26043009416264601</v>
      </c>
      <c r="Y22" s="306"/>
      <c r="Z22" s="304">
        <v>8.8535798079188793E-2</v>
      </c>
      <c r="AA22" s="304">
        <v>8.9850207233606844E-2</v>
      </c>
      <c r="AB22" s="304">
        <v>8.1177233890406916E-2</v>
      </c>
      <c r="AC22" s="306"/>
      <c r="AD22" s="304">
        <v>0.13015776779019625</v>
      </c>
      <c r="AE22" s="304">
        <v>0.13939565674418017</v>
      </c>
      <c r="AF22" s="304">
        <v>0.15572298158839384</v>
      </c>
      <c r="AG22" s="306"/>
      <c r="AH22" s="304">
        <v>9.2625070709466961E-2</v>
      </c>
      <c r="AI22" s="304">
        <v>0.10236257910136096</v>
      </c>
      <c r="AJ22" s="304">
        <v>0.10395572345329505</v>
      </c>
      <c r="AK22" s="306"/>
      <c r="AL22" s="304">
        <v>4.7737645353366887E-2</v>
      </c>
      <c r="AM22" s="304">
        <v>6.1210724559080255E-2</v>
      </c>
      <c r="AN22" s="304">
        <v>5.9865083633181077E-2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1.0047689454293993</v>
      </c>
      <c r="C23" s="304">
        <f t="shared" si="61"/>
        <v>1.0476339730209598</v>
      </c>
      <c r="D23" s="304">
        <f t="shared" si="62"/>
        <v>1.2522863617791677</v>
      </c>
      <c r="E23" s="304"/>
      <c r="F23" s="304">
        <v>1.9424166199152895E-2</v>
      </c>
      <c r="G23" s="304">
        <v>2.7673698938065674E-2</v>
      </c>
      <c r="H23" s="304">
        <v>4.5554913247611767E-2</v>
      </c>
      <c r="I23" s="304"/>
      <c r="J23" s="304">
        <v>9.740575258469665E-2</v>
      </c>
      <c r="K23" s="304">
        <v>0.12738363876128142</v>
      </c>
      <c r="L23" s="304">
        <v>0.18595394709161192</v>
      </c>
      <c r="M23" s="304"/>
      <c r="N23" s="304">
        <v>0.26812348220234461</v>
      </c>
      <c r="O23" s="304">
        <v>0.27131283022367375</v>
      </c>
      <c r="P23" s="304">
        <v>0.32601435150578945</v>
      </c>
      <c r="Q23" s="306"/>
      <c r="R23" s="304">
        <v>3.4999771626665066E-2</v>
      </c>
      <c r="S23" s="304">
        <v>3.3838869823632857E-2</v>
      </c>
      <c r="T23" s="304">
        <v>4.5950859365828503E-2</v>
      </c>
      <c r="U23" s="306"/>
      <c r="V23" s="304">
        <v>0.16675674011539807</v>
      </c>
      <c r="W23" s="304">
        <v>0.1788974515438142</v>
      </c>
      <c r="X23" s="304">
        <v>0.23052898782982317</v>
      </c>
      <c r="Y23" s="306"/>
      <c r="Z23" s="304">
        <v>0.14609035335957174</v>
      </c>
      <c r="AA23" s="304">
        <v>0.13098029207820716</v>
      </c>
      <c r="AB23" s="304">
        <v>0.12006114427976498</v>
      </c>
      <c r="AC23" s="306"/>
      <c r="AD23" s="304">
        <v>0.12006072380159137</v>
      </c>
      <c r="AE23" s="304">
        <v>0.11385263066209689</v>
      </c>
      <c r="AF23" s="304">
        <v>0.11154319831022887</v>
      </c>
      <c r="AG23" s="306"/>
      <c r="AH23" s="304">
        <v>0.1171113005057459</v>
      </c>
      <c r="AI23" s="304">
        <v>0.11927888503629731</v>
      </c>
      <c r="AJ23" s="304">
        <v>0.11653804290088443</v>
      </c>
      <c r="AK23" s="306"/>
      <c r="AL23" s="304">
        <v>3.4796655034233112E-2</v>
      </c>
      <c r="AM23" s="304">
        <v>4.4415675953890586E-2</v>
      </c>
      <c r="AN23" s="304">
        <v>7.0140917247624543E-2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0.75408231807217641</v>
      </c>
      <c r="C24" s="304">
        <f t="shared" si="61"/>
        <v>0.68622256213477517</v>
      </c>
      <c r="D24" s="304">
        <f t="shared" si="62"/>
        <v>0.56691877296281312</v>
      </c>
      <c r="E24" s="304"/>
      <c r="F24" s="304">
        <v>1.843395210605633E-3</v>
      </c>
      <c r="G24" s="304">
        <v>2.1313509049755864E-3</v>
      </c>
      <c r="H24" s="304">
        <v>2.9196719583183175E-3</v>
      </c>
      <c r="I24" s="304"/>
      <c r="J24" s="304">
        <v>4.8052047675295757E-2</v>
      </c>
      <c r="K24" s="304">
        <v>6.0017160527162598E-2</v>
      </c>
      <c r="L24" s="304">
        <v>8.0981228812239417E-2</v>
      </c>
      <c r="M24" s="304"/>
      <c r="N24" s="304">
        <v>0.12417844894547647</v>
      </c>
      <c r="O24" s="304">
        <v>0.11938377901698</v>
      </c>
      <c r="P24" s="304">
        <v>0.12843386455247932</v>
      </c>
      <c r="Q24" s="306"/>
      <c r="R24" s="304">
        <v>2.7007170732141431E-2</v>
      </c>
      <c r="S24" s="304">
        <v>1.9364666802789889E-2</v>
      </c>
      <c r="T24" s="304">
        <v>1.4856982584381605E-2</v>
      </c>
      <c r="U24" s="306"/>
      <c r="V24" s="304">
        <v>7.033118595740967E-2</v>
      </c>
      <c r="W24" s="304">
        <v>6.9613390847119039E-2</v>
      </c>
      <c r="X24" s="304">
        <v>7.4135050677875972E-2</v>
      </c>
      <c r="Y24" s="306"/>
      <c r="Z24" s="304">
        <v>0.17256345678446094</v>
      </c>
      <c r="AA24" s="304">
        <v>0.16377472108115293</v>
      </c>
      <c r="AB24" s="304">
        <v>0.11609437874288109</v>
      </c>
      <c r="AC24" s="306"/>
      <c r="AD24" s="304">
        <v>0.11793219627334353</v>
      </c>
      <c r="AE24" s="304">
        <v>8.3471580711528451E-2</v>
      </c>
      <c r="AF24" s="304">
        <v>3.9519840873220059E-2</v>
      </c>
      <c r="AG24" s="306"/>
      <c r="AH24" s="304">
        <v>0.13042702451664767</v>
      </c>
      <c r="AI24" s="304">
        <v>0.10468028681263161</v>
      </c>
      <c r="AJ24" s="304">
        <v>5.1318461186170283E-2</v>
      </c>
      <c r="AK24" s="306"/>
      <c r="AL24" s="304">
        <v>6.1747391976795359E-2</v>
      </c>
      <c r="AM24" s="304">
        <v>6.3785625430435117E-2</v>
      </c>
      <c r="AN24" s="304">
        <v>5.8659293575246997E-2</v>
      </c>
    </row>
    <row r="25" spans="1:40" x14ac:dyDescent="0.2">
      <c r="A25" s="13" t="str">
        <f t="shared" si="58"/>
        <v>Skilled trades occupations</v>
      </c>
      <c r="B25" s="304">
        <f t="shared" si="60"/>
        <v>2.0478644900187408</v>
      </c>
      <c r="C25" s="304">
        <f t="shared" si="61"/>
        <v>2.1250900819424028</v>
      </c>
      <c r="D25" s="304">
        <f t="shared" si="62"/>
        <v>2.1594755616761585</v>
      </c>
      <c r="E25" s="304"/>
      <c r="F25" s="304">
        <v>1.1807696106862883E-2</v>
      </c>
      <c r="G25" s="304">
        <v>1.6620768916519566E-2</v>
      </c>
      <c r="H25" s="304">
        <v>2.2689577131953777E-2</v>
      </c>
      <c r="I25" s="304"/>
      <c r="J25" s="304">
        <v>2.3324466101011593E-2</v>
      </c>
      <c r="K25" s="304">
        <v>2.7590873056167687E-2</v>
      </c>
      <c r="L25" s="304">
        <v>3.6041788216252181E-2</v>
      </c>
      <c r="M25" s="304"/>
      <c r="N25" s="304">
        <v>0.3010944578343358</v>
      </c>
      <c r="O25" s="304">
        <v>0.35354707680541836</v>
      </c>
      <c r="P25" s="304">
        <v>0.46993925406048015</v>
      </c>
      <c r="Q25" s="306"/>
      <c r="R25" s="304">
        <v>7.2907118412833427E-2</v>
      </c>
      <c r="S25" s="304">
        <v>8.1149357358435828E-2</v>
      </c>
      <c r="T25" s="304">
        <v>0.10130517033219025</v>
      </c>
      <c r="U25" s="306"/>
      <c r="V25" s="304">
        <v>0.2335288186800864</v>
      </c>
      <c r="W25" s="304">
        <v>0.27660137659709078</v>
      </c>
      <c r="X25" s="304">
        <v>0.38175876555394683</v>
      </c>
      <c r="Y25" s="306"/>
      <c r="Z25" s="304">
        <v>0.39945822580184015</v>
      </c>
      <c r="AA25" s="304">
        <v>0.40473472364896146</v>
      </c>
      <c r="AB25" s="304">
        <v>0.37234392085561163</v>
      </c>
      <c r="AC25" s="306"/>
      <c r="AD25" s="304">
        <v>0.59971846547933727</v>
      </c>
      <c r="AE25" s="304">
        <v>0.60526342163715996</v>
      </c>
      <c r="AF25" s="304">
        <v>0.61628270477383096</v>
      </c>
      <c r="AG25" s="306"/>
      <c r="AH25" s="304">
        <v>0.25789655741249279</v>
      </c>
      <c r="AI25" s="304">
        <v>0.20366354102019357</v>
      </c>
      <c r="AJ25" s="304">
        <v>0.10184415479966458</v>
      </c>
      <c r="AK25" s="306"/>
      <c r="AL25" s="304">
        <v>0.14812868418994043</v>
      </c>
      <c r="AM25" s="304">
        <v>0.15591894290245578</v>
      </c>
      <c r="AN25" s="304">
        <v>5.7270225952228242E-2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0.36569018711722295</v>
      </c>
      <c r="C26" s="304">
        <f t="shared" si="61"/>
        <v>0.39774729204673875</v>
      </c>
      <c r="D26" s="304">
        <f t="shared" si="62"/>
        <v>0.41266176939149857</v>
      </c>
      <c r="E26" s="304"/>
      <c r="F26" s="304">
        <v>1.7801820597813315E-3</v>
      </c>
      <c r="G26" s="304">
        <v>2.688612922001159E-3</v>
      </c>
      <c r="H26" s="304">
        <v>3.388213418622252E-3</v>
      </c>
      <c r="I26" s="304"/>
      <c r="J26" s="304">
        <v>1.7278084196152382E-2</v>
      </c>
      <c r="K26" s="304">
        <v>2.3681773552053757E-2</v>
      </c>
      <c r="L26" s="304">
        <v>3.0286055100870589E-2</v>
      </c>
      <c r="M26" s="304"/>
      <c r="N26" s="304">
        <v>7.3127634895139543E-2</v>
      </c>
      <c r="O26" s="304">
        <v>7.692454928842607E-2</v>
      </c>
      <c r="P26" s="304">
        <v>7.9139306806570969E-2</v>
      </c>
      <c r="Q26" s="306"/>
      <c r="R26" s="304">
        <v>2.2539484491425791E-2</v>
      </c>
      <c r="S26" s="304">
        <v>2.9469996030773958E-2</v>
      </c>
      <c r="T26" s="304">
        <v>3.685360964224408E-2</v>
      </c>
      <c r="U26" s="306"/>
      <c r="V26" s="304">
        <v>1.7913965169139179E-2</v>
      </c>
      <c r="W26" s="304">
        <v>1.7528918719440345E-2</v>
      </c>
      <c r="X26" s="304">
        <v>1.7648745859147608E-2</v>
      </c>
      <c r="Y26" s="306"/>
      <c r="Z26" s="304">
        <v>4.2303049596416328E-2</v>
      </c>
      <c r="AA26" s="304">
        <v>4.687024006836335E-2</v>
      </c>
      <c r="AB26" s="304">
        <v>5.8927665955318502E-2</v>
      </c>
      <c r="AC26" s="306"/>
      <c r="AD26" s="304">
        <v>6.569559866723218E-2</v>
      </c>
      <c r="AE26" s="304">
        <v>6.0314035400072144E-2</v>
      </c>
      <c r="AF26" s="304">
        <v>4.914403578466256E-2</v>
      </c>
      <c r="AG26" s="306"/>
      <c r="AH26" s="304">
        <v>9.3619187837267775E-2</v>
      </c>
      <c r="AI26" s="304">
        <v>0.10793107568150823</v>
      </c>
      <c r="AJ26" s="304">
        <v>0.10999352988045849</v>
      </c>
      <c r="AK26" s="306"/>
      <c r="AL26" s="304">
        <v>3.1433000204668507E-2</v>
      </c>
      <c r="AM26" s="304">
        <v>3.2338090384099766E-2</v>
      </c>
      <c r="AN26" s="304">
        <v>2.7280606943603469E-2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0.33314031420693846</v>
      </c>
      <c r="C27" s="304">
        <f t="shared" si="61"/>
        <v>0.350057565785939</v>
      </c>
      <c r="D27" s="304">
        <f t="shared" si="62"/>
        <v>0.36562929976394132</v>
      </c>
      <c r="E27" s="304"/>
      <c r="F27" s="304">
        <v>3.9243787237378848E-3</v>
      </c>
      <c r="G27" s="304">
        <v>4.4716998475714202E-3</v>
      </c>
      <c r="H27" s="304">
        <v>5.5256939019881482E-3</v>
      </c>
      <c r="I27" s="304"/>
      <c r="J27" s="304">
        <v>1.4747479076787013E-2</v>
      </c>
      <c r="K27" s="304">
        <v>1.8217932043408634E-2</v>
      </c>
      <c r="L27" s="304">
        <v>2.2588794638275206E-2</v>
      </c>
      <c r="M27" s="304"/>
      <c r="N27" s="304">
        <v>4.0245435335846291E-2</v>
      </c>
      <c r="O27" s="304">
        <v>4.5968165551191043E-2</v>
      </c>
      <c r="P27" s="304">
        <v>5.8290509451275514E-2</v>
      </c>
      <c r="Q27" s="306"/>
      <c r="R27" s="304">
        <v>3.0906167288845297E-2</v>
      </c>
      <c r="S27" s="304">
        <v>2.9001360795700228E-2</v>
      </c>
      <c r="T27" s="304">
        <v>3.0540307118410222E-2</v>
      </c>
      <c r="U27" s="306"/>
      <c r="V27" s="304">
        <v>3.2033883050700533E-2</v>
      </c>
      <c r="W27" s="304">
        <v>3.4089497724317949E-2</v>
      </c>
      <c r="X27" s="304">
        <v>3.8779352244556205E-2</v>
      </c>
      <c r="Y27" s="306"/>
      <c r="Z27" s="304">
        <v>6.6959781390167478E-2</v>
      </c>
      <c r="AA27" s="304">
        <v>7.5262901704679197E-2</v>
      </c>
      <c r="AB27" s="304">
        <v>8.4652573031250289E-2</v>
      </c>
      <c r="AC27" s="306"/>
      <c r="AD27" s="304">
        <v>5.7559122383502137E-2</v>
      </c>
      <c r="AE27" s="304">
        <v>6.0498964436189857E-2</v>
      </c>
      <c r="AF27" s="304">
        <v>5.8560512203803539E-2</v>
      </c>
      <c r="AG27" s="306"/>
      <c r="AH27" s="304">
        <v>7.0677388799080171E-2</v>
      </c>
      <c r="AI27" s="304">
        <v>6.5552140483785021E-2</v>
      </c>
      <c r="AJ27" s="304">
        <v>5.1678397264250164E-2</v>
      </c>
      <c r="AK27" s="306"/>
      <c r="AL27" s="304">
        <v>1.6086678158271705E-2</v>
      </c>
      <c r="AM27" s="304">
        <v>1.6994903199095659E-2</v>
      </c>
      <c r="AN27" s="304">
        <v>1.5013159910132051E-2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1.1154666363672674</v>
      </c>
      <c r="C28" s="304">
        <f t="shared" si="61"/>
        <v>1.2507819380371654</v>
      </c>
      <c r="D28" s="304">
        <f t="shared" si="62"/>
        <v>1.3213916683150218</v>
      </c>
      <c r="E28" s="304"/>
      <c r="F28" s="304">
        <v>1.9931781918478602E-4</v>
      </c>
      <c r="G28" s="304">
        <v>3.1797514726208666E-4</v>
      </c>
      <c r="H28" s="304">
        <v>4.672565799200228E-4</v>
      </c>
      <c r="I28" s="304"/>
      <c r="J28" s="304">
        <v>1.1500125260166085E-2</v>
      </c>
      <c r="K28" s="304">
        <v>1.5943397246357828E-2</v>
      </c>
      <c r="L28" s="304">
        <v>1.8823814097381153E-2</v>
      </c>
      <c r="M28" s="304"/>
      <c r="N28" s="304">
        <v>5.4682298338632786E-2</v>
      </c>
      <c r="O28" s="304">
        <v>7.9762708708103133E-2</v>
      </c>
      <c r="P28" s="304">
        <v>0.11203831560989158</v>
      </c>
      <c r="Q28" s="306"/>
      <c r="R28" s="304">
        <v>1.7168722837166243E-2</v>
      </c>
      <c r="S28" s="304">
        <v>2.339525865942144E-2</v>
      </c>
      <c r="T28" s="304">
        <v>3.1982909530739762E-2</v>
      </c>
      <c r="U28" s="306"/>
      <c r="V28" s="304">
        <v>3.7181773482998719E-2</v>
      </c>
      <c r="W28" s="304">
        <v>5.0555663066886358E-2</v>
      </c>
      <c r="X28" s="304">
        <v>6.3661275784817381E-2</v>
      </c>
      <c r="Y28" s="306"/>
      <c r="Z28" s="304">
        <v>0.30414637927089561</v>
      </c>
      <c r="AA28" s="304">
        <v>0.40485240860037169</v>
      </c>
      <c r="AB28" s="304">
        <v>0.54877799986191167</v>
      </c>
      <c r="AC28" s="306"/>
      <c r="AD28" s="304">
        <v>0.40754163098264973</v>
      </c>
      <c r="AE28" s="304">
        <v>0.42492151652703897</v>
      </c>
      <c r="AF28" s="304">
        <v>0.42360010268715059</v>
      </c>
      <c r="AG28" s="306"/>
      <c r="AH28" s="304">
        <v>0.16496832341396422</v>
      </c>
      <c r="AI28" s="304">
        <v>0.13413039467481752</v>
      </c>
      <c r="AJ28" s="304">
        <v>6.2507545243830981E-2</v>
      </c>
      <c r="AK28" s="306"/>
      <c r="AL28" s="304">
        <v>0.11807806496160901</v>
      </c>
      <c r="AM28" s="304">
        <v>0.1169026154069063</v>
      </c>
      <c r="AN28" s="304">
        <v>5.9532448919378533E-2</v>
      </c>
    </row>
    <row r="29" spans="1:40" x14ac:dyDescent="0.2">
      <c r="A29" s="13" t="str">
        <f t="shared" si="58"/>
        <v>Elementary occupations</v>
      </c>
      <c r="B29" s="304">
        <f t="shared" si="60"/>
        <v>1.4955150215483686</v>
      </c>
      <c r="C29" s="304">
        <f t="shared" si="61"/>
        <v>1.4311794717729482</v>
      </c>
      <c r="D29" s="304">
        <f t="shared" si="62"/>
        <v>1.271465010834647</v>
      </c>
      <c r="E29" s="304"/>
      <c r="F29" s="304">
        <v>2.8326769962903426E-5</v>
      </c>
      <c r="G29" s="304">
        <v>3.5523906789310156E-5</v>
      </c>
      <c r="H29" s="304">
        <v>4.6612011317978022E-5</v>
      </c>
      <c r="I29" s="304"/>
      <c r="J29" s="304">
        <v>1.1883538725811896E-2</v>
      </c>
      <c r="K29" s="304">
        <v>1.4023537954380062E-2</v>
      </c>
      <c r="L29" s="304">
        <v>1.537504644795345E-2</v>
      </c>
      <c r="M29" s="304"/>
      <c r="N29" s="304">
        <v>4.3779882415449632E-2</v>
      </c>
      <c r="O29" s="304">
        <v>4.6020729821831141E-2</v>
      </c>
      <c r="P29" s="304">
        <v>4.8117256239651129E-2</v>
      </c>
      <c r="Q29" s="306"/>
      <c r="R29" s="304">
        <v>5.5733060351268675E-2</v>
      </c>
      <c r="S29" s="304">
        <v>5.4047069707843141E-2</v>
      </c>
      <c r="T29" s="304">
        <v>5.2580911712294093E-2</v>
      </c>
      <c r="U29" s="306"/>
      <c r="V29" s="304">
        <v>9.579732353267302E-2</v>
      </c>
      <c r="W29" s="304">
        <v>0.10411253653233396</v>
      </c>
      <c r="X29" s="304">
        <v>0.11422809919197999</v>
      </c>
      <c r="Y29" s="306"/>
      <c r="Z29" s="304">
        <v>0.30968961815975854</v>
      </c>
      <c r="AA29" s="304">
        <v>0.33063319669584967</v>
      </c>
      <c r="AB29" s="304">
        <v>0.30994920557943678</v>
      </c>
      <c r="AC29" s="306"/>
      <c r="AD29" s="304">
        <v>0.52003020495411412</v>
      </c>
      <c r="AE29" s="304">
        <v>0.48895182539746179</v>
      </c>
      <c r="AF29" s="304">
        <v>0.40705954460990779</v>
      </c>
      <c r="AG29" s="306"/>
      <c r="AH29" s="304">
        <v>0.38302309519100086</v>
      </c>
      <c r="AI29" s="304">
        <v>0.32980207860868532</v>
      </c>
      <c r="AJ29" s="304">
        <v>0.26652131120985739</v>
      </c>
      <c r="AK29" s="306"/>
      <c r="AL29" s="304">
        <v>7.5549971448329062E-2</v>
      </c>
      <c r="AM29" s="304">
        <v>6.3552973147774042E-2</v>
      </c>
      <c r="AN29" s="304">
        <v>5.7587023832248362E-2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42.078999999999994</v>
      </c>
      <c r="C32" s="305">
        <f>SUM(C33:C41)</f>
        <v>40.986000000000033</v>
      </c>
      <c r="D32" s="305">
        <f>SUM(D33:D41)</f>
        <v>38.035000000000004</v>
      </c>
      <c r="E32" s="304"/>
      <c r="F32" s="305">
        <f>SUM(F33:F41)</f>
        <v>0.48214447372119762</v>
      </c>
      <c r="G32" s="305">
        <f>SUM(G33:G41)</f>
        <v>0.56970880797021373</v>
      </c>
      <c r="H32" s="305">
        <f>SUM(H33:H41)</f>
        <v>0.64137734247628697</v>
      </c>
      <c r="I32" s="304"/>
      <c r="J32" s="305">
        <f>SUM(J33:J41)</f>
        <v>2.5758804044037049</v>
      </c>
      <c r="K32" s="305">
        <f>SUM(K33:K41)</f>
        <v>3.174540872552734</v>
      </c>
      <c r="L32" s="305">
        <f>SUM(L33:L41)</f>
        <v>3.7827251320231432</v>
      </c>
      <c r="M32" s="304"/>
      <c r="N32" s="305">
        <f>SUM(N33:N41)</f>
        <v>7.0823986763831801</v>
      </c>
      <c r="O32" s="305">
        <f>SUM(O33:O41)</f>
        <v>7.1078202535893293</v>
      </c>
      <c r="P32" s="305">
        <f>SUM(P33:P41)</f>
        <v>7.5845072303506926</v>
      </c>
      <c r="Q32" s="306"/>
      <c r="R32" s="305">
        <f>SUM(R33:R41)</f>
        <v>1.7035715527508903</v>
      </c>
      <c r="S32" s="305">
        <f>SUM(S33:S41)</f>
        <v>1.7423382118025141</v>
      </c>
      <c r="T32" s="305">
        <f>SUM(T33:T41)</f>
        <v>1.9498133140210612</v>
      </c>
      <c r="U32" s="306"/>
      <c r="V32" s="305">
        <f>SUM(V33:V41)</f>
        <v>3.6595619845414222</v>
      </c>
      <c r="W32" s="305">
        <f>SUM(W33:W41)</f>
        <v>3.5858922240181843</v>
      </c>
      <c r="X32" s="305">
        <f>SUM(X33:X41)</f>
        <v>3.6516279649374246</v>
      </c>
      <c r="Y32" s="306"/>
      <c r="Z32" s="305">
        <f>SUM(Z33:Z41)</f>
        <v>9.2146205603703386</v>
      </c>
      <c r="AA32" s="305">
        <f>SUM(AA33:AA41)</f>
        <v>9.6702511000400442</v>
      </c>
      <c r="AB32" s="305">
        <f>SUM(AB33:AB41)</f>
        <v>9.2758459060037044</v>
      </c>
      <c r="AC32" s="306"/>
      <c r="AD32" s="305">
        <f>SUM(AD33:AD41)</f>
        <v>9.1128270392115862</v>
      </c>
      <c r="AE32" s="305">
        <f>SUM(AE33:AE41)</f>
        <v>8.1439648579223824</v>
      </c>
      <c r="AF32" s="305">
        <f>SUM(AF33:AF41)</f>
        <v>6.4814867989357277</v>
      </c>
      <c r="AG32" s="306"/>
      <c r="AH32" s="305">
        <f>SUM(AH33:AH41)</f>
        <v>6.4813546707056284</v>
      </c>
      <c r="AI32" s="305">
        <f>SUM(AI33:AI41)</f>
        <v>5.7291444716882332</v>
      </c>
      <c r="AJ32" s="305">
        <f>SUM(AJ33:AJ41)</f>
        <v>3.7929575584955693</v>
      </c>
      <c r="AK32" s="306"/>
      <c r="AL32" s="305">
        <f>SUM(AL33:AL41)</f>
        <v>1.7666406379120478</v>
      </c>
      <c r="AM32" s="305">
        <f>SUM(AM33:AM41)</f>
        <v>1.262339200416396</v>
      </c>
      <c r="AN32" s="305">
        <f>SUM(AN33:AN41)</f>
        <v>0.87465875275639215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6.0199854119360001</v>
      </c>
      <c r="C33" s="304">
        <f t="shared" ref="C33:C41" si="64">SUM(G33,K33,O33,S33,W33,AA33,AE33,AI33,AM33)</f>
        <v>5.6703630054348153</v>
      </c>
      <c r="D33" s="304">
        <f t="shared" ref="D33:D40" si="65">SUM(H33,L33,P33,T33,X33,AB33,AF33,AJ33,AN33)</f>
        <v>5.5168849725544673</v>
      </c>
      <c r="E33" s="304"/>
      <c r="F33" s="304">
        <v>7.6119946550018885E-2</v>
      </c>
      <c r="G33" s="304">
        <v>8.0597781486890202E-2</v>
      </c>
      <c r="H33" s="304">
        <v>8.2810819756368115E-2</v>
      </c>
      <c r="I33" s="304"/>
      <c r="J33" s="304">
        <v>0.56139456807608357</v>
      </c>
      <c r="K33" s="304">
        <v>0.65402446809945347</v>
      </c>
      <c r="L33" s="304">
        <v>0.73529067332449805</v>
      </c>
      <c r="M33" s="304"/>
      <c r="N33" s="304">
        <v>1.6260260742662396</v>
      </c>
      <c r="O33" s="304">
        <v>1.5910871840037737</v>
      </c>
      <c r="P33" s="304">
        <v>1.6971068844932777</v>
      </c>
      <c r="Q33" s="306"/>
      <c r="R33" s="304">
        <v>0.35431680304663349</v>
      </c>
      <c r="S33" s="304">
        <v>0.33933641806213977</v>
      </c>
      <c r="T33" s="304">
        <v>0.37018215421998857</v>
      </c>
      <c r="U33" s="306"/>
      <c r="V33" s="304">
        <v>0.76468387130209159</v>
      </c>
      <c r="W33" s="304">
        <v>0.71065448321263125</v>
      </c>
      <c r="X33" s="304">
        <v>0.7287076768902031</v>
      </c>
      <c r="Y33" s="306"/>
      <c r="Z33" s="304">
        <v>1.0232600295629544</v>
      </c>
      <c r="AA33" s="304">
        <v>0.98310172279914132</v>
      </c>
      <c r="AB33" s="304">
        <v>0.92056294152586471</v>
      </c>
      <c r="AC33" s="306"/>
      <c r="AD33" s="304">
        <v>0.95879680727422856</v>
      </c>
      <c r="AE33" s="304">
        <v>0.76726801820783119</v>
      </c>
      <c r="AF33" s="304">
        <v>0.61385253503890758</v>
      </c>
      <c r="AG33" s="306"/>
      <c r="AH33" s="304">
        <v>0.54080840615515458</v>
      </c>
      <c r="AI33" s="304">
        <v>0.43631670547176749</v>
      </c>
      <c r="AJ33" s="304">
        <v>0.2772551887524779</v>
      </c>
      <c r="AK33" s="306"/>
      <c r="AL33" s="304">
        <v>0.11457890570259499</v>
      </c>
      <c r="AM33" s="304">
        <v>0.10797622409118664</v>
      </c>
      <c r="AN33" s="304">
        <v>9.1116098552882052E-2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8.3246618883295849</v>
      </c>
      <c r="C34" s="304">
        <f t="shared" si="64"/>
        <v>8.5208056135001247</v>
      </c>
      <c r="D34" s="304">
        <f t="shared" si="65"/>
        <v>8.4319081791048323</v>
      </c>
      <c r="E34" s="304"/>
      <c r="F34" s="304">
        <v>0.29466221372078483</v>
      </c>
      <c r="G34" s="304">
        <v>0.36125298474240036</v>
      </c>
      <c r="H34" s="304">
        <v>0.40862536575977199</v>
      </c>
      <c r="I34" s="304"/>
      <c r="J34" s="304">
        <v>1.1071028145954354</v>
      </c>
      <c r="K34" s="304">
        <v>1.381934668630288</v>
      </c>
      <c r="L34" s="304">
        <v>1.620671877158705</v>
      </c>
      <c r="M34" s="304"/>
      <c r="N34" s="304">
        <v>2.3872760727579756</v>
      </c>
      <c r="O34" s="304">
        <v>2.3600125095064657</v>
      </c>
      <c r="P34" s="304">
        <v>2.3949225983645319</v>
      </c>
      <c r="Q34" s="306"/>
      <c r="R34" s="304">
        <v>0.25951087061302808</v>
      </c>
      <c r="S34" s="304">
        <v>0.26006802376047566</v>
      </c>
      <c r="T34" s="304">
        <v>0.28344175039960878</v>
      </c>
      <c r="U34" s="306"/>
      <c r="V34" s="304">
        <v>1.0647436867067208</v>
      </c>
      <c r="W34" s="304">
        <v>1.0316342583427622</v>
      </c>
      <c r="X34" s="304">
        <v>1.0329923671301002</v>
      </c>
      <c r="Y34" s="306"/>
      <c r="Z34" s="304">
        <v>1.5312149882169537</v>
      </c>
      <c r="AA34" s="304">
        <v>1.6066101718281456</v>
      </c>
      <c r="AB34" s="304">
        <v>1.5041241479588041</v>
      </c>
      <c r="AC34" s="306"/>
      <c r="AD34" s="304">
        <v>0.95172741595937338</v>
      </c>
      <c r="AE34" s="304">
        <v>0.81343671953178343</v>
      </c>
      <c r="AF34" s="304">
        <v>0.57990360129483198</v>
      </c>
      <c r="AG34" s="306"/>
      <c r="AH34" s="304">
        <v>0.60464088690189011</v>
      </c>
      <c r="AI34" s="304">
        <v>0.56791251373222307</v>
      </c>
      <c r="AJ34" s="304">
        <v>0.49899961519255576</v>
      </c>
      <c r="AK34" s="306"/>
      <c r="AL34" s="304">
        <v>0.12378293885742229</v>
      </c>
      <c r="AM34" s="304">
        <v>0.13794376342557974</v>
      </c>
      <c r="AN34" s="304">
        <v>0.10822685584592152</v>
      </c>
    </row>
    <row r="35" spans="1:40" x14ac:dyDescent="0.2">
      <c r="A35" s="13" t="str">
        <f t="shared" si="63"/>
        <v>Associate professional occupations</v>
      </c>
      <c r="B35" s="304">
        <f t="shared" si="66"/>
        <v>5.9685077919521676</v>
      </c>
      <c r="C35" s="304">
        <f t="shared" si="64"/>
        <v>5.3915560115465446</v>
      </c>
      <c r="D35" s="304">
        <f t="shared" si="65"/>
        <v>5.1976144151927688</v>
      </c>
      <c r="E35" s="304"/>
      <c r="F35" s="304">
        <v>7.3426107561447948E-2</v>
      </c>
      <c r="G35" s="304">
        <v>8.0756245007984118E-2</v>
      </c>
      <c r="H35" s="304">
        <v>9.3358444378129624E-2</v>
      </c>
      <c r="I35" s="304"/>
      <c r="J35" s="304">
        <v>0.48139173666193191</v>
      </c>
      <c r="K35" s="304">
        <v>0.53928489672387392</v>
      </c>
      <c r="L35" s="304">
        <v>0.62137676582409074</v>
      </c>
      <c r="M35" s="304"/>
      <c r="N35" s="304">
        <v>1.4576185554255277</v>
      </c>
      <c r="O35" s="304">
        <v>1.3785012103741556</v>
      </c>
      <c r="P35" s="304">
        <v>1.434453247810592</v>
      </c>
      <c r="Q35" s="306"/>
      <c r="R35" s="304">
        <v>0.40661447644039755</v>
      </c>
      <c r="S35" s="304">
        <v>0.39946718921571178</v>
      </c>
      <c r="T35" s="304">
        <v>0.44352866264975044</v>
      </c>
      <c r="U35" s="306"/>
      <c r="V35" s="304">
        <v>0.57054599803020822</v>
      </c>
      <c r="W35" s="304">
        <v>0.49016658793755696</v>
      </c>
      <c r="X35" s="304">
        <v>0.46640084553594774</v>
      </c>
      <c r="Y35" s="306"/>
      <c r="Z35" s="304">
        <v>1.3377384768061253</v>
      </c>
      <c r="AA35" s="304">
        <v>1.2609168498125345</v>
      </c>
      <c r="AB35" s="304">
        <v>1.1847931132891343</v>
      </c>
      <c r="AC35" s="306"/>
      <c r="AD35" s="304">
        <v>1.0160040730630726</v>
      </c>
      <c r="AE35" s="304">
        <v>0.78170773617700529</v>
      </c>
      <c r="AF35" s="304">
        <v>0.61016467680346431</v>
      </c>
      <c r="AG35" s="306"/>
      <c r="AH35" s="304">
        <v>0.54450415872293045</v>
      </c>
      <c r="AI35" s="304">
        <v>0.38973410680396753</v>
      </c>
      <c r="AJ35" s="304">
        <v>0.28862194040119515</v>
      </c>
      <c r="AK35" s="306"/>
      <c r="AL35" s="304">
        <v>8.0664209240526044E-2</v>
      </c>
      <c r="AM35" s="304">
        <v>7.1021189493755063E-2</v>
      </c>
      <c r="AN35" s="304">
        <v>5.4916718500465124E-2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3.2452113004580814</v>
      </c>
      <c r="C36" s="304">
        <f t="shared" si="64"/>
        <v>2.8507194840218215</v>
      </c>
      <c r="D36" s="304">
        <f t="shared" si="65"/>
        <v>2.4359202348621767</v>
      </c>
      <c r="E36" s="304"/>
      <c r="F36" s="304">
        <v>9.3251858876391286E-3</v>
      </c>
      <c r="G36" s="304">
        <v>1.0522791641691589E-2</v>
      </c>
      <c r="H36" s="304">
        <v>1.1634128144351106E-2</v>
      </c>
      <c r="I36" s="304"/>
      <c r="J36" s="304">
        <v>0.11825955924094771</v>
      </c>
      <c r="K36" s="304">
        <v>0.13948578604586298</v>
      </c>
      <c r="L36" s="304">
        <v>0.16441008108696709</v>
      </c>
      <c r="M36" s="304"/>
      <c r="N36" s="304">
        <v>0.53596531340452347</v>
      </c>
      <c r="O36" s="304">
        <v>0.51450006313127006</v>
      </c>
      <c r="P36" s="304">
        <v>0.54218409367502696</v>
      </c>
      <c r="Q36" s="306"/>
      <c r="R36" s="304">
        <v>0.2035493648425582</v>
      </c>
      <c r="S36" s="304">
        <v>0.19409128805616985</v>
      </c>
      <c r="T36" s="304">
        <v>0.21279719506891537</v>
      </c>
      <c r="U36" s="306"/>
      <c r="V36" s="304">
        <v>0.2428944723316746</v>
      </c>
      <c r="W36" s="304">
        <v>0.22366135361644018</v>
      </c>
      <c r="X36" s="304">
        <v>0.23096484902090614</v>
      </c>
      <c r="Y36" s="306"/>
      <c r="Z36" s="304">
        <v>0.69107501745524358</v>
      </c>
      <c r="AA36" s="304">
        <v>0.65302156240351161</v>
      </c>
      <c r="AB36" s="304">
        <v>0.60778976435073095</v>
      </c>
      <c r="AC36" s="306"/>
      <c r="AD36" s="304">
        <v>0.95132499532965931</v>
      </c>
      <c r="AE36" s="304">
        <v>0.79864616338954486</v>
      </c>
      <c r="AF36" s="304">
        <v>0.55064253319922685</v>
      </c>
      <c r="AG36" s="306"/>
      <c r="AH36" s="304">
        <v>0.4182401625421388</v>
      </c>
      <c r="AI36" s="304">
        <v>0.2536907871166531</v>
      </c>
      <c r="AJ36" s="304">
        <v>6.4936502749161656E-2</v>
      </c>
      <c r="AK36" s="306"/>
      <c r="AL36" s="304">
        <v>7.4577229423696642E-2</v>
      </c>
      <c r="AM36" s="304">
        <v>6.3099688620677441E-2</v>
      </c>
      <c r="AN36" s="304">
        <v>5.056108756689022E-2</v>
      </c>
    </row>
    <row r="37" spans="1:40" x14ac:dyDescent="0.2">
      <c r="A37" s="13" t="str">
        <f t="shared" si="63"/>
        <v>Skilled trades occupations</v>
      </c>
      <c r="B37" s="304">
        <f t="shared" si="66"/>
        <v>8.0400174427349977</v>
      </c>
      <c r="C37" s="304">
        <f t="shared" si="64"/>
        <v>7.6828206731235076</v>
      </c>
      <c r="D37" s="304">
        <f t="shared" si="65"/>
        <v>6.5088860897139877</v>
      </c>
      <c r="E37" s="304"/>
      <c r="F37" s="304">
        <v>7.7773929405600016E-3</v>
      </c>
      <c r="G37" s="304">
        <v>9.9000400848686786E-3</v>
      </c>
      <c r="H37" s="304">
        <v>1.2097986714032725E-2</v>
      </c>
      <c r="I37" s="304"/>
      <c r="J37" s="304">
        <v>0.12147741867800849</v>
      </c>
      <c r="K37" s="304">
        <v>0.17800003083257698</v>
      </c>
      <c r="L37" s="304">
        <v>0.23091485948580048</v>
      </c>
      <c r="M37" s="304"/>
      <c r="N37" s="304">
        <v>0.40225371588279979</v>
      </c>
      <c r="O37" s="304">
        <v>0.47737503519071267</v>
      </c>
      <c r="P37" s="304">
        <v>0.54656581426298589</v>
      </c>
      <c r="Q37" s="306"/>
      <c r="R37" s="304">
        <v>0.20323012615704764</v>
      </c>
      <c r="S37" s="304">
        <v>0.22696112516991745</v>
      </c>
      <c r="T37" s="304">
        <v>0.25838259861252627</v>
      </c>
      <c r="U37" s="306"/>
      <c r="V37" s="304">
        <v>0.59545662554953527</v>
      </c>
      <c r="W37" s="304">
        <v>0.60631944753597278</v>
      </c>
      <c r="X37" s="304">
        <v>0.60004589190928781</v>
      </c>
      <c r="Y37" s="306"/>
      <c r="Z37" s="304">
        <v>2.6981138754949199</v>
      </c>
      <c r="AA37" s="304">
        <v>2.775679827583315</v>
      </c>
      <c r="AB37" s="304">
        <v>2.4980480423033278</v>
      </c>
      <c r="AC37" s="306"/>
      <c r="AD37" s="304">
        <v>2.1369238580873762</v>
      </c>
      <c r="AE37" s="304">
        <v>1.7756611628189756</v>
      </c>
      <c r="AF37" s="304">
        <v>1.2066272828588727</v>
      </c>
      <c r="AG37" s="306"/>
      <c r="AH37" s="304">
        <v>1.4610020543935454</v>
      </c>
      <c r="AI37" s="304">
        <v>1.3228129941212798</v>
      </c>
      <c r="AJ37" s="304">
        <v>0.95121917966154523</v>
      </c>
      <c r="AK37" s="306"/>
      <c r="AL37" s="304">
        <v>0.4137823755512044</v>
      </c>
      <c r="AM37" s="304">
        <v>0.31011100978588746</v>
      </c>
      <c r="AN37" s="304">
        <v>0.2049844339056098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0.52673133498841351</v>
      </c>
      <c r="C38" s="304">
        <f t="shared" si="64"/>
        <v>0.54564753070636518</v>
      </c>
      <c r="D38" s="304">
        <f t="shared" si="65"/>
        <v>0.54780340517870552</v>
      </c>
      <c r="E38" s="304"/>
      <c r="F38" s="304">
        <v>4.9719995948382615E-3</v>
      </c>
      <c r="G38" s="304">
        <v>5.946397058040326E-3</v>
      </c>
      <c r="H38" s="304">
        <v>7.6625345544976799E-3</v>
      </c>
      <c r="I38" s="304"/>
      <c r="J38" s="304">
        <v>7.7999372554445508E-3</v>
      </c>
      <c r="K38" s="304">
        <v>9.3143063149017883E-3</v>
      </c>
      <c r="L38" s="304">
        <v>1.0109529264405658E-2</v>
      </c>
      <c r="M38" s="304"/>
      <c r="N38" s="304">
        <v>5.1870153125777259E-2</v>
      </c>
      <c r="O38" s="304">
        <v>4.8803228554592029E-2</v>
      </c>
      <c r="P38" s="304">
        <v>4.7915555556815731E-2</v>
      </c>
      <c r="Q38" s="306"/>
      <c r="R38" s="304">
        <v>1.4269190954552769E-2</v>
      </c>
      <c r="S38" s="304">
        <v>1.2806450397547863E-2</v>
      </c>
      <c r="T38" s="304">
        <v>1.2289310898438694E-2</v>
      </c>
      <c r="U38" s="306"/>
      <c r="V38" s="304">
        <v>4.7603715216965853E-2</v>
      </c>
      <c r="W38" s="304">
        <v>4.9133566180770562E-2</v>
      </c>
      <c r="X38" s="304">
        <v>4.9487358704197557E-2</v>
      </c>
      <c r="Y38" s="306"/>
      <c r="Z38" s="304">
        <v>6.508939414949684E-2</v>
      </c>
      <c r="AA38" s="304">
        <v>6.5197034614151578E-2</v>
      </c>
      <c r="AB38" s="304">
        <v>6.0986962586700125E-2</v>
      </c>
      <c r="AC38" s="306"/>
      <c r="AD38" s="304">
        <v>9.3450904908644897E-2</v>
      </c>
      <c r="AE38" s="304">
        <v>8.6838220763407026E-2</v>
      </c>
      <c r="AF38" s="304">
        <v>7.1400958346764895E-2</v>
      </c>
      <c r="AG38" s="306"/>
      <c r="AH38" s="304">
        <v>0.21023677910512997</v>
      </c>
      <c r="AI38" s="304">
        <v>0.23439590028531399</v>
      </c>
      <c r="AJ38" s="304">
        <v>0.25773423913361004</v>
      </c>
      <c r="AK38" s="306"/>
      <c r="AL38" s="304">
        <v>3.1439260677563113E-2</v>
      </c>
      <c r="AM38" s="304">
        <v>3.3212426537639991E-2</v>
      </c>
      <c r="AN38" s="304">
        <v>3.0216956133275154E-2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1.4202068004697246</v>
      </c>
      <c r="C39" s="304">
        <f t="shared" si="64"/>
        <v>1.4403898125641537</v>
      </c>
      <c r="D39" s="304">
        <f t="shared" si="65"/>
        <v>1.4174653320101684</v>
      </c>
      <c r="E39" s="304"/>
      <c r="F39" s="304">
        <v>8.3356983560712774E-3</v>
      </c>
      <c r="G39" s="304">
        <v>1.0849125686740126E-2</v>
      </c>
      <c r="H39" s="304">
        <v>1.261325317828825E-2</v>
      </c>
      <c r="I39" s="304"/>
      <c r="J39" s="304">
        <v>8.2732804569706164E-2</v>
      </c>
      <c r="K39" s="304">
        <v>0.10776829481569791</v>
      </c>
      <c r="L39" s="304">
        <v>0.12504385791291125</v>
      </c>
      <c r="M39" s="304"/>
      <c r="N39" s="304">
        <v>0.27731427405801107</v>
      </c>
      <c r="O39" s="304">
        <v>0.29932990557120903</v>
      </c>
      <c r="P39" s="304">
        <v>0.33750134596147602</v>
      </c>
      <c r="Q39" s="306"/>
      <c r="R39" s="304">
        <v>9.3027677286857111E-2</v>
      </c>
      <c r="S39" s="304">
        <v>0.10421650164229879</v>
      </c>
      <c r="T39" s="304">
        <v>0.1228121299425466</v>
      </c>
      <c r="U39" s="306"/>
      <c r="V39" s="304">
        <v>9.7255415426295636E-2</v>
      </c>
      <c r="W39" s="304">
        <v>0.10584051888442955</v>
      </c>
      <c r="X39" s="304">
        <v>0.12134051393642767</v>
      </c>
      <c r="Y39" s="306"/>
      <c r="Z39" s="304">
        <v>0.29804237133774159</v>
      </c>
      <c r="AA39" s="304">
        <v>0.30693613636240369</v>
      </c>
      <c r="AB39" s="304">
        <v>0.2943527504009717</v>
      </c>
      <c r="AC39" s="306"/>
      <c r="AD39" s="304">
        <v>0.28564396231522932</v>
      </c>
      <c r="AE39" s="304">
        <v>0.26277803506111147</v>
      </c>
      <c r="AF39" s="304">
        <v>0.23459645248392999</v>
      </c>
      <c r="AG39" s="306"/>
      <c r="AH39" s="304">
        <v>0.19674924790269108</v>
      </c>
      <c r="AI39" s="304">
        <v>0.16303503955059889</v>
      </c>
      <c r="AJ39" s="304">
        <v>9.1409185488441305E-2</v>
      </c>
      <c r="AK39" s="306"/>
      <c r="AL39" s="304">
        <v>8.1105349217121217E-2</v>
      </c>
      <c r="AM39" s="304">
        <v>7.9636254989664326E-2</v>
      </c>
      <c r="AN39" s="304">
        <v>7.7795842705175755E-2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6.0339032701599669</v>
      </c>
      <c r="C40" s="304">
        <f t="shared" si="64"/>
        <v>6.7224218854244544</v>
      </c>
      <c r="D40" s="304">
        <f t="shared" si="65"/>
        <v>6.1450802221812468</v>
      </c>
      <c r="E40" s="304"/>
      <c r="F40" s="304">
        <v>1.2565703346148086E-3</v>
      </c>
      <c r="G40" s="304">
        <v>1.6624946471728329E-3</v>
      </c>
      <c r="H40" s="304">
        <v>1.6411526977930988E-3</v>
      </c>
      <c r="I40" s="304"/>
      <c r="J40" s="304">
        <v>6.5964249873874281E-2</v>
      </c>
      <c r="K40" s="304">
        <v>0.12518004521565446</v>
      </c>
      <c r="L40" s="304">
        <v>0.22601366987837676</v>
      </c>
      <c r="M40" s="304"/>
      <c r="N40" s="304">
        <v>0.20994476185428068</v>
      </c>
      <c r="O40" s="304">
        <v>0.29616939224160277</v>
      </c>
      <c r="P40" s="304">
        <v>0.42863164737429726</v>
      </c>
      <c r="Q40" s="306"/>
      <c r="R40" s="305">
        <v>0.10501539186674648</v>
      </c>
      <c r="S40" s="305">
        <v>0.14191381971201664</v>
      </c>
      <c r="T40" s="305">
        <v>0.16786229122093804</v>
      </c>
      <c r="U40" s="306"/>
      <c r="V40" s="305">
        <v>0.2155368977638959</v>
      </c>
      <c r="W40" s="305">
        <v>0.3016006045330773</v>
      </c>
      <c r="X40" s="305">
        <v>0.34367669820155755</v>
      </c>
      <c r="Y40" s="306"/>
      <c r="Z40" s="305">
        <v>1.2483471846773075</v>
      </c>
      <c r="AA40" s="305">
        <v>1.7028570756621126</v>
      </c>
      <c r="AB40" s="305">
        <v>1.8885691366147868</v>
      </c>
      <c r="AC40" s="306"/>
      <c r="AD40" s="305">
        <v>2.0759029630016448</v>
      </c>
      <c r="AE40" s="305">
        <v>2.3480862133158684</v>
      </c>
      <c r="AF40" s="305">
        <v>2.2472402754613143</v>
      </c>
      <c r="AG40" s="306"/>
      <c r="AH40" s="305">
        <v>1.5557637091144407</v>
      </c>
      <c r="AI40" s="305">
        <v>1.5283190287040214</v>
      </c>
      <c r="AJ40" s="305">
        <v>0.71214868311789181</v>
      </c>
      <c r="AK40" s="306"/>
      <c r="AL40" s="305">
        <v>0.55617154167316118</v>
      </c>
      <c r="AM40" s="305">
        <v>0.27663321139292862</v>
      </c>
      <c r="AN40" s="305">
        <v>0.12929666761429082</v>
      </c>
    </row>
    <row r="41" spans="1:40" x14ac:dyDescent="0.2">
      <c r="A41" s="39" t="str">
        <f t="shared" si="63"/>
        <v>Elementary occupations</v>
      </c>
      <c r="B41" s="307">
        <f t="shared" si="66"/>
        <v>2.4997747589710602</v>
      </c>
      <c r="C41" s="307">
        <f t="shared" si="64"/>
        <v>2.161275983678248</v>
      </c>
      <c r="D41" s="307">
        <f>SUM(H41,L41,P41,T41,X41,AB41,AF41,AJ41,AN41)</f>
        <v>1.833437149201647</v>
      </c>
      <c r="E41" s="307"/>
      <c r="F41" s="307">
        <v>6.2693587752224982E-3</v>
      </c>
      <c r="G41" s="307">
        <v>8.2209476144254699E-3</v>
      </c>
      <c r="H41" s="307">
        <v>1.0933657293054557E-2</v>
      </c>
      <c r="I41" s="307"/>
      <c r="J41" s="307">
        <v>2.9757315452273118E-2</v>
      </c>
      <c r="K41" s="307">
        <v>3.9548375874424238E-2</v>
      </c>
      <c r="L41" s="307">
        <v>4.8893818087388012E-2</v>
      </c>
      <c r="M41" s="307"/>
      <c r="N41" s="307">
        <v>0.13412975560804324</v>
      </c>
      <c r="O41" s="307">
        <v>0.14204172501554754</v>
      </c>
      <c r="P41" s="307">
        <v>0.15522604285168881</v>
      </c>
      <c r="Q41" s="308"/>
      <c r="R41" s="307">
        <v>6.4037651543069271E-2</v>
      </c>
      <c r="S41" s="307">
        <v>6.3477395786236276E-2</v>
      </c>
      <c r="T41" s="307">
        <v>7.8517221008348265E-2</v>
      </c>
      <c r="U41" s="308"/>
      <c r="V41" s="307">
        <v>6.0841302214034602E-2</v>
      </c>
      <c r="W41" s="307">
        <v>6.6881403774543935E-2</v>
      </c>
      <c r="X41" s="307">
        <v>7.8011763608796469E-2</v>
      </c>
      <c r="Y41" s="308"/>
      <c r="Z41" s="307">
        <v>0.32173922266959537</v>
      </c>
      <c r="AA41" s="307">
        <v>0.3159307189747293</v>
      </c>
      <c r="AB41" s="307">
        <v>0.31661904697338411</v>
      </c>
      <c r="AC41" s="308"/>
      <c r="AD41" s="307">
        <v>0.64305205927235665</v>
      </c>
      <c r="AE41" s="307">
        <v>0.50954258865685698</v>
      </c>
      <c r="AF41" s="307">
        <v>0.3670584834484153</v>
      </c>
      <c r="AG41" s="308"/>
      <c r="AH41" s="307">
        <v>0.9494092658677078</v>
      </c>
      <c r="AI41" s="307">
        <v>0.83292739590240761</v>
      </c>
      <c r="AJ41" s="307">
        <v>0.65063302399869027</v>
      </c>
      <c r="AK41" s="308"/>
      <c r="AL41" s="307">
        <v>0.29053882756875782</v>
      </c>
      <c r="AM41" s="307">
        <v>0.18270543207907666</v>
      </c>
      <c r="AN41" s="307">
        <v>0.12754409193188165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Cambridge and Greater Peterborough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29.113000000000007</v>
      </c>
      <c r="C50" s="305">
        <f>SUM(C51:C59)</f>
        <v>30.716999999999885</v>
      </c>
      <c r="D50" s="305">
        <f>SUM(D51:D59)</f>
        <v>32.63499999999997</v>
      </c>
      <c r="E50" s="304"/>
      <c r="F50" s="305">
        <f>SUM(F51:F59)</f>
        <v>8.517687443258308E-2</v>
      </c>
      <c r="G50" s="305">
        <f>SUM(G51:G59)</f>
        <v>0.11722382475747764</v>
      </c>
      <c r="H50" s="305">
        <f>SUM(H51:H59)</f>
        <v>0.17022911726954468</v>
      </c>
      <c r="I50" s="304"/>
      <c r="J50" s="305">
        <f>SUM(J51:J59)</f>
        <v>1.4249189872653314</v>
      </c>
      <c r="K50" s="305">
        <f>SUM(K51:K59)</f>
        <v>1.96504721197916</v>
      </c>
      <c r="L50" s="305">
        <f>SUM(L51:L59)</f>
        <v>2.7057732404717201</v>
      </c>
      <c r="M50" s="304"/>
      <c r="N50" s="305">
        <f>SUM(N51:N59)</f>
        <v>2.9458138916903347</v>
      </c>
      <c r="O50" s="305">
        <f>SUM(O51:O59)</f>
        <v>3.2220692069104273</v>
      </c>
      <c r="P50" s="305">
        <f>SUM(P51:P59)</f>
        <v>3.9203393533488637</v>
      </c>
      <c r="Q50" s="304"/>
      <c r="R50" s="305">
        <f>SUM(R51:R59)</f>
        <v>1.0368944561104421</v>
      </c>
      <c r="S50" s="305">
        <f>SUM(S51:S59)</f>
        <v>1.1183389195398574</v>
      </c>
      <c r="T50" s="305">
        <f>SUM(T51:T59)</f>
        <v>1.4179277152474179</v>
      </c>
      <c r="U50" s="304"/>
      <c r="V50" s="305">
        <f>SUM(V51:V59)</f>
        <v>2.082139276565953</v>
      </c>
      <c r="W50" s="305">
        <f>SUM(W51:W59)</f>
        <v>2.1986287773270541</v>
      </c>
      <c r="X50" s="305">
        <f>SUM(X51:X59)</f>
        <v>2.5886601478457187</v>
      </c>
      <c r="Y50" s="304"/>
      <c r="Z50" s="305">
        <f>SUM(Z51:Z59)</f>
        <v>7.8307208379630282</v>
      </c>
      <c r="AA50" s="305">
        <f>SUM(AA51:AA59)</f>
        <v>8.8647078720580179</v>
      </c>
      <c r="AB50" s="305">
        <f>SUM(AB51:AB59)</f>
        <v>9.7823697926403188</v>
      </c>
      <c r="AC50" s="304"/>
      <c r="AD50" s="305">
        <f>SUM(AD51:AD59)</f>
        <v>7.7225339117852343</v>
      </c>
      <c r="AE50" s="305">
        <f>SUM(AE51:AE59)</f>
        <v>7.5483910407118078</v>
      </c>
      <c r="AF50" s="305">
        <f>SUM(AF51:AF59)</f>
        <v>7.6190818056874932</v>
      </c>
      <c r="AG50" s="304"/>
      <c r="AH50" s="305">
        <f>SUM(AH51:AH59)</f>
        <v>4.7324581914120891</v>
      </c>
      <c r="AI50" s="305">
        <f>SUM(AI51:AI59)</f>
        <v>4.7387393003821208</v>
      </c>
      <c r="AJ50" s="305">
        <f>SUM(AJ51:AJ59)</f>
        <v>4.0127157461995919</v>
      </c>
      <c r="AK50" s="304"/>
      <c r="AL50" s="305">
        <f>SUM(AL51:AL59)</f>
        <v>1.2523435727750112</v>
      </c>
      <c r="AM50" s="305">
        <f>SUM(AM51:AM59)</f>
        <v>0.94385384633396296</v>
      </c>
      <c r="AN50" s="305">
        <f>SUM(AN51:AN59)</f>
        <v>0.41790308128929904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4.2912363400468543</v>
      </c>
      <c r="C51" s="304">
        <f t="shared" ref="C51:D51" si="68">SUM(G51,K51,O51,S51,W51,AA51,AE51,AI51,AM51)</f>
        <v>4.2878571333389921</v>
      </c>
      <c r="D51" s="304">
        <f t="shared" si="68"/>
        <v>4.9588090594999761</v>
      </c>
      <c r="E51" s="304"/>
      <c r="F51" s="304">
        <v>1.754499753970638E-2</v>
      </c>
      <c r="G51" s="304">
        <v>2.4583985022572634E-2</v>
      </c>
      <c r="H51" s="304">
        <v>3.4372095874120621E-2</v>
      </c>
      <c r="I51" s="304"/>
      <c r="J51" s="304">
        <v>0.37411162097461054</v>
      </c>
      <c r="K51" s="304">
        <v>0.50313951917889876</v>
      </c>
      <c r="L51" s="304">
        <v>0.71198077587255382</v>
      </c>
      <c r="M51" s="304"/>
      <c r="N51" s="304">
        <v>0.72140155030651865</v>
      </c>
      <c r="O51" s="304">
        <v>0.74170363762287461</v>
      </c>
      <c r="P51" s="304">
        <v>0.90010547069309677</v>
      </c>
      <c r="Q51" s="304"/>
      <c r="R51" s="304">
        <v>0.1926828676347552</v>
      </c>
      <c r="S51" s="304">
        <v>0.17669108596428992</v>
      </c>
      <c r="T51" s="304">
        <v>0.19311242597892986</v>
      </c>
      <c r="U51" s="304"/>
      <c r="V51" s="304">
        <v>0.49173808901159632</v>
      </c>
      <c r="W51" s="304">
        <v>0.47850018292271485</v>
      </c>
      <c r="X51" s="304">
        <v>0.57510515280790542</v>
      </c>
      <c r="Y51" s="304"/>
      <c r="Z51" s="304">
        <v>1.0685392283354325</v>
      </c>
      <c r="AA51" s="304">
        <v>1.0871849619895015</v>
      </c>
      <c r="AB51" s="304">
        <v>1.3446480806217433</v>
      </c>
      <c r="AC51" s="304"/>
      <c r="AD51" s="304">
        <v>0.8120132450453007</v>
      </c>
      <c r="AE51" s="304">
        <v>0.69207202382515665</v>
      </c>
      <c r="AF51" s="304">
        <v>0.68844308377965668</v>
      </c>
      <c r="AG51" s="304"/>
      <c r="AH51" s="304">
        <v>0.46895530387276069</v>
      </c>
      <c r="AI51" s="304">
        <v>0.43622195043080148</v>
      </c>
      <c r="AJ51" s="304">
        <v>0.39160167272495161</v>
      </c>
      <c r="AK51" s="304"/>
      <c r="AL51" s="304">
        <v>0.14424943732617265</v>
      </c>
      <c r="AM51" s="304">
        <v>0.14775978638218243</v>
      </c>
      <c r="AN51" s="304">
        <v>0.11944030114701729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4.1440825103977064</v>
      </c>
      <c r="C52" s="304">
        <f t="shared" ref="C52:C59" si="70">SUM(G52,K52,O52,S52,W52,AA52,AE52,AI52,AM52)</f>
        <v>4.5597480727568751</v>
      </c>
      <c r="D52" s="304">
        <f t="shared" ref="D52:D59" si="71">SUM(H52,L52,P52,T52,X52,AB52,AF52,AJ52,AN52)</f>
        <v>5.3711778637160617</v>
      </c>
      <c r="E52" s="304"/>
      <c r="F52" s="304">
        <v>3.4729083271631593E-2</v>
      </c>
      <c r="G52" s="304">
        <v>4.2739099434902589E-2</v>
      </c>
      <c r="H52" s="304">
        <v>5.2271648316752004E-2</v>
      </c>
      <c r="I52" s="304"/>
      <c r="J52" s="304">
        <v>0.57492187475517265</v>
      </c>
      <c r="K52" s="304">
        <v>0.80516267100325589</v>
      </c>
      <c r="L52" s="304">
        <v>1.1018596229870887</v>
      </c>
      <c r="M52" s="304"/>
      <c r="N52" s="304">
        <v>0.89204046205449439</v>
      </c>
      <c r="O52" s="304">
        <v>0.92680371767649727</v>
      </c>
      <c r="P52" s="304">
        <v>1.028267790457204</v>
      </c>
      <c r="Q52" s="304"/>
      <c r="R52" s="304">
        <v>0.1252756699656756</v>
      </c>
      <c r="S52" s="304">
        <v>0.11075634724030639</v>
      </c>
      <c r="T52" s="304">
        <v>0.13676086933788617</v>
      </c>
      <c r="U52" s="304"/>
      <c r="V52" s="304">
        <v>0.35056485218105027</v>
      </c>
      <c r="W52" s="304">
        <v>0.2947812210734484</v>
      </c>
      <c r="X52" s="304">
        <v>0.23614689906603023</v>
      </c>
      <c r="Y52" s="304"/>
      <c r="Z52" s="304">
        <v>1.0713579976345067</v>
      </c>
      <c r="AA52" s="304">
        <v>1.2967170850292729</v>
      </c>
      <c r="AB52" s="304">
        <v>1.7479753589450324</v>
      </c>
      <c r="AC52" s="304"/>
      <c r="AD52" s="304">
        <v>0.72969611522745081</v>
      </c>
      <c r="AE52" s="304">
        <v>0.70304198602900714</v>
      </c>
      <c r="AF52" s="304">
        <v>0.74866439441230481</v>
      </c>
      <c r="AG52" s="304"/>
      <c r="AH52" s="304">
        <v>0.28374361154698396</v>
      </c>
      <c r="AI52" s="304">
        <v>0.29521645526916496</v>
      </c>
      <c r="AJ52" s="304">
        <v>0.26380442829973549</v>
      </c>
      <c r="AK52" s="304"/>
      <c r="AL52" s="304">
        <v>8.1752843760739907E-2</v>
      </c>
      <c r="AM52" s="304">
        <v>8.4529490001021376E-2</v>
      </c>
      <c r="AN52" s="304">
        <v>5.5426851894027802E-2</v>
      </c>
    </row>
    <row r="53" spans="1:40" x14ac:dyDescent="0.2">
      <c r="A53" s="13" t="str">
        <f t="shared" si="67"/>
        <v>Associate professional occupations</v>
      </c>
      <c r="B53" s="304">
        <f t="shared" si="69"/>
        <v>2.4659950306806415</v>
      </c>
      <c r="C53" s="304">
        <f t="shared" si="70"/>
        <v>2.381710402974579</v>
      </c>
      <c r="D53" s="304">
        <f t="shared" si="71"/>
        <v>2.6944408119644385</v>
      </c>
      <c r="E53" s="304"/>
      <c r="F53" s="304">
        <v>5.7042142788894688E-3</v>
      </c>
      <c r="G53" s="304">
        <v>7.3640291863012915E-3</v>
      </c>
      <c r="H53" s="304">
        <v>1.0316533135536723E-2</v>
      </c>
      <c r="I53" s="304"/>
      <c r="J53" s="304">
        <v>0.17704838600142164</v>
      </c>
      <c r="K53" s="304">
        <v>0.22775068708334675</v>
      </c>
      <c r="L53" s="304">
        <v>0.30865227182834548</v>
      </c>
      <c r="M53" s="304"/>
      <c r="N53" s="304">
        <v>0.38039164755831145</v>
      </c>
      <c r="O53" s="304">
        <v>0.37791475957114096</v>
      </c>
      <c r="P53" s="304">
        <v>0.44412061427707272</v>
      </c>
      <c r="Q53" s="304"/>
      <c r="R53" s="304">
        <v>0.17585714185887186</v>
      </c>
      <c r="S53" s="304">
        <v>0.19056862577227682</v>
      </c>
      <c r="T53" s="304">
        <v>0.24803527244209178</v>
      </c>
      <c r="U53" s="304"/>
      <c r="V53" s="304">
        <v>0.3364870832249387</v>
      </c>
      <c r="W53" s="304">
        <v>0.30471361478475684</v>
      </c>
      <c r="X53" s="304">
        <v>0.36382762147933573</v>
      </c>
      <c r="Y53" s="304"/>
      <c r="Z53" s="304">
        <v>0.47240657985482643</v>
      </c>
      <c r="AA53" s="304">
        <v>0.42709101574908392</v>
      </c>
      <c r="AB53" s="304">
        <v>0.43856711370336526</v>
      </c>
      <c r="AC53" s="304"/>
      <c r="AD53" s="304">
        <v>0.52149949368286119</v>
      </c>
      <c r="AE53" s="304">
        <v>0.46749044593802752</v>
      </c>
      <c r="AF53" s="304">
        <v>0.50766345356450859</v>
      </c>
      <c r="AG53" s="304"/>
      <c r="AH53" s="304">
        <v>0.34927805887534641</v>
      </c>
      <c r="AI53" s="304">
        <v>0.34490044060699432</v>
      </c>
      <c r="AJ53" s="304">
        <v>0.34066565109340974</v>
      </c>
      <c r="AK53" s="304"/>
      <c r="AL53" s="304">
        <v>4.7322425345174335E-2</v>
      </c>
      <c r="AM53" s="304">
        <v>3.3916784282650624E-2</v>
      </c>
      <c r="AN53" s="304">
        <v>3.2592280440772489E-2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2.7871770691966145</v>
      </c>
      <c r="C54" s="304">
        <f t="shared" si="70"/>
        <v>2.7769659955007109</v>
      </c>
      <c r="D54" s="304">
        <f t="shared" si="71"/>
        <v>2.7558008539978842</v>
      </c>
      <c r="E54" s="304"/>
      <c r="F54" s="304">
        <v>1.8028101252762805E-2</v>
      </c>
      <c r="G54" s="304">
        <v>2.663714807100058E-2</v>
      </c>
      <c r="H54" s="304">
        <v>5.1030635910650296E-2</v>
      </c>
      <c r="I54" s="304"/>
      <c r="J54" s="304">
        <v>0.14464851611641905</v>
      </c>
      <c r="K54" s="304">
        <v>0.20242102531278039</v>
      </c>
      <c r="L54" s="304">
        <v>0.28991748671499112</v>
      </c>
      <c r="M54" s="304"/>
      <c r="N54" s="304">
        <v>0.46306672100461538</v>
      </c>
      <c r="O54" s="304">
        <v>0.54316260319755505</v>
      </c>
      <c r="P54" s="304">
        <v>0.75865871358715853</v>
      </c>
      <c r="Q54" s="304"/>
      <c r="R54" s="304">
        <v>0.27532736424341819</v>
      </c>
      <c r="S54" s="304">
        <v>0.29205294747194416</v>
      </c>
      <c r="T54" s="304">
        <v>0.39795336652070523</v>
      </c>
      <c r="U54" s="304"/>
      <c r="V54" s="304">
        <v>0.1455265462871744</v>
      </c>
      <c r="W54" s="304">
        <v>0.15185101814984062</v>
      </c>
      <c r="X54" s="304">
        <v>0.20325667244957887</v>
      </c>
      <c r="Y54" s="304"/>
      <c r="Z54" s="304">
        <v>0.44656502370560552</v>
      </c>
      <c r="AA54" s="304">
        <v>0.41954278929543082</v>
      </c>
      <c r="AB54" s="304">
        <v>0.33929457102761168</v>
      </c>
      <c r="AC54" s="304"/>
      <c r="AD54" s="304">
        <v>0.46740409171613556</v>
      </c>
      <c r="AE54" s="304">
        <v>0.36806288311974245</v>
      </c>
      <c r="AF54" s="304">
        <v>0.18530569830758953</v>
      </c>
      <c r="AG54" s="304"/>
      <c r="AH54" s="304">
        <v>0.70545072393293706</v>
      </c>
      <c r="AI54" s="304">
        <v>0.7046570782390017</v>
      </c>
      <c r="AJ54" s="304">
        <v>0.50655094626951469</v>
      </c>
      <c r="AK54" s="304"/>
      <c r="AL54" s="304">
        <v>0.12115998093754672</v>
      </c>
      <c r="AM54" s="304">
        <v>6.8578502643414904E-2</v>
      </c>
      <c r="AN54" s="304">
        <v>2.3832763210084526E-2</v>
      </c>
    </row>
    <row r="55" spans="1:40" x14ac:dyDescent="0.2">
      <c r="A55" s="13" t="str">
        <f t="shared" si="67"/>
        <v>Skilled trades occupations</v>
      </c>
      <c r="B55" s="304">
        <f t="shared" si="69"/>
        <v>10.186642921220852</v>
      </c>
      <c r="C55" s="304">
        <f t="shared" si="70"/>
        <v>10.735681012411645</v>
      </c>
      <c r="D55" s="304">
        <f t="shared" si="71"/>
        <v>10.400106567481611</v>
      </c>
      <c r="E55" s="304"/>
      <c r="F55" s="304">
        <v>1.3271004426976883E-3</v>
      </c>
      <c r="G55" s="304">
        <v>1.7882219952108796E-3</v>
      </c>
      <c r="H55" s="304">
        <v>1.9991054573800806E-3</v>
      </c>
      <c r="I55" s="304"/>
      <c r="J55" s="304">
        <v>7.108938002486094E-2</v>
      </c>
      <c r="K55" s="304">
        <v>0.10516631642013437</v>
      </c>
      <c r="L55" s="304">
        <v>0.13499631877303425</v>
      </c>
      <c r="M55" s="304"/>
      <c r="N55" s="304">
        <v>0.29857435192516263</v>
      </c>
      <c r="O55" s="304">
        <v>0.39476105470190509</v>
      </c>
      <c r="P55" s="304">
        <v>0.48481054559864956</v>
      </c>
      <c r="Q55" s="304"/>
      <c r="R55" s="304">
        <v>0.18528504169811558</v>
      </c>
      <c r="S55" s="304">
        <v>0.23296545580352077</v>
      </c>
      <c r="T55" s="304">
        <v>0.28316029826445999</v>
      </c>
      <c r="U55" s="304"/>
      <c r="V55" s="304">
        <v>0.52292650902876547</v>
      </c>
      <c r="W55" s="304">
        <v>0.65932187862460379</v>
      </c>
      <c r="X55" s="304">
        <v>0.83123889896630732</v>
      </c>
      <c r="Y55" s="304"/>
      <c r="Z55" s="304">
        <v>3.437280458358031</v>
      </c>
      <c r="AA55" s="304">
        <v>3.8100639539921084</v>
      </c>
      <c r="AB55" s="304">
        <v>3.5207141451024868</v>
      </c>
      <c r="AC55" s="304"/>
      <c r="AD55" s="304">
        <v>3.5329255883539989</v>
      </c>
      <c r="AE55" s="304">
        <v>3.4795427218689774</v>
      </c>
      <c r="AF55" s="304">
        <v>3.4673336185036283</v>
      </c>
      <c r="AG55" s="304"/>
      <c r="AH55" s="304">
        <v>1.6174903103089162</v>
      </c>
      <c r="AI55" s="304">
        <v>1.6645235468498225</v>
      </c>
      <c r="AJ55" s="304">
        <v>1.6020771973044057</v>
      </c>
      <c r="AK55" s="304"/>
      <c r="AL55" s="304">
        <v>0.51974418108030274</v>
      </c>
      <c r="AM55" s="304">
        <v>0.38754786215536235</v>
      </c>
      <c r="AN55" s="304">
        <v>7.3776439511259145E-2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0.10438729831273352</v>
      </c>
      <c r="C56" s="304">
        <f t="shared" si="70"/>
        <v>0.1099206502294698</v>
      </c>
      <c r="D56" s="304">
        <f t="shared" si="71"/>
        <v>0.12037101402250211</v>
      </c>
      <c r="E56" s="304"/>
      <c r="F56" s="304">
        <v>8.7262604340592468E-5</v>
      </c>
      <c r="G56" s="304">
        <v>9.5707064689497218E-5</v>
      </c>
      <c r="H56" s="304">
        <v>1.3675938681869312E-4</v>
      </c>
      <c r="I56" s="304"/>
      <c r="J56" s="304">
        <v>2.4603032335943041E-3</v>
      </c>
      <c r="K56" s="304">
        <v>3.3259047354673916E-3</v>
      </c>
      <c r="L56" s="304">
        <v>4.1910960864111725E-3</v>
      </c>
      <c r="M56" s="304"/>
      <c r="N56" s="304">
        <v>4.3246136307980923E-3</v>
      </c>
      <c r="O56" s="304">
        <v>4.2829401102858853E-3</v>
      </c>
      <c r="P56" s="304">
        <v>5.1465208394164182E-3</v>
      </c>
      <c r="Q56" s="304"/>
      <c r="R56" s="304">
        <v>8.6728509822310801E-4</v>
      </c>
      <c r="S56" s="304">
        <v>9.3539377892368127E-4</v>
      </c>
      <c r="T56" s="304">
        <v>1.0859330228584708E-3</v>
      </c>
      <c r="U56" s="304"/>
      <c r="V56" s="304">
        <v>2.9912475170459554E-3</v>
      </c>
      <c r="W56" s="304">
        <v>3.122659868602197E-3</v>
      </c>
      <c r="X56" s="304">
        <v>3.5357123166454823E-3</v>
      </c>
      <c r="Y56" s="304"/>
      <c r="Z56" s="304">
        <v>2.9530492736995255E-2</v>
      </c>
      <c r="AA56" s="304">
        <v>3.7588178634673515E-2</v>
      </c>
      <c r="AB56" s="304">
        <v>4.8508318296642726E-2</v>
      </c>
      <c r="AC56" s="304"/>
      <c r="AD56" s="304">
        <v>6.5065609740452713E-3</v>
      </c>
      <c r="AE56" s="304">
        <v>5.8289119333309698E-3</v>
      </c>
      <c r="AF56" s="304">
        <v>6.7927192468129876E-3</v>
      </c>
      <c r="AG56" s="304"/>
      <c r="AH56" s="304">
        <v>3.4761444074914979E-2</v>
      </c>
      <c r="AI56" s="304">
        <v>3.1386570364260555E-2</v>
      </c>
      <c r="AJ56" s="304">
        <v>3.4553620149246317E-2</v>
      </c>
      <c r="AK56" s="304"/>
      <c r="AL56" s="304">
        <v>2.285808844277596E-2</v>
      </c>
      <c r="AM56" s="304">
        <v>2.3354383739236106E-2</v>
      </c>
      <c r="AN56" s="304">
        <v>1.6420334677649837E-2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0.64743031597835099</v>
      </c>
      <c r="C57" s="304">
        <f t="shared" si="70"/>
        <v>0.75832745150543301</v>
      </c>
      <c r="D57" s="304">
        <f t="shared" si="71"/>
        <v>0.81308053749991804</v>
      </c>
      <c r="E57" s="304"/>
      <c r="F57" s="304">
        <v>1.4377792389227971E-3</v>
      </c>
      <c r="G57" s="304">
        <v>2.2009640508245994E-3</v>
      </c>
      <c r="H57" s="304">
        <v>3.3004258409100391E-3</v>
      </c>
      <c r="I57" s="304"/>
      <c r="J57" s="304">
        <v>4.1469952156867343E-2</v>
      </c>
      <c r="K57" s="304">
        <v>5.1480180403225377E-2</v>
      </c>
      <c r="L57" s="304">
        <v>6.0226473101368395E-2</v>
      </c>
      <c r="M57" s="304"/>
      <c r="N57" s="304">
        <v>0.10187854186192453</v>
      </c>
      <c r="O57" s="304">
        <v>0.12308038485419455</v>
      </c>
      <c r="P57" s="304">
        <v>0.15443047019142381</v>
      </c>
      <c r="Q57" s="304"/>
      <c r="R57" s="304">
        <v>2.7346741603100758E-2</v>
      </c>
      <c r="S57" s="304">
        <v>3.5798766843987022E-2</v>
      </c>
      <c r="T57" s="304">
        <v>4.6489289364680789E-2</v>
      </c>
      <c r="U57" s="304"/>
      <c r="V57" s="304">
        <v>4.0799274012133728E-2</v>
      </c>
      <c r="W57" s="304">
        <v>4.9581172658744281E-2</v>
      </c>
      <c r="X57" s="304">
        <v>6.046026182504604E-2</v>
      </c>
      <c r="Y57" s="304"/>
      <c r="Z57" s="304">
        <v>0.25269549815947595</v>
      </c>
      <c r="AA57" s="304">
        <v>0.30917552436680079</v>
      </c>
      <c r="AB57" s="304">
        <v>0.37126234076983589</v>
      </c>
      <c r="AC57" s="304"/>
      <c r="AD57" s="304">
        <v>4.8100989603178261E-2</v>
      </c>
      <c r="AE57" s="304">
        <v>3.616679554289455E-2</v>
      </c>
      <c r="AF57" s="304">
        <v>1.8736804270995583E-2</v>
      </c>
      <c r="AG57" s="304"/>
      <c r="AH57" s="304">
        <v>7.4596693619691554E-2</v>
      </c>
      <c r="AI57" s="304">
        <v>8.3533174471494165E-2</v>
      </c>
      <c r="AJ57" s="304">
        <v>4.2277078130441653E-2</v>
      </c>
      <c r="AK57" s="304"/>
      <c r="AL57" s="304">
        <v>5.9104845723056028E-2</v>
      </c>
      <c r="AM57" s="304">
        <v>6.7310488313267594E-2</v>
      </c>
      <c r="AN57" s="304">
        <v>5.5897394005215886E-2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2.5600220414782173</v>
      </c>
      <c r="C58" s="304">
        <f t="shared" si="70"/>
        <v>3.1580448058224881</v>
      </c>
      <c r="D58" s="304">
        <f t="shared" si="71"/>
        <v>3.3678504674908312</v>
      </c>
      <c r="E58" s="304"/>
      <c r="F58" s="304">
        <v>6.1740155344026729E-3</v>
      </c>
      <c r="G58" s="304">
        <v>1.1597756946435877E-2</v>
      </c>
      <c r="H58" s="304">
        <v>1.6480364685661334E-2</v>
      </c>
      <c r="I58" s="304"/>
      <c r="J58" s="304">
        <v>2.1598068609666066E-2</v>
      </c>
      <c r="K58" s="304">
        <v>3.9263944438674751E-2</v>
      </c>
      <c r="L58" s="304">
        <v>5.7685588314489382E-2</v>
      </c>
      <c r="M58" s="304"/>
      <c r="N58" s="304">
        <v>3.8875536322848632E-2</v>
      </c>
      <c r="O58" s="304">
        <v>5.8219725899907024E-2</v>
      </c>
      <c r="P58" s="304">
        <v>9.0394174721608753E-2</v>
      </c>
      <c r="Q58" s="304"/>
      <c r="R58" s="304">
        <v>4.4411715946233186E-2</v>
      </c>
      <c r="S58" s="304">
        <v>6.7954585267770443E-2</v>
      </c>
      <c r="T58" s="304">
        <v>0.10105839745031892</v>
      </c>
      <c r="U58" s="304"/>
      <c r="V58" s="304">
        <v>0.10734285453202178</v>
      </c>
      <c r="W58" s="304">
        <v>0.15351736816072503</v>
      </c>
      <c r="X58" s="304">
        <v>0.19604541528699987</v>
      </c>
      <c r="Y58" s="304"/>
      <c r="Z58" s="304">
        <v>0.60857704510081023</v>
      </c>
      <c r="AA58" s="304">
        <v>0.88720176081044488</v>
      </c>
      <c r="AB58" s="304">
        <v>1.127374858233221</v>
      </c>
      <c r="AC58" s="304"/>
      <c r="AD58" s="304">
        <v>1.0071949681751913</v>
      </c>
      <c r="AE58" s="304">
        <v>1.2188710850360274</v>
      </c>
      <c r="AF58" s="304">
        <v>1.3732332471317847</v>
      </c>
      <c r="AG58" s="304"/>
      <c r="AH58" s="304">
        <v>0.61293929054820984</v>
      </c>
      <c r="AI58" s="304">
        <v>0.62712355115230944</v>
      </c>
      <c r="AJ58" s="304">
        <v>0.37812478639519109</v>
      </c>
      <c r="AK58" s="304"/>
      <c r="AL58" s="304">
        <v>0.11290854670883359</v>
      </c>
      <c r="AM58" s="304">
        <v>9.4295028110193232E-2</v>
      </c>
      <c r="AN58" s="304">
        <v>2.7453635271556306E-2</v>
      </c>
    </row>
    <row r="59" spans="1:40" x14ac:dyDescent="0.2">
      <c r="A59" s="13" t="str">
        <f t="shared" si="67"/>
        <v>Elementary occupations</v>
      </c>
      <c r="B59" s="304">
        <f t="shared" si="69"/>
        <v>1.9260264726880396</v>
      </c>
      <c r="C59" s="304">
        <f t="shared" si="70"/>
        <v>1.9487444754596914</v>
      </c>
      <c r="D59" s="304">
        <f t="shared" si="71"/>
        <v>2.1533628243267469</v>
      </c>
      <c r="E59" s="304"/>
      <c r="F59" s="304">
        <v>1.443202692290977E-4</v>
      </c>
      <c r="G59" s="304">
        <v>2.1691298553971016E-4</v>
      </c>
      <c r="H59" s="304">
        <v>3.2154866171488737E-4</v>
      </c>
      <c r="I59" s="304"/>
      <c r="J59" s="304">
        <v>1.7570885392719032E-2</v>
      </c>
      <c r="K59" s="304">
        <v>2.7336963403376109E-2</v>
      </c>
      <c r="L59" s="304">
        <v>3.6263606793437562E-2</v>
      </c>
      <c r="M59" s="304"/>
      <c r="N59" s="304">
        <v>4.5260467025660715E-2</v>
      </c>
      <c r="O59" s="304">
        <v>5.2140383276066626E-2</v>
      </c>
      <c r="P59" s="304">
        <v>5.4405052983234344E-2</v>
      </c>
      <c r="Q59" s="304"/>
      <c r="R59" s="304">
        <v>9.8406280620485266E-3</v>
      </c>
      <c r="S59" s="304">
        <v>1.0615711396838185E-2</v>
      </c>
      <c r="T59" s="304">
        <v>1.0271862865486446E-2</v>
      </c>
      <c r="U59" s="304"/>
      <c r="V59" s="304">
        <v>8.3762820771226279E-2</v>
      </c>
      <c r="W59" s="304">
        <v>0.10323966108361811</v>
      </c>
      <c r="X59" s="304">
        <v>0.11904351364787015</v>
      </c>
      <c r="Y59" s="304"/>
      <c r="Z59" s="304">
        <v>0.44376851407734486</v>
      </c>
      <c r="AA59" s="304">
        <v>0.59014260219070247</v>
      </c>
      <c r="AB59" s="304">
        <v>0.84402500594037988</v>
      </c>
      <c r="AC59" s="304"/>
      <c r="AD59" s="304">
        <v>0.59719285900707331</v>
      </c>
      <c r="AE59" s="304">
        <v>0.57731418741864404</v>
      </c>
      <c r="AF59" s="304">
        <v>0.62290878647021264</v>
      </c>
      <c r="AG59" s="304"/>
      <c r="AH59" s="304">
        <v>0.58524275463232867</v>
      </c>
      <c r="AI59" s="304">
        <v>0.55117653299827196</v>
      </c>
      <c r="AJ59" s="304">
        <v>0.45306036583269521</v>
      </c>
      <c r="AK59" s="304"/>
      <c r="AL59" s="304">
        <v>0.14324322345040932</v>
      </c>
      <c r="AM59" s="304">
        <v>3.6561520706634369E-2</v>
      </c>
      <c r="AN59" s="304">
        <v>1.3063081131715724E-2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118.47100000000007</v>
      </c>
      <c r="C62" s="305">
        <f>SUM(C63:C71)</f>
        <v>121.75300000000013</v>
      </c>
      <c r="D62" s="305">
        <f>SUM(D63:D71)</f>
        <v>129.18399999999986</v>
      </c>
      <c r="E62" s="304"/>
      <c r="F62" s="305">
        <f>SUM(F63:F71)</f>
        <v>0.34916961266227847</v>
      </c>
      <c r="G62" s="305">
        <f>SUM(G63:G71)</f>
        <v>0.49621417208967072</v>
      </c>
      <c r="H62" s="305">
        <f>SUM(H63:H71)</f>
        <v>0.75951526531049929</v>
      </c>
      <c r="I62" s="304"/>
      <c r="J62" s="305">
        <f>SUM(J63:J71)</f>
        <v>3.7992189652900978</v>
      </c>
      <c r="K62" s="305">
        <f>SUM(K63:K71)</f>
        <v>5.2159280347696884</v>
      </c>
      <c r="L62" s="305">
        <f>SUM(L63:L71)</f>
        <v>8.0858533073314831</v>
      </c>
      <c r="M62" s="304"/>
      <c r="N62" s="305">
        <f>SUM(N63:N71)</f>
        <v>16.017832593202321</v>
      </c>
      <c r="O62" s="305">
        <f>SUM(O63:O71)</f>
        <v>17.992897468530629</v>
      </c>
      <c r="P62" s="305">
        <f>SUM(P63:P71)</f>
        <v>25.229272615629689</v>
      </c>
      <c r="Q62" s="304"/>
      <c r="R62" s="305">
        <f>SUM(R63:R71)</f>
        <v>5.0198944489930835</v>
      </c>
      <c r="S62" s="305">
        <f>SUM(S63:S71)</f>
        <v>5.4287495693213668</v>
      </c>
      <c r="T62" s="305">
        <f>SUM(T63:T71)</f>
        <v>7.5830102106791246</v>
      </c>
      <c r="U62" s="304"/>
      <c r="V62" s="305">
        <f>SUM(V63:V71)</f>
        <v>5.6388503324417867</v>
      </c>
      <c r="W62" s="305">
        <f>SUM(W63:W71)</f>
        <v>6.0755993440009322</v>
      </c>
      <c r="X62" s="305">
        <f>SUM(X63:X71)</f>
        <v>8.1734605435476606</v>
      </c>
      <c r="Y62" s="304"/>
      <c r="Z62" s="305">
        <f>SUM(Z63:Z71)</f>
        <v>25.993146223847482</v>
      </c>
      <c r="AA62" s="305">
        <f>SUM(AA63:AA71)</f>
        <v>28.439750404583705</v>
      </c>
      <c r="AB62" s="305">
        <f>SUM(AB63:AB71)</f>
        <v>31.981436276040544</v>
      </c>
      <c r="AC62" s="304"/>
      <c r="AD62" s="305">
        <f>SUM(AD63:AD71)</f>
        <v>32.70912707207156</v>
      </c>
      <c r="AE62" s="305">
        <f>SUM(AE63:AE71)</f>
        <v>32.324961801874416</v>
      </c>
      <c r="AF62" s="305">
        <f>SUM(AF63:AF71)</f>
        <v>30.169274356591405</v>
      </c>
      <c r="AG62" s="304"/>
      <c r="AH62" s="305">
        <f>SUM(AH63:AH71)</f>
        <v>22.533042406313818</v>
      </c>
      <c r="AI62" s="305">
        <f>SUM(AI63:AI71)</f>
        <v>20.578389249453785</v>
      </c>
      <c r="AJ62" s="305">
        <f>SUM(AJ63:AJ71)</f>
        <v>13.472116659312917</v>
      </c>
      <c r="AK62" s="304"/>
      <c r="AL62" s="305">
        <f>SUM(AL63:AL71)</f>
        <v>6.4107183451776359</v>
      </c>
      <c r="AM62" s="305">
        <f>SUM(AM63:AM71)</f>
        <v>5.2005099553759422</v>
      </c>
      <c r="AN62" s="305">
        <f>SUM(AN63:AN71)</f>
        <v>3.7300607655565297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14.816708691366662</v>
      </c>
      <c r="C63" s="304">
        <f t="shared" ref="C63:C71" si="73">SUM(G63,K63,O63,S63,W63,AA63,AE63,AI63,AM63)</f>
        <v>15.535242651497819</v>
      </c>
      <c r="D63" s="304">
        <f t="shared" ref="D63:D71" si="74">SUM(H63,L63,P63,T63,X63,AB63,AF63,AJ63,AN63)</f>
        <v>18.17328919889588</v>
      </c>
      <c r="E63" s="304"/>
      <c r="F63" s="304">
        <v>6.0822922292284518E-2</v>
      </c>
      <c r="G63" s="304">
        <v>8.8196016000437222E-2</v>
      </c>
      <c r="H63" s="304">
        <v>0.14465785729391803</v>
      </c>
      <c r="I63" s="304"/>
      <c r="J63" s="304">
        <v>0.75000868473189675</v>
      </c>
      <c r="K63" s="304">
        <v>1.0025236021752475</v>
      </c>
      <c r="L63" s="304">
        <v>1.5475407148572413</v>
      </c>
      <c r="M63" s="304"/>
      <c r="N63" s="304">
        <v>3.3036901546902646</v>
      </c>
      <c r="O63" s="304">
        <v>3.6922483719068091</v>
      </c>
      <c r="P63" s="304">
        <v>5.149562904698028</v>
      </c>
      <c r="Q63" s="304"/>
      <c r="R63" s="304">
        <v>0.70284372978117693</v>
      </c>
      <c r="S63" s="304">
        <v>0.73686735884931653</v>
      </c>
      <c r="T63" s="304">
        <v>1.0372727480655382</v>
      </c>
      <c r="U63" s="304"/>
      <c r="V63" s="304">
        <v>0.89577865683815538</v>
      </c>
      <c r="W63" s="304">
        <v>0.92418363325131647</v>
      </c>
      <c r="X63" s="304">
        <v>1.1732177985866774</v>
      </c>
      <c r="Y63" s="304"/>
      <c r="Z63" s="304">
        <v>2.8650428880994698</v>
      </c>
      <c r="AA63" s="304">
        <v>3.1399726901862435</v>
      </c>
      <c r="AB63" s="304">
        <v>3.8562573534996289</v>
      </c>
      <c r="AC63" s="304"/>
      <c r="AD63" s="304">
        <v>3.325765684078053</v>
      </c>
      <c r="AE63" s="304">
        <v>3.1659260555750302</v>
      </c>
      <c r="AF63" s="304">
        <v>2.9043118619549797</v>
      </c>
      <c r="AG63" s="304"/>
      <c r="AH63" s="304">
        <v>2.5564237857764009</v>
      </c>
      <c r="AI63" s="304">
        <v>2.4663447884132772</v>
      </c>
      <c r="AJ63" s="304">
        <v>2.0738764579305311</v>
      </c>
      <c r="AK63" s="304"/>
      <c r="AL63" s="304">
        <v>0.35633218507895792</v>
      </c>
      <c r="AM63" s="304">
        <v>0.31898013514014167</v>
      </c>
      <c r="AN63" s="304">
        <v>0.28659150200933547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9.5074618367534214</v>
      </c>
      <c r="C64" s="304">
        <f t="shared" si="73"/>
        <v>10.613660112019886</v>
      </c>
      <c r="D64" s="304">
        <f t="shared" si="74"/>
        <v>12.425730395747463</v>
      </c>
      <c r="E64" s="304"/>
      <c r="F64" s="304">
        <v>0.14671878599055913</v>
      </c>
      <c r="G64" s="304">
        <v>0.20874833433578591</v>
      </c>
      <c r="H64" s="304">
        <v>0.30935398231513012</v>
      </c>
      <c r="I64" s="304"/>
      <c r="J64" s="304">
        <v>0.88215414444733409</v>
      </c>
      <c r="K64" s="304">
        <v>1.2329610038114922</v>
      </c>
      <c r="L64" s="304">
        <v>1.8438085616350697</v>
      </c>
      <c r="M64" s="304"/>
      <c r="N64" s="304">
        <v>2.5236341930366555</v>
      </c>
      <c r="O64" s="304">
        <v>2.871316433067447</v>
      </c>
      <c r="P64" s="304">
        <v>3.8008722542746916</v>
      </c>
      <c r="Q64" s="304"/>
      <c r="R64" s="304">
        <v>0.46939763630317105</v>
      </c>
      <c r="S64" s="304">
        <v>0.5012333753538587</v>
      </c>
      <c r="T64" s="304">
        <v>0.60965856997304924</v>
      </c>
      <c r="U64" s="304"/>
      <c r="V64" s="304">
        <v>0.58021619773494404</v>
      </c>
      <c r="W64" s="304">
        <v>0.62642327013879906</v>
      </c>
      <c r="X64" s="304">
        <v>0.82433702750975446</v>
      </c>
      <c r="Y64" s="304"/>
      <c r="Z64" s="304">
        <v>1.8839747057201459</v>
      </c>
      <c r="AA64" s="304">
        <v>2.2197819781550039</v>
      </c>
      <c r="AB64" s="304">
        <v>2.6970661497978923</v>
      </c>
      <c r="AC64" s="304"/>
      <c r="AD64" s="304">
        <v>1.6888662286344545</v>
      </c>
      <c r="AE64" s="304">
        <v>1.6436475752851676</v>
      </c>
      <c r="AF64" s="304">
        <v>1.3943864962085246</v>
      </c>
      <c r="AG64" s="304"/>
      <c r="AH64" s="304">
        <v>1.1314588179338232</v>
      </c>
      <c r="AI64" s="304">
        <v>1.1246364778223403</v>
      </c>
      <c r="AJ64" s="304">
        <v>0.74708831921731511</v>
      </c>
      <c r="AK64" s="304"/>
      <c r="AL64" s="304">
        <v>0.20104112695233389</v>
      </c>
      <c r="AM64" s="304">
        <v>0.18491166404999013</v>
      </c>
      <c r="AN64" s="304">
        <v>0.19915903481603578</v>
      </c>
    </row>
    <row r="65" spans="1:40" x14ac:dyDescent="0.2">
      <c r="A65" s="13" t="str">
        <f t="shared" si="72"/>
        <v>Associate professional occupations</v>
      </c>
      <c r="B65" s="304">
        <f t="shared" si="75"/>
        <v>9.0027391387434825</v>
      </c>
      <c r="C65" s="304">
        <f t="shared" si="73"/>
        <v>8.9247424167839053</v>
      </c>
      <c r="D65" s="304">
        <f t="shared" si="74"/>
        <v>10.008250554023062</v>
      </c>
      <c r="E65" s="304"/>
      <c r="F65" s="304">
        <v>4.2576609971140163E-2</v>
      </c>
      <c r="G65" s="304">
        <v>5.1324648676750059E-2</v>
      </c>
      <c r="H65" s="304">
        <v>7.0299936078310324E-2</v>
      </c>
      <c r="I65" s="304"/>
      <c r="J65" s="304">
        <v>0.41744025765524151</v>
      </c>
      <c r="K65" s="304">
        <v>0.52928277009432712</v>
      </c>
      <c r="L65" s="304">
        <v>0.75282086411633276</v>
      </c>
      <c r="M65" s="304"/>
      <c r="N65" s="304">
        <v>1.7817995461375631</v>
      </c>
      <c r="O65" s="304">
        <v>1.8373096254918879</v>
      </c>
      <c r="P65" s="304">
        <v>2.3876729428176948</v>
      </c>
      <c r="Q65" s="304"/>
      <c r="R65" s="304">
        <v>0.44102493671283743</v>
      </c>
      <c r="S65" s="304">
        <v>0.44301644061751994</v>
      </c>
      <c r="T65" s="304">
        <v>0.59543913921529401</v>
      </c>
      <c r="U65" s="304"/>
      <c r="V65" s="304">
        <v>0.5409490217265962</v>
      </c>
      <c r="W65" s="304">
        <v>0.53712994314163032</v>
      </c>
      <c r="X65" s="304">
        <v>0.6752085941981143</v>
      </c>
      <c r="Y65" s="304"/>
      <c r="Z65" s="304">
        <v>2.0435716571643479</v>
      </c>
      <c r="AA65" s="304">
        <v>2.1366458173897303</v>
      </c>
      <c r="AB65" s="304">
        <v>2.5186650827859167</v>
      </c>
      <c r="AC65" s="304"/>
      <c r="AD65" s="304">
        <v>2.1948700365024103</v>
      </c>
      <c r="AE65" s="304">
        <v>2.1039797001715104</v>
      </c>
      <c r="AF65" s="304">
        <v>2.1323084721915602</v>
      </c>
      <c r="AG65" s="304"/>
      <c r="AH65" s="304">
        <v>1.2680033251079297</v>
      </c>
      <c r="AI65" s="304">
        <v>1.0778741163295147</v>
      </c>
      <c r="AJ65" s="304">
        <v>0.64111936674018888</v>
      </c>
      <c r="AK65" s="304"/>
      <c r="AL65" s="304">
        <v>0.27250374776541642</v>
      </c>
      <c r="AM65" s="304">
        <v>0.20817935487103509</v>
      </c>
      <c r="AN65" s="304">
        <v>0.23471615587965039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10.353392552464838</v>
      </c>
      <c r="C66" s="304">
        <f t="shared" si="73"/>
        <v>10.177915536976849</v>
      </c>
      <c r="D66" s="304">
        <f t="shared" si="74"/>
        <v>10.338825937575701</v>
      </c>
      <c r="E66" s="304"/>
      <c r="F66" s="304">
        <v>2.044586237345189E-2</v>
      </c>
      <c r="G66" s="304">
        <v>2.8978296426324948E-2</v>
      </c>
      <c r="H66" s="304">
        <v>5.100554140714688E-2</v>
      </c>
      <c r="I66" s="304"/>
      <c r="J66" s="304">
        <v>0.38035436597817229</v>
      </c>
      <c r="K66" s="304">
        <v>0.50741208336066745</v>
      </c>
      <c r="L66" s="304">
        <v>0.7939184962114394</v>
      </c>
      <c r="M66" s="304"/>
      <c r="N66" s="304">
        <v>1.5463085206298477</v>
      </c>
      <c r="O66" s="304">
        <v>1.6890077357659354</v>
      </c>
      <c r="P66" s="304">
        <v>2.3244518394300786</v>
      </c>
      <c r="Q66" s="304"/>
      <c r="R66" s="304">
        <v>0.52467252215916449</v>
      </c>
      <c r="S66" s="304">
        <v>0.54993163186776151</v>
      </c>
      <c r="T66" s="304">
        <v>0.70833519502296483</v>
      </c>
      <c r="U66" s="304"/>
      <c r="V66" s="304">
        <v>0.48136155225131366</v>
      </c>
      <c r="W66" s="304">
        <v>0.47802770705644143</v>
      </c>
      <c r="X66" s="304">
        <v>0.59220075158748697</v>
      </c>
      <c r="Y66" s="304"/>
      <c r="Z66" s="304">
        <v>2.3632531899349032</v>
      </c>
      <c r="AA66" s="304">
        <v>2.4819454555972733</v>
      </c>
      <c r="AB66" s="304">
        <v>2.5044168919341292</v>
      </c>
      <c r="AC66" s="304"/>
      <c r="AD66" s="304">
        <v>3.380137146666454</v>
      </c>
      <c r="AE66" s="304">
        <v>3.339798895733781</v>
      </c>
      <c r="AF66" s="304">
        <v>2.9358878043321748</v>
      </c>
      <c r="AG66" s="304"/>
      <c r="AH66" s="304">
        <v>1.4379659467489323</v>
      </c>
      <c r="AI66" s="304">
        <v>0.93166432046541048</v>
      </c>
      <c r="AJ66" s="304">
        <v>0.316243745183933</v>
      </c>
      <c r="AK66" s="304"/>
      <c r="AL66" s="304">
        <v>0.21889344572259739</v>
      </c>
      <c r="AM66" s="304">
        <v>0.17114941070325404</v>
      </c>
      <c r="AN66" s="304">
        <v>0.1123656724663486</v>
      </c>
    </row>
    <row r="67" spans="1:40" x14ac:dyDescent="0.2">
      <c r="A67" s="13" t="str">
        <f t="shared" si="72"/>
        <v>Skilled trades occupations</v>
      </c>
      <c r="B67" s="304">
        <f t="shared" si="75"/>
        <v>10.218752523213324</v>
      </c>
      <c r="C67" s="304">
        <f t="shared" si="73"/>
        <v>10.356332284763651</v>
      </c>
      <c r="D67" s="304">
        <f t="shared" si="74"/>
        <v>10.618051449808394</v>
      </c>
      <c r="E67" s="304"/>
      <c r="F67" s="304">
        <v>4.9832562143581529E-3</v>
      </c>
      <c r="G67" s="304">
        <v>6.5881494939263267E-3</v>
      </c>
      <c r="H67" s="304">
        <v>1.2370655475798005E-2</v>
      </c>
      <c r="I67" s="304"/>
      <c r="J67" s="304">
        <v>0.14511230956371238</v>
      </c>
      <c r="K67" s="304">
        <v>0.2084497631571178</v>
      </c>
      <c r="L67" s="304">
        <v>0.32788924455540042</v>
      </c>
      <c r="M67" s="304"/>
      <c r="N67" s="304">
        <v>0.59885326633734826</v>
      </c>
      <c r="O67" s="304">
        <v>0.73631155657411929</v>
      </c>
      <c r="P67" s="304">
        <v>1.0205960862877568</v>
      </c>
      <c r="Q67" s="304"/>
      <c r="R67" s="304">
        <v>0.31675334532196692</v>
      </c>
      <c r="S67" s="304">
        <v>0.33708055176020957</v>
      </c>
      <c r="T67" s="304">
        <v>0.44468523300855917</v>
      </c>
      <c r="U67" s="304"/>
      <c r="V67" s="304">
        <v>0.49972885286328234</v>
      </c>
      <c r="W67" s="304">
        <v>0.56460462381293341</v>
      </c>
      <c r="X67" s="304">
        <v>0.72752313485400855</v>
      </c>
      <c r="Y67" s="304"/>
      <c r="Z67" s="304">
        <v>3.2000220839112328</v>
      </c>
      <c r="AA67" s="304">
        <v>3.6124293598854376</v>
      </c>
      <c r="AB67" s="304">
        <v>4.0197729979379009</v>
      </c>
      <c r="AC67" s="304"/>
      <c r="AD67" s="304">
        <v>2.6984847840618396</v>
      </c>
      <c r="AE67" s="304">
        <v>2.3425973414336076</v>
      </c>
      <c r="AF67" s="304">
        <v>2.1372990607458719</v>
      </c>
      <c r="AG67" s="304"/>
      <c r="AH67" s="304">
        <v>2.0622082516262901</v>
      </c>
      <c r="AI67" s="304">
        <v>1.9847958023580505</v>
      </c>
      <c r="AJ67" s="304">
        <v>1.5312580792812227</v>
      </c>
      <c r="AK67" s="304"/>
      <c r="AL67" s="304">
        <v>0.69260637331329211</v>
      </c>
      <c r="AM67" s="304">
        <v>0.56347513628824797</v>
      </c>
      <c r="AN67" s="304">
        <v>0.39665695766187481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3.3844155328891463</v>
      </c>
      <c r="C68" s="304">
        <f t="shared" si="73"/>
        <v>3.5260803732736177</v>
      </c>
      <c r="D68" s="304">
        <f t="shared" si="74"/>
        <v>4.1148833049332723</v>
      </c>
      <c r="E68" s="304"/>
      <c r="F68" s="304">
        <v>3.8407935105505484E-3</v>
      </c>
      <c r="G68" s="304">
        <v>5.805274259441529E-3</v>
      </c>
      <c r="H68" s="304">
        <v>9.6279048429003151E-3</v>
      </c>
      <c r="I68" s="304"/>
      <c r="J68" s="304">
        <v>6.6501193947031495E-2</v>
      </c>
      <c r="K68" s="304">
        <v>0.10123694964437423</v>
      </c>
      <c r="L68" s="304">
        <v>0.16447707290242569</v>
      </c>
      <c r="M68" s="304"/>
      <c r="N68" s="304">
        <v>0.42687235507494276</v>
      </c>
      <c r="O68" s="304">
        <v>0.47238253883526604</v>
      </c>
      <c r="P68" s="304">
        <v>0.62470142692662511</v>
      </c>
      <c r="Q68" s="304"/>
      <c r="R68" s="304">
        <v>0.35609497038219173</v>
      </c>
      <c r="S68" s="304">
        <v>0.40516002162137044</v>
      </c>
      <c r="T68" s="304">
        <v>0.62873790088388781</v>
      </c>
      <c r="U68" s="304"/>
      <c r="V68" s="304">
        <v>0.33083061272067738</v>
      </c>
      <c r="W68" s="304">
        <v>0.36678970219931656</v>
      </c>
      <c r="X68" s="304">
        <v>0.53000943764601627</v>
      </c>
      <c r="Y68" s="304"/>
      <c r="Z68" s="304">
        <v>0.58845410966220624</v>
      </c>
      <c r="AA68" s="304">
        <v>0.6403882925582014</v>
      </c>
      <c r="AB68" s="304">
        <v>0.74014245923360888</v>
      </c>
      <c r="AC68" s="304"/>
      <c r="AD68" s="304">
        <v>0.87053984074549673</v>
      </c>
      <c r="AE68" s="304">
        <v>0.8490356835525692</v>
      </c>
      <c r="AF68" s="304">
        <v>0.86799385676865848</v>
      </c>
      <c r="AG68" s="304"/>
      <c r="AH68" s="304">
        <v>0.50913723545239409</v>
      </c>
      <c r="AI68" s="304">
        <v>0.48259453447807732</v>
      </c>
      <c r="AJ68" s="304">
        <v>0.38149576928434237</v>
      </c>
      <c r="AK68" s="304"/>
      <c r="AL68" s="304">
        <v>0.23214442139365546</v>
      </c>
      <c r="AM68" s="304">
        <v>0.20268737612500037</v>
      </c>
      <c r="AN68" s="304">
        <v>0.1676974764448079</v>
      </c>
    </row>
    <row r="69" spans="1:40" x14ac:dyDescent="0.2">
      <c r="A69" s="13" t="str">
        <f t="shared" si="72"/>
        <v>Sales and customer service occupations</v>
      </c>
      <c r="B69" s="304">
        <f t="shared" si="75"/>
        <v>23.59613048537658</v>
      </c>
      <c r="C69" s="304">
        <f t="shared" si="73"/>
        <v>22.739473708052536</v>
      </c>
      <c r="D69" s="304">
        <f t="shared" si="74"/>
        <v>22.307350703491178</v>
      </c>
      <c r="E69" s="304"/>
      <c r="F69" s="304">
        <v>2.7690059902276336E-2</v>
      </c>
      <c r="G69" s="304">
        <v>3.8356230934742851E-2</v>
      </c>
      <c r="H69" s="304">
        <v>5.2680915548175888E-2</v>
      </c>
      <c r="I69" s="304"/>
      <c r="J69" s="304">
        <v>0.509226691113987</v>
      </c>
      <c r="K69" s="304">
        <v>0.69152800001427772</v>
      </c>
      <c r="L69" s="304">
        <v>1.0583392179232802</v>
      </c>
      <c r="M69" s="304"/>
      <c r="N69" s="304">
        <v>2.7652369979705242</v>
      </c>
      <c r="O69" s="304">
        <v>3.0228304316190391</v>
      </c>
      <c r="P69" s="304">
        <v>4.2751178078078418</v>
      </c>
      <c r="Q69" s="304"/>
      <c r="R69" s="304">
        <v>0.88493039395495099</v>
      </c>
      <c r="S69" s="304">
        <v>0.90944415811872925</v>
      </c>
      <c r="T69" s="304">
        <v>1.2067716120711542</v>
      </c>
      <c r="U69" s="304"/>
      <c r="V69" s="304">
        <v>0.71615194791412895</v>
      </c>
      <c r="W69" s="304">
        <v>0.69057228640838819</v>
      </c>
      <c r="X69" s="304">
        <v>0.8629191008683762</v>
      </c>
      <c r="Y69" s="304"/>
      <c r="Z69" s="304">
        <v>6.2686912144624065</v>
      </c>
      <c r="AA69" s="304">
        <v>6.5657004934061138</v>
      </c>
      <c r="AB69" s="304">
        <v>7.3086033316066734</v>
      </c>
      <c r="AC69" s="304"/>
      <c r="AD69" s="304">
        <v>6.6323466680961296</v>
      </c>
      <c r="AE69" s="304">
        <v>6.1852116869299474</v>
      </c>
      <c r="AF69" s="304">
        <v>5.1472329725211514</v>
      </c>
      <c r="AG69" s="304"/>
      <c r="AH69" s="304">
        <v>4.4906390928919828</v>
      </c>
      <c r="AI69" s="304">
        <v>3.6480158982429058</v>
      </c>
      <c r="AJ69" s="304">
        <v>1.8004187962835441</v>
      </c>
      <c r="AK69" s="304"/>
      <c r="AL69" s="304">
        <v>1.3012174190701964</v>
      </c>
      <c r="AM69" s="304">
        <v>0.98781452237839296</v>
      </c>
      <c r="AN69" s="304">
        <v>0.59526694886097931</v>
      </c>
    </row>
    <row r="70" spans="1:40" x14ac:dyDescent="0.2">
      <c r="A70" s="13" t="str">
        <f t="shared" si="72"/>
        <v>Process, plant and machine operatives</v>
      </c>
      <c r="B70" s="304">
        <f t="shared" si="75"/>
        <v>13.146416786972063</v>
      </c>
      <c r="C70" s="304">
        <f t="shared" si="73"/>
        <v>15.201531333533715</v>
      </c>
      <c r="D70" s="304">
        <f t="shared" si="74"/>
        <v>15.762906105318192</v>
      </c>
      <c r="E70" s="304"/>
      <c r="F70" s="304">
        <v>3.6400157795302625E-2</v>
      </c>
      <c r="G70" s="304">
        <v>6.0680487466614044E-2</v>
      </c>
      <c r="H70" s="304">
        <v>9.9393466372764333E-2</v>
      </c>
      <c r="I70" s="304"/>
      <c r="J70" s="304">
        <v>0.15330353417527987</v>
      </c>
      <c r="K70" s="304">
        <v>0.23469299959053302</v>
      </c>
      <c r="L70" s="304">
        <v>0.34162280971540199</v>
      </c>
      <c r="M70" s="304"/>
      <c r="N70" s="304">
        <v>0.69409573954708847</v>
      </c>
      <c r="O70" s="304">
        <v>0.94913768750893857</v>
      </c>
      <c r="P70" s="304">
        <v>1.5037547329675616</v>
      </c>
      <c r="Q70" s="304"/>
      <c r="R70" s="304">
        <v>0.30446138650720861</v>
      </c>
      <c r="S70" s="304">
        <v>0.4017727862144343</v>
      </c>
      <c r="T70" s="304">
        <v>0.53106181901312133</v>
      </c>
      <c r="U70" s="304"/>
      <c r="V70" s="304">
        <v>0.45802415339076369</v>
      </c>
      <c r="W70" s="304">
        <v>0.61126790703197598</v>
      </c>
      <c r="X70" s="304">
        <v>0.83522091177840674</v>
      </c>
      <c r="Y70" s="304"/>
      <c r="Z70" s="304">
        <v>2.1387536897254043</v>
      </c>
      <c r="AA70" s="304">
        <v>2.8345553401498584</v>
      </c>
      <c r="AB70" s="304">
        <v>3.2856563893606294</v>
      </c>
      <c r="AC70" s="304"/>
      <c r="AD70" s="304">
        <v>4.4672946509514819</v>
      </c>
      <c r="AE70" s="304">
        <v>5.1426710822655934</v>
      </c>
      <c r="AF70" s="304">
        <v>5.3886333821464945</v>
      </c>
      <c r="AG70" s="304"/>
      <c r="AH70" s="304">
        <v>3.7088411276566893</v>
      </c>
      <c r="AI70" s="304">
        <v>4.0332156612799075</v>
      </c>
      <c r="AJ70" s="304">
        <v>3.1977620130526052</v>
      </c>
      <c r="AK70" s="304"/>
      <c r="AL70" s="304">
        <v>1.1852423472228453</v>
      </c>
      <c r="AM70" s="304">
        <v>0.93353738202586189</v>
      </c>
      <c r="AN70" s="304">
        <v>0.57980058091120723</v>
      </c>
    </row>
    <row r="71" spans="1:40" x14ac:dyDescent="0.2">
      <c r="A71" s="13" t="str">
        <f t="shared" si="72"/>
        <v>Elementary occupations</v>
      </c>
      <c r="B71" s="304">
        <f t="shared" si="75"/>
        <v>24.444982452220543</v>
      </c>
      <c r="C71" s="304">
        <f t="shared" si="73"/>
        <v>24.678021583098147</v>
      </c>
      <c r="D71" s="304">
        <f t="shared" si="74"/>
        <v>25.434712350206709</v>
      </c>
      <c r="E71" s="304"/>
      <c r="F71" s="304">
        <v>5.6911646123550671E-3</v>
      </c>
      <c r="G71" s="304">
        <v>7.5367344956478325E-3</v>
      </c>
      <c r="H71" s="304">
        <v>1.0125005976355475E-2</v>
      </c>
      <c r="I71" s="304"/>
      <c r="J71" s="304">
        <v>0.49511778367744269</v>
      </c>
      <c r="K71" s="304">
        <v>0.70784086292165127</v>
      </c>
      <c r="L71" s="304">
        <v>1.2554363254148904</v>
      </c>
      <c r="M71" s="304"/>
      <c r="N71" s="304">
        <v>2.3773418197780853</v>
      </c>
      <c r="O71" s="304">
        <v>2.722353087761185</v>
      </c>
      <c r="P71" s="304">
        <v>4.1425426204194071</v>
      </c>
      <c r="Q71" s="304"/>
      <c r="R71" s="304">
        <v>1.0197155278704153</v>
      </c>
      <c r="S71" s="304">
        <v>1.1442432449181661</v>
      </c>
      <c r="T71" s="304">
        <v>1.8210479934255552</v>
      </c>
      <c r="U71" s="304"/>
      <c r="V71" s="304">
        <v>1.1358093370019249</v>
      </c>
      <c r="W71" s="304">
        <v>1.2766002709601303</v>
      </c>
      <c r="X71" s="304">
        <v>1.9528237865188194</v>
      </c>
      <c r="Y71" s="304"/>
      <c r="Z71" s="304">
        <v>4.6413826851673656</v>
      </c>
      <c r="AA71" s="304">
        <v>4.8083309772558405</v>
      </c>
      <c r="AB71" s="304">
        <v>5.050855619884163</v>
      </c>
      <c r="AC71" s="304"/>
      <c r="AD71" s="304">
        <v>7.4508220323352408</v>
      </c>
      <c r="AE71" s="304">
        <v>7.5520937809272057</v>
      </c>
      <c r="AF71" s="304">
        <v>7.2612204497219901</v>
      </c>
      <c r="AG71" s="304"/>
      <c r="AH71" s="304">
        <v>5.368364823119375</v>
      </c>
      <c r="AI71" s="304">
        <v>4.8292476500643025</v>
      </c>
      <c r="AJ71" s="304">
        <v>2.7828541123392361</v>
      </c>
      <c r="AK71" s="304"/>
      <c r="AL71" s="304">
        <v>1.950737278658341</v>
      </c>
      <c r="AM71" s="304">
        <v>1.6297749737940186</v>
      </c>
      <c r="AN71" s="304">
        <v>1.1578064365062901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174.01999999999998</v>
      </c>
      <c r="C74" s="305">
        <f>SUM(C75:C83)</f>
        <v>179.57900000000004</v>
      </c>
      <c r="D74" s="305">
        <f>SUM(D75:D83)</f>
        <v>191.01100000000002</v>
      </c>
      <c r="E74" s="304"/>
      <c r="F74" s="305">
        <f>SUM(F75:F83)</f>
        <v>3.3713398706735398</v>
      </c>
      <c r="G74" s="305">
        <f>SUM(G75:G83)</f>
        <v>4.2801920159462234</v>
      </c>
      <c r="H74" s="305">
        <f>SUM(H75:H83)</f>
        <v>5.5669968209046248</v>
      </c>
      <c r="I74" s="304"/>
      <c r="J74" s="305">
        <f>SUM(J75:J83)</f>
        <v>22.997818023301377</v>
      </c>
      <c r="K74" s="305">
        <f>SUM(K75:K83)</f>
        <v>29.416196136393157</v>
      </c>
      <c r="L74" s="305">
        <f>SUM(L75:L83)</f>
        <v>38.78556128036098</v>
      </c>
      <c r="M74" s="304"/>
      <c r="N74" s="305">
        <f>SUM(N75:N83)</f>
        <v>50.223558539913242</v>
      </c>
      <c r="O74" s="305">
        <f>SUM(O75:O83)</f>
        <v>50.922614070263727</v>
      </c>
      <c r="P74" s="305">
        <f>SUM(P75:P83)</f>
        <v>58.333513426170896</v>
      </c>
      <c r="Q74" s="304"/>
      <c r="R74" s="305">
        <f>SUM(R75:R83)</f>
        <v>8.7377445417005077</v>
      </c>
      <c r="S74" s="305">
        <f>SUM(S75:S83)</f>
        <v>9.0369450662063535</v>
      </c>
      <c r="T74" s="305">
        <f>SUM(T75:T83)</f>
        <v>11.120649161953359</v>
      </c>
      <c r="U74" s="304"/>
      <c r="V74" s="305">
        <f>SUM(V75:V83)</f>
        <v>11.058603118425456</v>
      </c>
      <c r="W74" s="305">
        <f>SUM(W75:W83)</f>
        <v>11.000410621898981</v>
      </c>
      <c r="X74" s="305">
        <f>SUM(X75:X83)</f>
        <v>12.936152899162586</v>
      </c>
      <c r="Y74" s="304"/>
      <c r="Z74" s="305">
        <f>SUM(Z75:Z83)</f>
        <v>23.988830746228277</v>
      </c>
      <c r="AA74" s="305">
        <f>SUM(AA75:AA83)</f>
        <v>23.710792380033535</v>
      </c>
      <c r="AB74" s="305">
        <f>SUM(AB75:AB83)</f>
        <v>21.93315639119362</v>
      </c>
      <c r="AC74" s="304"/>
      <c r="AD74" s="305">
        <f>SUM(AD75:AD83)</f>
        <v>27.400835017459279</v>
      </c>
      <c r="AE74" s="305">
        <f>SUM(AE75:AE83)</f>
        <v>26.086649424219726</v>
      </c>
      <c r="AF74" s="305">
        <f>SUM(AF75:AF83)</f>
        <v>22.263494162709101</v>
      </c>
      <c r="AG74" s="304"/>
      <c r="AH74" s="305">
        <f>SUM(AH75:AH83)</f>
        <v>20.533017855331622</v>
      </c>
      <c r="AI74" s="305">
        <f>SUM(AI75:AI83)</f>
        <v>19.90486374510396</v>
      </c>
      <c r="AJ74" s="305">
        <f>SUM(AJ75:AJ83)</f>
        <v>15.94644418498827</v>
      </c>
      <c r="AK74" s="304"/>
      <c r="AL74" s="305">
        <f>SUM(AL75:AL83)</f>
        <v>5.7082522869666867</v>
      </c>
      <c r="AM74" s="305">
        <f>SUM(AM75:AM83)</f>
        <v>5.2203365399343724</v>
      </c>
      <c r="AN74" s="305">
        <f>SUM(AN75:AN83)</f>
        <v>4.1250316725565508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24.802324783623671</v>
      </c>
      <c r="C75" s="305">
        <f t="shared" ref="C75:C83" si="77">SUM(G75,K75,O75,S75,W75,AA75,AE75,AI75,AM75)</f>
        <v>25.733764168772609</v>
      </c>
      <c r="D75" s="305">
        <f t="shared" ref="D75:D83" si="78">SUM(H75,L75,P75,T75,X75,AB75,AF75,AJ75,AN75)</f>
        <v>28.959973744863401</v>
      </c>
      <c r="E75" s="304"/>
      <c r="F75" s="304">
        <v>0.56657772217455071</v>
      </c>
      <c r="G75" s="304">
        <v>0.71789316881736842</v>
      </c>
      <c r="H75" s="304">
        <v>0.96342271782005873</v>
      </c>
      <c r="I75" s="304"/>
      <c r="J75" s="304">
        <v>3.3852475592812636</v>
      </c>
      <c r="K75" s="304">
        <v>4.2547847903357248</v>
      </c>
      <c r="L75" s="304">
        <v>5.8292280046272893</v>
      </c>
      <c r="M75" s="304"/>
      <c r="N75" s="304">
        <v>7.914277674546998</v>
      </c>
      <c r="O75" s="304">
        <v>7.9141769233271617</v>
      </c>
      <c r="P75" s="304">
        <v>9.4005128889915799</v>
      </c>
      <c r="Q75" s="304"/>
      <c r="R75" s="304">
        <v>1.0707120501314638</v>
      </c>
      <c r="S75" s="304">
        <v>1.0941298723393198</v>
      </c>
      <c r="T75" s="304">
        <v>1.3262522148180502</v>
      </c>
      <c r="U75" s="304"/>
      <c r="V75" s="304">
        <v>2.0218564395725469</v>
      </c>
      <c r="W75" s="304">
        <v>2.0790458198926864</v>
      </c>
      <c r="X75" s="304">
        <v>2.5567985487513711</v>
      </c>
      <c r="Y75" s="304"/>
      <c r="Z75" s="304">
        <v>3.8010901374422756</v>
      </c>
      <c r="AA75" s="304">
        <v>3.7466051529842641</v>
      </c>
      <c r="AB75" s="304">
        <v>3.737592808947507</v>
      </c>
      <c r="AC75" s="304"/>
      <c r="AD75" s="304">
        <v>3.4952882095876934</v>
      </c>
      <c r="AE75" s="304">
        <v>3.3910657711029426</v>
      </c>
      <c r="AF75" s="304">
        <v>3.0144680618337785</v>
      </c>
      <c r="AG75" s="304"/>
      <c r="AH75" s="304">
        <v>2.0790735541871079</v>
      </c>
      <c r="AI75" s="304">
        <v>2.0490880281803836</v>
      </c>
      <c r="AJ75" s="304">
        <v>1.70597668026807</v>
      </c>
      <c r="AK75" s="304"/>
      <c r="AL75" s="304">
        <v>0.46820143669977049</v>
      </c>
      <c r="AM75" s="304">
        <v>0.48697464179275718</v>
      </c>
      <c r="AN75" s="304">
        <v>0.42572181880569976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50.407293458159337</v>
      </c>
      <c r="C76" s="305">
        <f t="shared" si="77"/>
        <v>54.768654298939879</v>
      </c>
      <c r="D76" s="305">
        <f>SUM(H76,L76,P76,T76,X76,AB76,AF76,AJ76,AN76)</f>
        <v>61.240439291616717</v>
      </c>
      <c r="E76" s="304"/>
      <c r="F76" s="304">
        <v>1.9892606067220984</v>
      </c>
      <c r="G76" s="304">
        <v>2.5045789060962766</v>
      </c>
      <c r="H76" s="304">
        <v>3.1254715131412443</v>
      </c>
      <c r="I76" s="304"/>
      <c r="J76" s="304">
        <v>11.304405649054507</v>
      </c>
      <c r="K76" s="304">
        <v>14.595788625616999</v>
      </c>
      <c r="L76" s="304">
        <v>18.693956187174457</v>
      </c>
      <c r="M76" s="304"/>
      <c r="N76" s="304">
        <v>20.364452267239866</v>
      </c>
      <c r="O76" s="304">
        <v>20.850142203685234</v>
      </c>
      <c r="P76" s="304">
        <v>22.852277437732056</v>
      </c>
      <c r="Q76" s="304"/>
      <c r="R76" s="304">
        <v>1.6643692061993975</v>
      </c>
      <c r="S76" s="304">
        <v>1.7062517755393318</v>
      </c>
      <c r="T76" s="304">
        <v>2.031542994595616</v>
      </c>
      <c r="U76" s="304"/>
      <c r="V76" s="304">
        <v>3.1874796160577303</v>
      </c>
      <c r="W76" s="304">
        <v>3.139262742505009</v>
      </c>
      <c r="X76" s="304">
        <v>3.6183153772800809</v>
      </c>
      <c r="Y76" s="304"/>
      <c r="Z76" s="304">
        <v>4.3144049205250106</v>
      </c>
      <c r="AA76" s="304">
        <v>4.368249599086508</v>
      </c>
      <c r="AB76" s="304">
        <v>4.0850348058601611</v>
      </c>
      <c r="AC76" s="304"/>
      <c r="AD76" s="304">
        <v>4.4329016589215344</v>
      </c>
      <c r="AE76" s="304">
        <v>4.3520919724506006</v>
      </c>
      <c r="AF76" s="304">
        <v>4.2546659234924098</v>
      </c>
      <c r="AG76" s="304"/>
      <c r="AH76" s="304">
        <v>2.6456216195836246</v>
      </c>
      <c r="AI76" s="304">
        <v>2.6415271011315782</v>
      </c>
      <c r="AJ76" s="304">
        <v>1.9957260838821189</v>
      </c>
      <c r="AK76" s="304"/>
      <c r="AL76" s="304">
        <v>0.50439791385558019</v>
      </c>
      <c r="AM76" s="304">
        <v>0.61076137282833354</v>
      </c>
      <c r="AN76" s="304">
        <v>0.58344896845857008</v>
      </c>
    </row>
    <row r="77" spans="1:40" x14ac:dyDescent="0.2">
      <c r="A77" s="13" t="str">
        <f t="shared" si="76"/>
        <v>Associate professional occupations</v>
      </c>
      <c r="B77" s="305">
        <f t="shared" si="79"/>
        <v>33.354957112671386</v>
      </c>
      <c r="C77" s="305">
        <f t="shared" si="77"/>
        <v>32.112627300236021</v>
      </c>
      <c r="D77" s="305">
        <f t="shared" si="78"/>
        <v>34.940246923293273</v>
      </c>
      <c r="E77" s="304"/>
      <c r="F77" s="304">
        <v>0.60040769122632309</v>
      </c>
      <c r="G77" s="304">
        <v>0.75513445135842849</v>
      </c>
      <c r="H77" s="304">
        <v>1.050167572100172</v>
      </c>
      <c r="I77" s="304"/>
      <c r="J77" s="304">
        <v>5.312455271680685</v>
      </c>
      <c r="K77" s="304">
        <v>6.4280140408836512</v>
      </c>
      <c r="L77" s="304">
        <v>8.59904102416046</v>
      </c>
      <c r="M77" s="304"/>
      <c r="N77" s="304">
        <v>12.016004637100526</v>
      </c>
      <c r="O77" s="304">
        <v>11.335690969176898</v>
      </c>
      <c r="P77" s="304">
        <v>12.810375107553066</v>
      </c>
      <c r="Q77" s="304"/>
      <c r="R77" s="304">
        <v>1.960971091386182</v>
      </c>
      <c r="S77" s="304">
        <v>1.9133602099662237</v>
      </c>
      <c r="T77" s="304">
        <v>2.3990142711678226</v>
      </c>
      <c r="U77" s="304"/>
      <c r="V77" s="304">
        <v>2.1277363085273615</v>
      </c>
      <c r="W77" s="304">
        <v>1.8882350740828615</v>
      </c>
      <c r="X77" s="304">
        <v>1.9238851760988365</v>
      </c>
      <c r="Y77" s="304"/>
      <c r="Z77" s="304">
        <v>4.2752000375474317</v>
      </c>
      <c r="AA77" s="304">
        <v>3.8309377829002225</v>
      </c>
      <c r="AB77" s="304">
        <v>3.3866985121044011</v>
      </c>
      <c r="AC77" s="304"/>
      <c r="AD77" s="304">
        <v>3.7860341806497457</v>
      </c>
      <c r="AE77" s="304">
        <v>3.0903690213155075</v>
      </c>
      <c r="AF77" s="304">
        <v>2.3273379211725986</v>
      </c>
      <c r="AG77" s="304"/>
      <c r="AH77" s="304">
        <v>2.7155900956554797</v>
      </c>
      <c r="AI77" s="304">
        <v>2.3266129218551392</v>
      </c>
      <c r="AJ77" s="304">
        <v>1.9077619668749064</v>
      </c>
      <c r="AK77" s="304"/>
      <c r="AL77" s="304">
        <v>0.56055779889764501</v>
      </c>
      <c r="AM77" s="304">
        <v>0.54427282869708737</v>
      </c>
      <c r="AN77" s="304">
        <v>0.53596537206100792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20.163260006768525</v>
      </c>
      <c r="C78" s="305">
        <f t="shared" si="77"/>
        <v>18.779327424542014</v>
      </c>
      <c r="D78" s="305">
        <f t="shared" si="78"/>
        <v>16.568414987762427</v>
      </c>
      <c r="E78" s="304"/>
      <c r="F78" s="304">
        <v>0.1061429417409306</v>
      </c>
      <c r="G78" s="304">
        <v>0.14276180135187</v>
      </c>
      <c r="H78" s="304">
        <v>0.20377373561497061</v>
      </c>
      <c r="I78" s="304"/>
      <c r="J78" s="304">
        <v>1.3619515560136677</v>
      </c>
      <c r="K78" s="304">
        <v>1.7826342380633704</v>
      </c>
      <c r="L78" s="304">
        <v>2.4630345775792422</v>
      </c>
      <c r="M78" s="304"/>
      <c r="N78" s="304">
        <v>4.4920306702791803</v>
      </c>
      <c r="O78" s="304">
        <v>4.5661199741786938</v>
      </c>
      <c r="P78" s="304">
        <v>5.1479391315647671</v>
      </c>
      <c r="Q78" s="304"/>
      <c r="R78" s="304">
        <v>1.5022845569928369</v>
      </c>
      <c r="S78" s="304">
        <v>1.4624897164281159</v>
      </c>
      <c r="T78" s="304">
        <v>1.6253718550209495</v>
      </c>
      <c r="U78" s="304"/>
      <c r="V78" s="304">
        <v>1.6166224030199008</v>
      </c>
      <c r="W78" s="304">
        <v>1.5888718136549356</v>
      </c>
      <c r="X78" s="304">
        <v>1.8458688914346355</v>
      </c>
      <c r="Y78" s="304"/>
      <c r="Z78" s="304">
        <v>3.2436790735931367</v>
      </c>
      <c r="AA78" s="304">
        <v>2.9023228920044288</v>
      </c>
      <c r="AB78" s="304">
        <v>1.9317759819269582</v>
      </c>
      <c r="AC78" s="304"/>
      <c r="AD78" s="304">
        <v>4.2103049518332556</v>
      </c>
      <c r="AE78" s="304">
        <v>3.4573197318840214</v>
      </c>
      <c r="AF78" s="304">
        <v>1.8031565647059442</v>
      </c>
      <c r="AG78" s="304"/>
      <c r="AH78" s="304">
        <v>2.7141315398452077</v>
      </c>
      <c r="AI78" s="304">
        <v>1.9443037234797482</v>
      </c>
      <c r="AJ78" s="304">
        <v>0.46374406411640479</v>
      </c>
      <c r="AK78" s="304"/>
      <c r="AL78" s="304">
        <v>0.91611231345040356</v>
      </c>
      <c r="AM78" s="304">
        <v>0.93250353349682991</v>
      </c>
      <c r="AN78" s="304">
        <v>1.0837501857985541</v>
      </c>
    </row>
    <row r="79" spans="1:40" x14ac:dyDescent="0.2">
      <c r="A79" s="13" t="str">
        <f t="shared" si="76"/>
        <v>Skilled trades occupations</v>
      </c>
      <c r="B79" s="305">
        <f t="shared" si="79"/>
        <v>6.707339725081642</v>
      </c>
      <c r="C79" s="305">
        <f t="shared" si="77"/>
        <v>7.1746841671992332</v>
      </c>
      <c r="D79" s="305">
        <f t="shared" si="78"/>
        <v>7.4238134268639362</v>
      </c>
      <c r="E79" s="304"/>
      <c r="F79" s="304">
        <v>2.5662228545806128E-2</v>
      </c>
      <c r="G79" s="304">
        <v>3.943921619814883E-2</v>
      </c>
      <c r="H79" s="304">
        <v>5.4600664334791209E-2</v>
      </c>
      <c r="I79" s="304"/>
      <c r="J79" s="304">
        <v>0.31977964506960505</v>
      </c>
      <c r="K79" s="304">
        <v>0.4628976149442498</v>
      </c>
      <c r="L79" s="304">
        <v>0.63669063054600239</v>
      </c>
      <c r="M79" s="304"/>
      <c r="N79" s="304">
        <v>0.97369208544992558</v>
      </c>
      <c r="O79" s="304">
        <v>1.1043859128061788</v>
      </c>
      <c r="P79" s="304">
        <v>1.4259154335270339</v>
      </c>
      <c r="Q79" s="304"/>
      <c r="R79" s="304">
        <v>0.33756380925855345</v>
      </c>
      <c r="S79" s="304">
        <v>0.37817987386128687</v>
      </c>
      <c r="T79" s="304">
        <v>0.51451726823874278</v>
      </c>
      <c r="U79" s="304"/>
      <c r="V79" s="304">
        <v>0.47372243581151419</v>
      </c>
      <c r="W79" s="304">
        <v>0.49760459552632336</v>
      </c>
      <c r="X79" s="304">
        <v>0.58251511400247069</v>
      </c>
      <c r="Y79" s="304"/>
      <c r="Z79" s="304">
        <v>1.4669425392252351</v>
      </c>
      <c r="AA79" s="304">
        <v>1.5603674219657528</v>
      </c>
      <c r="AB79" s="304">
        <v>1.4394126641899354</v>
      </c>
      <c r="AC79" s="304"/>
      <c r="AD79" s="304">
        <v>1.6957517938638127</v>
      </c>
      <c r="AE79" s="304">
        <v>1.66269040027479</v>
      </c>
      <c r="AF79" s="304">
        <v>1.5510593320038857</v>
      </c>
      <c r="AG79" s="304"/>
      <c r="AH79" s="304">
        <v>0.99314347952181758</v>
      </c>
      <c r="AI79" s="304">
        <v>1.0021779574921375</v>
      </c>
      <c r="AJ79" s="304">
        <v>0.8197457079021343</v>
      </c>
      <c r="AK79" s="304"/>
      <c r="AL79" s="304">
        <v>0.42108170833537173</v>
      </c>
      <c r="AM79" s="304">
        <v>0.46694117413036529</v>
      </c>
      <c r="AN79" s="304">
        <v>0.39935661211893836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11.395915565155287</v>
      </c>
      <c r="C80" s="305">
        <f t="shared" si="77"/>
        <v>11.942470096202726</v>
      </c>
      <c r="D80" s="305">
        <f t="shared" si="78"/>
        <v>12.715982977730754</v>
      </c>
      <c r="E80" s="304"/>
      <c r="F80" s="304">
        <v>8.7864905602872325E-3</v>
      </c>
      <c r="G80" s="304">
        <v>1.3018558436864927E-2</v>
      </c>
      <c r="H80" s="304">
        <v>2.0403609058175995E-2</v>
      </c>
      <c r="I80" s="304"/>
      <c r="J80" s="304">
        <v>0.46559979661598394</v>
      </c>
      <c r="K80" s="304">
        <v>0.65951560345553228</v>
      </c>
      <c r="L80" s="304">
        <v>0.93671317139215515</v>
      </c>
      <c r="M80" s="304"/>
      <c r="N80" s="304">
        <v>1.6948876065081826</v>
      </c>
      <c r="O80" s="304">
        <v>2.0032037691096938</v>
      </c>
      <c r="P80" s="304">
        <v>2.7970663340023383</v>
      </c>
      <c r="Q80" s="304"/>
      <c r="R80" s="304">
        <v>1.0212639448679006</v>
      </c>
      <c r="S80" s="304">
        <v>1.0771536020630139</v>
      </c>
      <c r="T80" s="304">
        <v>1.3939877217722096</v>
      </c>
      <c r="U80" s="304"/>
      <c r="V80" s="304">
        <v>0.76300088636650842</v>
      </c>
      <c r="W80" s="304">
        <v>0.86196142480205407</v>
      </c>
      <c r="X80" s="304">
        <v>1.2239314179334497</v>
      </c>
      <c r="Y80" s="304"/>
      <c r="Z80" s="304">
        <v>2.8233330408624235</v>
      </c>
      <c r="AA80" s="304">
        <v>2.9035487114121401</v>
      </c>
      <c r="AB80" s="304">
        <v>2.9254174696711437</v>
      </c>
      <c r="AC80" s="304"/>
      <c r="AD80" s="304">
        <v>2.617074676353444</v>
      </c>
      <c r="AE80" s="304">
        <v>2.4728210711304022</v>
      </c>
      <c r="AF80" s="304">
        <v>1.902174550348855</v>
      </c>
      <c r="AG80" s="304"/>
      <c r="AH80" s="304">
        <v>1.6906935052712013</v>
      </c>
      <c r="AI80" s="304">
        <v>1.6776574298693103</v>
      </c>
      <c r="AJ80" s="304">
        <v>1.3084595205684595</v>
      </c>
      <c r="AK80" s="304"/>
      <c r="AL80" s="304">
        <v>0.31127561774935458</v>
      </c>
      <c r="AM80" s="304">
        <v>0.27358992592371362</v>
      </c>
      <c r="AN80" s="304">
        <v>0.20782918298396702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7.9070174566206637</v>
      </c>
      <c r="C81" s="305">
        <f t="shared" si="77"/>
        <v>8.6484219691886963</v>
      </c>
      <c r="D81" s="305">
        <f t="shared" si="78"/>
        <v>9.2776172414795468</v>
      </c>
      <c r="E81" s="304"/>
      <c r="F81" s="304">
        <v>5.2875142671106171E-2</v>
      </c>
      <c r="G81" s="304">
        <v>7.3161698444982451E-2</v>
      </c>
      <c r="H81" s="304">
        <v>0.10270251430302255</v>
      </c>
      <c r="I81" s="304"/>
      <c r="J81" s="304">
        <v>0.42470911987786697</v>
      </c>
      <c r="K81" s="304">
        <v>0.59571110825636708</v>
      </c>
      <c r="L81" s="304">
        <v>0.84936151979988339</v>
      </c>
      <c r="M81" s="304"/>
      <c r="N81" s="304">
        <v>1.6135402238011112</v>
      </c>
      <c r="O81" s="304">
        <v>1.7898869193728599</v>
      </c>
      <c r="P81" s="304">
        <v>2.2632470734413404</v>
      </c>
      <c r="Q81" s="304"/>
      <c r="R81" s="304">
        <v>0.44637058598652579</v>
      </c>
      <c r="S81" s="304">
        <v>0.48267267413756282</v>
      </c>
      <c r="T81" s="304">
        <v>0.63426929001994481</v>
      </c>
      <c r="U81" s="304"/>
      <c r="V81" s="304">
        <v>0.47113139350120675</v>
      </c>
      <c r="W81" s="304">
        <v>0.524137192604897</v>
      </c>
      <c r="X81" s="304">
        <v>0.64243621866780742</v>
      </c>
      <c r="Y81" s="304"/>
      <c r="Z81" s="304">
        <v>1.5557561622370897</v>
      </c>
      <c r="AA81" s="304">
        <v>1.6821433718802894</v>
      </c>
      <c r="AB81" s="304">
        <v>1.5868674674489953</v>
      </c>
      <c r="AC81" s="304"/>
      <c r="AD81" s="304">
        <v>1.9943679618949626</v>
      </c>
      <c r="AE81" s="304">
        <v>2.2233775070094728</v>
      </c>
      <c r="AF81" s="304">
        <v>2.0987801038442813</v>
      </c>
      <c r="AG81" s="304"/>
      <c r="AH81" s="304">
        <v>1.0447914673980945</v>
      </c>
      <c r="AI81" s="304">
        <v>0.96115640330707552</v>
      </c>
      <c r="AJ81" s="304">
        <v>0.76014811295667284</v>
      </c>
      <c r="AK81" s="304"/>
      <c r="AL81" s="304">
        <v>0.30347539925270034</v>
      </c>
      <c r="AM81" s="304">
        <v>0.31617509417518941</v>
      </c>
      <c r="AN81" s="304">
        <v>0.33980494099760106</v>
      </c>
    </row>
    <row r="82" spans="1:40" x14ac:dyDescent="0.2">
      <c r="A82" s="13" t="str">
        <f t="shared" si="76"/>
        <v>Process, plant and machine operatives</v>
      </c>
      <c r="B82" s="305">
        <f t="shared" si="79"/>
        <v>3.081803643163608</v>
      </c>
      <c r="C82" s="305">
        <f t="shared" si="77"/>
        <v>3.5421100674108161</v>
      </c>
      <c r="D82" s="305">
        <f t="shared" si="78"/>
        <v>3.6359440682156645</v>
      </c>
      <c r="E82" s="304"/>
      <c r="F82" s="304">
        <v>6.9661231623848342E-3</v>
      </c>
      <c r="G82" s="304">
        <v>1.1187404902402538E-2</v>
      </c>
      <c r="H82" s="304">
        <v>1.3807175670227106E-2</v>
      </c>
      <c r="I82" s="304"/>
      <c r="J82" s="304">
        <v>0.11942303300423987</v>
      </c>
      <c r="K82" s="304">
        <v>0.17696201134782225</v>
      </c>
      <c r="L82" s="304">
        <v>0.25360417623750164</v>
      </c>
      <c r="M82" s="304"/>
      <c r="N82" s="304">
        <v>0.25786728689111965</v>
      </c>
      <c r="O82" s="304">
        <v>0.32732941259370946</v>
      </c>
      <c r="P82" s="304">
        <v>0.44191303035069118</v>
      </c>
      <c r="Q82" s="304"/>
      <c r="R82" s="304">
        <v>8.6252275799216918E-2</v>
      </c>
      <c r="S82" s="304">
        <v>0.10861056726792015</v>
      </c>
      <c r="T82" s="304">
        <v>0.14353463145160997</v>
      </c>
      <c r="U82" s="304"/>
      <c r="V82" s="304">
        <v>9.19227654801026E-2</v>
      </c>
      <c r="W82" s="304">
        <v>0.11669776549510064</v>
      </c>
      <c r="X82" s="304">
        <v>0.1463444066973362</v>
      </c>
      <c r="Y82" s="304"/>
      <c r="Z82" s="304">
        <v>0.71139908248000627</v>
      </c>
      <c r="AA82" s="304">
        <v>0.8982627890178464</v>
      </c>
      <c r="AB82" s="304">
        <v>1.1034984500177361</v>
      </c>
      <c r="AC82" s="304"/>
      <c r="AD82" s="304">
        <v>0.73166362429040577</v>
      </c>
      <c r="AE82" s="304">
        <v>0.7975390669157093</v>
      </c>
      <c r="AF82" s="304">
        <v>0.81158717130899571</v>
      </c>
      <c r="AG82" s="304"/>
      <c r="AH82" s="304">
        <v>0.65978175401488148</v>
      </c>
      <c r="AI82" s="304">
        <v>0.67521023341754938</v>
      </c>
      <c r="AJ82" s="304">
        <v>0.49134823553399709</v>
      </c>
      <c r="AK82" s="304"/>
      <c r="AL82" s="304">
        <v>0.41652769804125039</v>
      </c>
      <c r="AM82" s="304">
        <v>0.4303108164527561</v>
      </c>
      <c r="AN82" s="304">
        <v>0.23030679094756967</v>
      </c>
    </row>
    <row r="83" spans="1:40" x14ac:dyDescent="0.2">
      <c r="A83" s="39" t="str">
        <f t="shared" si="76"/>
        <v>Elementary occupations</v>
      </c>
      <c r="B83" s="307">
        <f t="shared" si="79"/>
        <v>16.200088248755883</v>
      </c>
      <c r="C83" s="307">
        <f t="shared" si="77"/>
        <v>16.876940507508046</v>
      </c>
      <c r="D83" s="307">
        <f t="shared" si="78"/>
        <v>16.248567338174272</v>
      </c>
      <c r="E83" s="307"/>
      <c r="F83" s="307">
        <v>1.4660923870052592E-2</v>
      </c>
      <c r="G83" s="307">
        <v>2.301681033988132E-2</v>
      </c>
      <c r="H83" s="307">
        <v>3.2647318861962121E-2</v>
      </c>
      <c r="I83" s="307"/>
      <c r="J83" s="307">
        <v>0.3042463927035623</v>
      </c>
      <c r="K83" s="307">
        <v>0.45988810348943954</v>
      </c>
      <c r="L83" s="307">
        <v>0.52393198884399239</v>
      </c>
      <c r="M83" s="307"/>
      <c r="N83" s="307">
        <v>0.89680608809633777</v>
      </c>
      <c r="O83" s="307">
        <v>1.0316779860132934</v>
      </c>
      <c r="P83" s="307">
        <v>1.1942669890080249</v>
      </c>
      <c r="Q83" s="307"/>
      <c r="R83" s="307">
        <v>0.64795702107843201</v>
      </c>
      <c r="S83" s="307">
        <v>0.81409677460357899</v>
      </c>
      <c r="T83" s="307">
        <v>1.0521589148684118</v>
      </c>
      <c r="U83" s="307"/>
      <c r="V83" s="307">
        <v>0.30513087008858514</v>
      </c>
      <c r="W83" s="307">
        <v>0.30459419333511256</v>
      </c>
      <c r="X83" s="307">
        <v>0.39605774829659701</v>
      </c>
      <c r="Y83" s="307"/>
      <c r="Z83" s="307">
        <v>1.7970257523156692</v>
      </c>
      <c r="AA83" s="307">
        <v>1.8183546587820838</v>
      </c>
      <c r="AB83" s="307">
        <v>1.7368582310267835</v>
      </c>
      <c r="AC83" s="307"/>
      <c r="AD83" s="307">
        <v>4.4374479600644268</v>
      </c>
      <c r="AE83" s="307">
        <v>4.6393748821362761</v>
      </c>
      <c r="AF83" s="307">
        <v>4.5002645339983518</v>
      </c>
      <c r="AG83" s="307"/>
      <c r="AH83" s="307">
        <v>5.9901908398542059</v>
      </c>
      <c r="AI83" s="307">
        <v>6.6271299463710376</v>
      </c>
      <c r="AJ83" s="307">
        <v>6.4935338128855067</v>
      </c>
      <c r="AK83" s="307"/>
      <c r="AL83" s="307">
        <v>1.8066224006846108</v>
      </c>
      <c r="AM83" s="307">
        <v>1.1588071524373398</v>
      </c>
      <c r="AN83" s="307">
        <v>0.31884780038464294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Cambridge and Greater Peterborough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125.63699999999996</v>
      </c>
      <c r="C92" s="305">
        <f>SUM(C93:C101)</f>
        <v>131.369</v>
      </c>
      <c r="D92" s="305">
        <f>SUM(D93:D101)</f>
        <v>140.285</v>
      </c>
      <c r="E92" s="304"/>
      <c r="F92" s="305">
        <f>SUM(F93:F101)</f>
        <v>3.7016166997641342</v>
      </c>
      <c r="G92" s="305">
        <f>SUM(G93:G101)</f>
        <v>4.6257984677627455</v>
      </c>
      <c r="H92" s="305">
        <f>SUM(H93:H101)</f>
        <v>5.8819761570750275</v>
      </c>
      <c r="I92" s="304"/>
      <c r="J92" s="305">
        <f>SUM(J93:J101)</f>
        <v>21.754236476657802</v>
      </c>
      <c r="K92" s="305">
        <f>SUM(K93:K101)</f>
        <v>27.12419997094203</v>
      </c>
      <c r="L92" s="305">
        <f>SUM(L93:L101)</f>
        <v>33.855959867266854</v>
      </c>
      <c r="M92" s="304"/>
      <c r="N92" s="305">
        <f>SUM(N93:N101)</f>
        <v>31.352185224023497</v>
      </c>
      <c r="O92" s="305">
        <f>SUM(O93:O101)</f>
        <v>32.284365491636798</v>
      </c>
      <c r="P92" s="305">
        <f>SUM(P93:P101)</f>
        <v>38.047872738456192</v>
      </c>
      <c r="Q92" s="304"/>
      <c r="R92" s="305">
        <f>SUM(R93:R101)</f>
        <v>11.577973037094175</v>
      </c>
      <c r="S92" s="305">
        <f>SUM(S93:S101)</f>
        <v>9.9826999659724187</v>
      </c>
      <c r="T92" s="305">
        <f>SUM(T93:T101)</f>
        <v>9.7481668867618527</v>
      </c>
      <c r="U92" s="304"/>
      <c r="V92" s="305">
        <f>SUM(V93:V101)</f>
        <v>5.9524105492313009</v>
      </c>
      <c r="W92" s="305">
        <f>SUM(W93:W101)</f>
        <v>5.8496769971207314</v>
      </c>
      <c r="X92" s="305">
        <f>SUM(X93:X101)</f>
        <v>6.6035384639108132</v>
      </c>
      <c r="Y92" s="304"/>
      <c r="Z92" s="305">
        <f>SUM(Z93:Z101)</f>
        <v>23.553076549181799</v>
      </c>
      <c r="AA92" s="305">
        <f>SUM(AA93:AA101)</f>
        <v>26.369643292221035</v>
      </c>
      <c r="AB92" s="305">
        <f>SUM(AB93:AB101)</f>
        <v>28.434554334406272</v>
      </c>
      <c r="AC92" s="304"/>
      <c r="AD92" s="305">
        <f>SUM(AD93:AD101)</f>
        <v>19.012257231063401</v>
      </c>
      <c r="AE92" s="305">
        <f>SUM(AE93:AE101)</f>
        <v>18.608671502494108</v>
      </c>
      <c r="AF92" s="305">
        <f>SUM(AF93:AF101)</f>
        <v>14.233624450912153</v>
      </c>
      <c r="AG92" s="304"/>
      <c r="AH92" s="305">
        <f>SUM(AH93:AH101)</f>
        <v>7.5486528636008865</v>
      </c>
      <c r="AI92" s="305">
        <f>SUM(AI93:AI101)</f>
        <v>5.6265403427206255</v>
      </c>
      <c r="AJ92" s="305">
        <f>SUM(AJ93:AJ101)</f>
        <v>2.6753428126544923</v>
      </c>
      <c r="AK92" s="304"/>
      <c r="AL92" s="305">
        <f>SUM(AL93:AL101)</f>
        <v>1.1845913693829599</v>
      </c>
      <c r="AM92" s="305">
        <f>SUM(AM93:AM101)</f>
        <v>0.8974039691295177</v>
      </c>
      <c r="AN92" s="305">
        <f>SUM(AN93:AN101)</f>
        <v>0.80396428855636248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5.6489839078645154</v>
      </c>
      <c r="C93" s="305">
        <f t="shared" ref="C93:D93" si="81">SUM(G93,K93,O93,S93,W93,AA93,AE93,AI93,AM93)</f>
        <v>5.9048852023853309</v>
      </c>
      <c r="D93" s="305">
        <f t="shared" si="81"/>
        <v>6.8190004195374669</v>
      </c>
      <c r="E93" s="304"/>
      <c r="F93" s="304">
        <v>9.9851664265907858E-2</v>
      </c>
      <c r="G93" s="304">
        <v>0.12768536663936439</v>
      </c>
      <c r="H93" s="304">
        <v>0.17605040613273332</v>
      </c>
      <c r="I93" s="304"/>
      <c r="J93" s="304">
        <v>0.9395958268126372</v>
      </c>
      <c r="K93" s="304">
        <v>1.156538708317838</v>
      </c>
      <c r="L93" s="304">
        <v>1.4594529422890214</v>
      </c>
      <c r="M93" s="304"/>
      <c r="N93" s="304">
        <v>1.7568673399096248</v>
      </c>
      <c r="O93" s="304">
        <v>1.8229854858755259</v>
      </c>
      <c r="P93" s="304">
        <v>2.2862382320632655</v>
      </c>
      <c r="Q93" s="304"/>
      <c r="R93" s="304">
        <v>1.0183965454361239</v>
      </c>
      <c r="S93" s="304">
        <v>1.020620088654167</v>
      </c>
      <c r="T93" s="304">
        <v>1.1827146517343294</v>
      </c>
      <c r="U93" s="304"/>
      <c r="V93" s="304">
        <v>0.25156992071247963</v>
      </c>
      <c r="W93" s="304">
        <v>0.22819501374231627</v>
      </c>
      <c r="X93" s="304">
        <v>0.23424714773454311</v>
      </c>
      <c r="Y93" s="304"/>
      <c r="Z93" s="304">
        <v>0.86035442936666795</v>
      </c>
      <c r="AA93" s="304">
        <v>0.86225432900989663</v>
      </c>
      <c r="AB93" s="304">
        <v>0.87642597511713261</v>
      </c>
      <c r="AC93" s="304"/>
      <c r="AD93" s="304">
        <v>0.44982240705785304</v>
      </c>
      <c r="AE93" s="304">
        <v>0.42110780361573785</v>
      </c>
      <c r="AF93" s="304">
        <v>0.37030560075101371</v>
      </c>
      <c r="AG93" s="304"/>
      <c r="AH93" s="304">
        <v>0.18572524143688568</v>
      </c>
      <c r="AI93" s="304">
        <v>0.16312951555044555</v>
      </c>
      <c r="AJ93" s="304">
        <v>0.12057752369593841</v>
      </c>
      <c r="AK93" s="304"/>
      <c r="AL93" s="304">
        <v>8.6800532866336197E-2</v>
      </c>
      <c r="AM93" s="304">
        <v>0.10236889098003946</v>
      </c>
      <c r="AN93" s="304">
        <v>0.11298794001949126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47.47970482413686</v>
      </c>
      <c r="C94" s="305">
        <f t="shared" ref="C94:C101" si="83">SUM(G94,K94,O94,S94,W94,AA94,AE94,AI94,AM94)</f>
        <v>50.754829012908893</v>
      </c>
      <c r="D94" s="305">
        <f t="shared" ref="D94:D101" si="84">SUM(H94,L94,P94,T94,X94,AB94,AF94,AJ94,AN94)</f>
        <v>56.85350911669525</v>
      </c>
      <c r="E94" s="305"/>
      <c r="F94" s="304">
        <v>3.3436722261087839</v>
      </c>
      <c r="G94" s="304">
        <v>4.1454476573800614</v>
      </c>
      <c r="H94" s="304">
        <v>5.1919820319518841</v>
      </c>
      <c r="I94" s="304"/>
      <c r="J94" s="304">
        <v>16.91406252490086</v>
      </c>
      <c r="K94" s="304">
        <v>20.726024946665738</v>
      </c>
      <c r="L94" s="304">
        <v>25.371914492216778</v>
      </c>
      <c r="M94" s="304"/>
      <c r="N94" s="304">
        <v>17.028622349588829</v>
      </c>
      <c r="O94" s="304">
        <v>16.64689575034533</v>
      </c>
      <c r="P94" s="304">
        <v>18.212070751303202</v>
      </c>
      <c r="Q94" s="304"/>
      <c r="R94" s="304">
        <v>2.9554987829935735</v>
      </c>
      <c r="S94" s="304">
        <v>1.697215949593059</v>
      </c>
      <c r="T94" s="304">
        <v>0.92062296824103163</v>
      </c>
      <c r="U94" s="304"/>
      <c r="V94" s="304">
        <v>1.0600717268594895</v>
      </c>
      <c r="W94" s="304">
        <v>1.036705164942451</v>
      </c>
      <c r="X94" s="304">
        <v>1.1834150586767578</v>
      </c>
      <c r="Y94" s="304"/>
      <c r="Z94" s="304">
        <v>2.7149543049456115</v>
      </c>
      <c r="AA94" s="304">
        <v>3.0235566005686225</v>
      </c>
      <c r="AB94" s="304">
        <v>3.2818252866475595</v>
      </c>
      <c r="AC94" s="304"/>
      <c r="AD94" s="304">
        <v>1.979936604037595</v>
      </c>
      <c r="AE94" s="304">
        <v>1.9946977225504234</v>
      </c>
      <c r="AF94" s="304">
        <v>1.6164951310767597</v>
      </c>
      <c r="AG94" s="304"/>
      <c r="AH94" s="304">
        <v>1.3240066679796239</v>
      </c>
      <c r="AI94" s="304">
        <v>1.3026978758330241</v>
      </c>
      <c r="AJ94" s="304">
        <v>0.89249351845512881</v>
      </c>
      <c r="AK94" s="304"/>
      <c r="AL94" s="304">
        <v>0.1588796367224887</v>
      </c>
      <c r="AM94" s="304">
        <v>0.18158734503017851</v>
      </c>
      <c r="AN94" s="304">
        <v>0.18268987812614454</v>
      </c>
    </row>
    <row r="95" spans="1:40" x14ac:dyDescent="0.2">
      <c r="A95" s="13" t="str">
        <f t="shared" si="80"/>
        <v>Associate professional occupations</v>
      </c>
      <c r="B95" s="305">
        <f t="shared" si="82"/>
        <v>16.350518797930864</v>
      </c>
      <c r="C95" s="305">
        <f t="shared" si="83"/>
        <v>17.004968283225793</v>
      </c>
      <c r="D95" s="305">
        <f t="shared" si="84"/>
        <v>18.949678346298459</v>
      </c>
      <c r="E95" s="305"/>
      <c r="F95" s="304">
        <v>0.13850076894638907</v>
      </c>
      <c r="G95" s="304">
        <v>0.18926701022560291</v>
      </c>
      <c r="H95" s="304">
        <v>0.28843595270120131</v>
      </c>
      <c r="I95" s="304"/>
      <c r="J95" s="304">
        <v>1.7656354841134789</v>
      </c>
      <c r="K95" s="304">
        <v>2.241210288314778</v>
      </c>
      <c r="L95" s="304">
        <v>3.0250810821945655</v>
      </c>
      <c r="M95" s="304"/>
      <c r="N95" s="304">
        <v>4.863383508410636</v>
      </c>
      <c r="O95" s="304">
        <v>5.2914309311745757</v>
      </c>
      <c r="P95" s="304">
        <v>6.9238905888755529</v>
      </c>
      <c r="Q95" s="304"/>
      <c r="R95" s="304">
        <v>1.9942804226415147</v>
      </c>
      <c r="S95" s="304">
        <v>1.6472570933374417</v>
      </c>
      <c r="T95" s="304">
        <v>1.5047078505857199</v>
      </c>
      <c r="U95" s="304"/>
      <c r="V95" s="304">
        <v>0.94931387554419122</v>
      </c>
      <c r="W95" s="304">
        <v>0.87359958194047294</v>
      </c>
      <c r="X95" s="304">
        <v>1.0223743617609462</v>
      </c>
      <c r="Y95" s="304"/>
      <c r="Z95" s="304">
        <v>3.092391950596145</v>
      </c>
      <c r="AA95" s="304">
        <v>3.303476945335488</v>
      </c>
      <c r="AB95" s="304">
        <v>3.5103858535126014</v>
      </c>
      <c r="AC95" s="304"/>
      <c r="AD95" s="304">
        <v>2.3032309488364366</v>
      </c>
      <c r="AE95" s="304">
        <v>2.265691444654256</v>
      </c>
      <c r="AF95" s="304">
        <v>1.8375821040426443</v>
      </c>
      <c r="AG95" s="304"/>
      <c r="AH95" s="304">
        <v>1.1065170196343608</v>
      </c>
      <c r="AI95" s="304">
        <v>1.0722474852340322</v>
      </c>
      <c r="AJ95" s="304">
        <v>0.67307482776022254</v>
      </c>
      <c r="AK95" s="304"/>
      <c r="AL95" s="304">
        <v>0.13726481920771247</v>
      </c>
      <c r="AM95" s="304">
        <v>0.12078750300914232</v>
      </c>
      <c r="AN95" s="304">
        <v>0.16414572486500356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14.382661368509362</v>
      </c>
      <c r="C96" s="305">
        <f t="shared" si="83"/>
        <v>13.366628006929066</v>
      </c>
      <c r="D96" s="305">
        <f t="shared" si="84"/>
        <v>10.37127087097841</v>
      </c>
      <c r="E96" s="305"/>
      <c r="F96" s="304">
        <v>7.3558337663408066E-2</v>
      </c>
      <c r="G96" s="304">
        <v>9.4099526996535857E-2</v>
      </c>
      <c r="H96" s="304">
        <v>0.1282483512494377</v>
      </c>
      <c r="I96" s="304"/>
      <c r="J96" s="304">
        <v>0.85805049565323777</v>
      </c>
      <c r="K96" s="304">
        <v>1.1310931403299516</v>
      </c>
      <c r="L96" s="304">
        <v>1.2519753570624004</v>
      </c>
      <c r="M96" s="304"/>
      <c r="N96" s="304">
        <v>2.7165632408860061</v>
      </c>
      <c r="O96" s="304">
        <v>2.7826942275402251</v>
      </c>
      <c r="P96" s="304">
        <v>3.0512198448791228</v>
      </c>
      <c r="Q96" s="304"/>
      <c r="R96" s="304">
        <v>1.6587513506046319</v>
      </c>
      <c r="S96" s="304">
        <v>1.7317343174907369</v>
      </c>
      <c r="T96" s="304">
        <v>1.8615472799936033</v>
      </c>
      <c r="U96" s="304"/>
      <c r="V96" s="304">
        <v>1.0727435473072671</v>
      </c>
      <c r="W96" s="304">
        <v>1.0204907844632489</v>
      </c>
      <c r="X96" s="304">
        <v>0.93136692917408048</v>
      </c>
      <c r="Y96" s="304"/>
      <c r="Z96" s="304">
        <v>3.0092863187648762</v>
      </c>
      <c r="AA96" s="304">
        <v>3.2694524640047802</v>
      </c>
      <c r="AB96" s="304">
        <v>2.491109063039028</v>
      </c>
      <c r="AC96" s="304"/>
      <c r="AD96" s="304">
        <v>3.0385940628006263</v>
      </c>
      <c r="AE96" s="304">
        <v>2.3088150846195585</v>
      </c>
      <c r="AF96" s="304">
        <v>0.56436853430451117</v>
      </c>
      <c r="AG96" s="304"/>
      <c r="AH96" s="304">
        <v>1.7904025665736987</v>
      </c>
      <c r="AI96" s="304">
        <v>0.93793038720382282</v>
      </c>
      <c r="AJ96" s="304">
        <v>6.9891234373730474E-2</v>
      </c>
      <c r="AK96" s="304"/>
      <c r="AL96" s="304">
        <v>0.16471144825560896</v>
      </c>
      <c r="AM96" s="304">
        <v>9.0318074280207286E-2</v>
      </c>
      <c r="AN96" s="304">
        <v>2.1544276902495055E-2</v>
      </c>
    </row>
    <row r="97" spans="1:40" x14ac:dyDescent="0.2">
      <c r="A97" s="13" t="str">
        <f t="shared" si="80"/>
        <v>Skilled trades occupations</v>
      </c>
      <c r="B97" s="305">
        <f t="shared" si="82"/>
        <v>1.3762037163085272</v>
      </c>
      <c r="C97" s="305">
        <f t="shared" si="83"/>
        <v>1.3219016256474831</v>
      </c>
      <c r="D97" s="305">
        <f t="shared" si="84"/>
        <v>1.1776108645760821</v>
      </c>
      <c r="E97" s="304"/>
      <c r="F97" s="304">
        <v>1.2066132406900363E-2</v>
      </c>
      <c r="G97" s="304">
        <v>1.6499776637163663E-2</v>
      </c>
      <c r="H97" s="304">
        <v>2.3604852994746569E-2</v>
      </c>
      <c r="I97" s="304"/>
      <c r="J97" s="304">
        <v>2.6852566085169047E-2</v>
      </c>
      <c r="K97" s="304">
        <v>4.1530130096367524E-2</v>
      </c>
      <c r="L97" s="304">
        <v>6.114971299756039E-2</v>
      </c>
      <c r="M97" s="304"/>
      <c r="N97" s="304">
        <v>0.15915216773216315</v>
      </c>
      <c r="O97" s="304">
        <v>0.19981191284912023</v>
      </c>
      <c r="P97" s="304">
        <v>0.2535850415360133</v>
      </c>
      <c r="Q97" s="304"/>
      <c r="R97" s="304">
        <v>7.5527094744579304E-2</v>
      </c>
      <c r="S97" s="304">
        <v>7.8679994311749796E-2</v>
      </c>
      <c r="T97" s="304">
        <v>8.6976178086971973E-2</v>
      </c>
      <c r="U97" s="304"/>
      <c r="V97" s="304">
        <v>7.065665091864945E-2</v>
      </c>
      <c r="W97" s="304">
        <v>7.0415234844234273E-2</v>
      </c>
      <c r="X97" s="304">
        <v>8.8171197274724361E-2</v>
      </c>
      <c r="Y97" s="304"/>
      <c r="Z97" s="304">
        <v>0.2987409675763138</v>
      </c>
      <c r="AA97" s="304">
        <v>0.28740838995876428</v>
      </c>
      <c r="AB97" s="304">
        <v>0.25827972227819329</v>
      </c>
      <c r="AC97" s="304"/>
      <c r="AD97" s="304">
        <v>0.48299421089181421</v>
      </c>
      <c r="AE97" s="304">
        <v>0.40296044957948673</v>
      </c>
      <c r="AF97" s="304">
        <v>0.22037813205654322</v>
      </c>
      <c r="AG97" s="304"/>
      <c r="AH97" s="304">
        <v>0.19849660881923234</v>
      </c>
      <c r="AI97" s="304">
        <v>0.18165523819919549</v>
      </c>
      <c r="AJ97" s="304">
        <v>0.15857907426203205</v>
      </c>
      <c r="AK97" s="304"/>
      <c r="AL97" s="304">
        <v>5.1717317133705511E-2</v>
      </c>
      <c r="AM97" s="304">
        <v>4.2940499171401393E-2</v>
      </c>
      <c r="AN97" s="304">
        <v>2.6886953089296974E-2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32.639067407938086</v>
      </c>
      <c r="C98" s="305">
        <f t="shared" si="83"/>
        <v>35.451939886077341</v>
      </c>
      <c r="D98" s="305">
        <f t="shared" si="84"/>
        <v>39.786992945821254</v>
      </c>
      <c r="E98" s="304"/>
      <c r="F98" s="304">
        <v>1.7760324848199099E-2</v>
      </c>
      <c r="G98" s="304">
        <v>2.79817790875126E-2</v>
      </c>
      <c r="H98" s="304">
        <v>4.2009574648291331E-2</v>
      </c>
      <c r="I98" s="304"/>
      <c r="J98" s="304">
        <v>1.051077322166339</v>
      </c>
      <c r="K98" s="304">
        <v>1.5438799665363718</v>
      </c>
      <c r="L98" s="304">
        <v>2.3131788043798953</v>
      </c>
      <c r="M98" s="304"/>
      <c r="N98" s="304">
        <v>4.1272457962003299</v>
      </c>
      <c r="O98" s="304">
        <v>4.7362520542598814</v>
      </c>
      <c r="P98" s="304">
        <v>6.3327270221910092</v>
      </c>
      <c r="Q98" s="304"/>
      <c r="R98" s="304">
        <v>3.4307300704668453</v>
      </c>
      <c r="S98" s="304">
        <v>3.3548517199661636</v>
      </c>
      <c r="T98" s="304">
        <v>3.6805331632059999</v>
      </c>
      <c r="U98" s="304"/>
      <c r="V98" s="304">
        <v>2.1796447366801317</v>
      </c>
      <c r="W98" s="304">
        <v>2.211786668945122</v>
      </c>
      <c r="X98" s="304">
        <v>2.6551575457313281</v>
      </c>
      <c r="Y98" s="304"/>
      <c r="Z98" s="304">
        <v>12.032740073007533</v>
      </c>
      <c r="AA98" s="304">
        <v>13.905895209464623</v>
      </c>
      <c r="AB98" s="304">
        <v>16.324036254935859</v>
      </c>
      <c r="AC98" s="304"/>
      <c r="AD98" s="304">
        <v>8.5064423470952182</v>
      </c>
      <c r="AE98" s="304">
        <v>8.9640302680022792</v>
      </c>
      <c r="AF98" s="304">
        <v>8.0183147526769751</v>
      </c>
      <c r="AG98" s="304"/>
      <c r="AH98" s="304">
        <v>1.1479781899253123</v>
      </c>
      <c r="AI98" s="304">
        <v>0.58360419628645555</v>
      </c>
      <c r="AJ98" s="304">
        <v>0.33645420549496857</v>
      </c>
      <c r="AK98" s="304"/>
      <c r="AL98" s="304">
        <v>0.14544854754818015</v>
      </c>
      <c r="AM98" s="304">
        <v>0.12365802352893354</v>
      </c>
      <c r="AN98" s="304">
        <v>8.4581622556929609E-2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1.524008227928058</v>
      </c>
      <c r="C99" s="305">
        <f t="shared" si="83"/>
        <v>1.7427515650554468</v>
      </c>
      <c r="D99" s="305">
        <f>SUM(H99,L99,P99,T99,X99,AB99,AF99,AJ99,AN99)</f>
        <v>1.8278814658187383</v>
      </c>
      <c r="E99" s="304"/>
      <c r="F99" s="304">
        <v>6.6816887266641029E-3</v>
      </c>
      <c r="G99" s="304">
        <v>9.9626471402613423E-3</v>
      </c>
      <c r="H99" s="304">
        <v>1.3373175259681619E-2</v>
      </c>
      <c r="I99" s="304"/>
      <c r="J99" s="304">
        <v>0.11942922620019192</v>
      </c>
      <c r="K99" s="304">
        <v>0.17164935994894126</v>
      </c>
      <c r="L99" s="304">
        <v>0.22323576932351941</v>
      </c>
      <c r="M99" s="304"/>
      <c r="N99" s="304">
        <v>0.38152805367696263</v>
      </c>
      <c r="O99" s="304">
        <v>0.43720746210788569</v>
      </c>
      <c r="P99" s="304">
        <v>0.5192748075412299</v>
      </c>
      <c r="Q99" s="304"/>
      <c r="R99" s="304">
        <v>0.20030352479208763</v>
      </c>
      <c r="S99" s="304">
        <v>0.19384527840855717</v>
      </c>
      <c r="T99" s="304">
        <v>0.20927944471379248</v>
      </c>
      <c r="U99" s="304"/>
      <c r="V99" s="304">
        <v>0.14664909060978859</v>
      </c>
      <c r="W99" s="304">
        <v>0.16041271286799583</v>
      </c>
      <c r="X99" s="304">
        <v>0.18989959758783068</v>
      </c>
      <c r="Y99" s="304"/>
      <c r="Z99" s="304">
        <v>0.28764390595904887</v>
      </c>
      <c r="AA99" s="304">
        <v>0.35128116837829704</v>
      </c>
      <c r="AB99" s="304">
        <v>0.37262254023252978</v>
      </c>
      <c r="AC99" s="304"/>
      <c r="AD99" s="304">
        <v>0.26296843508567863</v>
      </c>
      <c r="AE99" s="304">
        <v>0.29324901881888732</v>
      </c>
      <c r="AF99" s="304">
        <v>0.20129355548099381</v>
      </c>
      <c r="AG99" s="304"/>
      <c r="AH99" s="304">
        <v>9.0490842834041504E-2</v>
      </c>
      <c r="AI99" s="304">
        <v>8.8411500728488468E-2</v>
      </c>
      <c r="AJ99" s="304">
        <v>5.4716325364437893E-2</v>
      </c>
      <c r="AK99" s="304"/>
      <c r="AL99" s="304">
        <v>2.8313460043594141E-2</v>
      </c>
      <c r="AM99" s="304">
        <v>3.6732416656132964E-2</v>
      </c>
      <c r="AN99" s="304">
        <v>4.4186250314722855E-2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0.93770195492044173</v>
      </c>
      <c r="C100" s="305">
        <f t="shared" si="83"/>
        <v>1.0991943705806089</v>
      </c>
      <c r="D100" s="305">
        <f t="shared" si="84"/>
        <v>0.98107195623630417</v>
      </c>
      <c r="E100" s="304"/>
      <c r="F100" s="304">
        <v>6.9495454531854515E-3</v>
      </c>
      <c r="G100" s="304">
        <v>1.123444349568635E-2</v>
      </c>
      <c r="H100" s="304">
        <v>1.4699976528613655E-2</v>
      </c>
      <c r="I100" s="304"/>
      <c r="J100" s="304">
        <v>1.8092114359901528E-2</v>
      </c>
      <c r="K100" s="304">
        <v>3.2039237463403834E-2</v>
      </c>
      <c r="L100" s="304">
        <v>3.7826260534970325E-2</v>
      </c>
      <c r="M100" s="304"/>
      <c r="N100" s="304">
        <v>8.3483727263297183E-2</v>
      </c>
      <c r="O100" s="304">
        <v>0.10945781820350646</v>
      </c>
      <c r="P100" s="304">
        <v>0.13000605479927929</v>
      </c>
      <c r="Q100" s="304"/>
      <c r="R100" s="304">
        <v>3.5316533535691856E-2</v>
      </c>
      <c r="S100" s="304">
        <v>5.0154904268196916E-2</v>
      </c>
      <c r="T100" s="304">
        <v>6.0793334962923246E-2</v>
      </c>
      <c r="U100" s="304"/>
      <c r="V100" s="304">
        <v>8.8824575759174157E-2</v>
      </c>
      <c r="W100" s="304">
        <v>0.11466409357971774</v>
      </c>
      <c r="X100" s="304">
        <v>0.15018395991352737</v>
      </c>
      <c r="Y100" s="304"/>
      <c r="Z100" s="304">
        <v>0.19415283274604977</v>
      </c>
      <c r="AA100" s="304">
        <v>0.24847531553095981</v>
      </c>
      <c r="AB100" s="304">
        <v>0.26117759755858572</v>
      </c>
      <c r="AC100" s="304"/>
      <c r="AD100" s="304">
        <v>0.22037211311234342</v>
      </c>
      <c r="AE100" s="304">
        <v>0.24034794999821663</v>
      </c>
      <c r="AF100" s="304">
        <v>0.14795021905183031</v>
      </c>
      <c r="AG100" s="304"/>
      <c r="AH100" s="304">
        <v>0.24371290519075781</v>
      </c>
      <c r="AI100" s="304">
        <v>0.24521935735351788</v>
      </c>
      <c r="AJ100" s="304">
        <v>0.12511536816706922</v>
      </c>
      <c r="AK100" s="304"/>
      <c r="AL100" s="304">
        <v>4.6797607500040618E-2</v>
      </c>
      <c r="AM100" s="304">
        <v>4.7601250687403229E-2</v>
      </c>
      <c r="AN100" s="304">
        <v>5.3319184719505038E-2</v>
      </c>
    </row>
    <row r="101" spans="1:40" x14ac:dyDescent="0.2">
      <c r="A101" s="39" t="str">
        <f t="shared" si="80"/>
        <v>Elementary occupations</v>
      </c>
      <c r="B101" s="307">
        <f t="shared" si="82"/>
        <v>5.2981497944632423</v>
      </c>
      <c r="C101" s="307">
        <f t="shared" si="83"/>
        <v>4.721902047190043</v>
      </c>
      <c r="D101" s="307">
        <f t="shared" si="84"/>
        <v>3.5179840140380447</v>
      </c>
      <c r="E101" s="307"/>
      <c r="F101" s="307">
        <v>2.576011344696314E-3</v>
      </c>
      <c r="G101" s="307">
        <v>3.6202601605570964E-3</v>
      </c>
      <c r="H101" s="307">
        <v>3.5718356084374131E-3</v>
      </c>
      <c r="I101" s="307"/>
      <c r="J101" s="307">
        <v>6.1440916365984942E-2</v>
      </c>
      <c r="K101" s="307">
        <v>8.0234193268632917E-2</v>
      </c>
      <c r="L101" s="307">
        <v>0.11214544626813473</v>
      </c>
      <c r="M101" s="307"/>
      <c r="N101" s="307">
        <v>0.23533904035564882</v>
      </c>
      <c r="O101" s="307">
        <v>0.25762984928074717</v>
      </c>
      <c r="P101" s="307">
        <v>0.3388603952675136</v>
      </c>
      <c r="Q101" s="307"/>
      <c r="R101" s="307">
        <v>0.2091687118791267</v>
      </c>
      <c r="S101" s="307">
        <v>0.20834061994234646</v>
      </c>
      <c r="T101" s="307">
        <v>0.24099201523748101</v>
      </c>
      <c r="U101" s="307"/>
      <c r="V101" s="307">
        <v>0.13293642484013002</v>
      </c>
      <c r="W101" s="307">
        <v>0.13340774179517162</v>
      </c>
      <c r="X101" s="307">
        <v>0.14872266605707526</v>
      </c>
      <c r="Y101" s="307"/>
      <c r="Z101" s="307">
        <v>1.0628117662195533</v>
      </c>
      <c r="AA101" s="307">
        <v>1.1178428699696052</v>
      </c>
      <c r="AB101" s="307">
        <v>1.0586920410847835</v>
      </c>
      <c r="AC101" s="307"/>
      <c r="AD101" s="307">
        <v>1.7678961021458348</v>
      </c>
      <c r="AE101" s="307">
        <v>1.7177717606552605</v>
      </c>
      <c r="AF101" s="307">
        <v>1.2569364214708814</v>
      </c>
      <c r="AG101" s="307"/>
      <c r="AH101" s="307">
        <v>1.4613228212069744</v>
      </c>
      <c r="AI101" s="307">
        <v>1.0516447863316429</v>
      </c>
      <c r="AJ101" s="307">
        <v>0.24444073508096392</v>
      </c>
      <c r="AK101" s="307"/>
      <c r="AL101" s="307">
        <v>0.36465800010529315</v>
      </c>
      <c r="AM101" s="307">
        <v>0.15140996578607904</v>
      </c>
      <c r="AN101" s="307">
        <v>0.11362245796277361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Cambridge and Greater Peterborough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Cambridge and Greater Peterborough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Cambridge and Greater Peterborough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Cambridge and Greater Peterborough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Cambridge and Greater Peterborough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Cambridge and Greater Peterborough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Cambridge and Greater Peterborough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Cambridge and Greater Peterborough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Cambridge and Greater Peterborough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0.45790006725246718</v>
      </c>
      <c r="C8" s="69">
        <v>0.63384879077787615</v>
      </c>
      <c r="D8" s="69">
        <v>0.64295197790712078</v>
      </c>
      <c r="E8" s="69">
        <v>0.748064919663739</v>
      </c>
      <c r="F8" s="69">
        <v>0.98593376160268564</v>
      </c>
      <c r="G8" s="10"/>
      <c r="H8" s="69">
        <f>F8-D8</f>
        <v>0.34298178369556487</v>
      </c>
      <c r="I8" s="69">
        <f>'RD T1'!E36</f>
        <v>0.44239278639813284</v>
      </c>
      <c r="J8" s="69">
        <f>SUM(H8:I8)</f>
        <v>0.78537457009369771</v>
      </c>
      <c r="L8" t="str">
        <f>A8</f>
        <v>11 Corporate managers and directors</v>
      </c>
      <c r="M8" s="69">
        <v>3.4169569257095067</v>
      </c>
      <c r="N8" s="69">
        <v>4.7276051845646183</v>
      </c>
      <c r="O8" s="69">
        <v>4.5298068548178314</v>
      </c>
      <c r="P8" s="69">
        <v>5.2526564824561834</v>
      </c>
      <c r="Q8" s="69">
        <v>6.9251662149804565</v>
      </c>
      <c r="R8" s="10"/>
      <c r="S8" s="69">
        <f>Q8-O8</f>
        <v>2.3953593601626251</v>
      </c>
      <c r="T8" s="69">
        <f>'RD T1'!E65</f>
        <v>3.1199841482389075</v>
      </c>
      <c r="U8" s="69">
        <f>SUM(S8:T8)</f>
        <v>5.5153435084015321</v>
      </c>
      <c r="W8" t="str">
        <f>A8</f>
        <v>11 Corporate managers and directors</v>
      </c>
      <c r="X8" s="69">
        <v>9.0945707968422678</v>
      </c>
      <c r="Y8" s="69">
        <v>11.161713945152369</v>
      </c>
      <c r="Z8" s="69">
        <v>11.680583902774623</v>
      </c>
      <c r="AA8" s="69">
        <v>11.142232593883399</v>
      </c>
      <c r="AB8" s="69">
        <v>13.433768387596258</v>
      </c>
      <c r="AC8" s="69"/>
      <c r="AD8" s="69">
        <f>AB8-Z8</f>
        <v>1.7531844848216345</v>
      </c>
      <c r="AE8" s="69">
        <f>'RD T1'!E94</f>
        <v>6.8657372027498447</v>
      </c>
      <c r="AF8" s="69">
        <f>SUM(AD8:AE8)</f>
        <v>8.6189216875714791</v>
      </c>
      <c r="AH8" t="str">
        <f>L8</f>
        <v>11 Corporate managers and directors</v>
      </c>
      <c r="AI8" s="69">
        <v>1.7037008628970876</v>
      </c>
      <c r="AJ8" s="69">
        <v>1.9136697507191209</v>
      </c>
      <c r="AK8" s="69">
        <v>2.1643480445334204</v>
      </c>
      <c r="AL8" s="69">
        <v>1.9618217085635978</v>
      </c>
      <c r="AM8" s="69">
        <v>2.2647864380375848</v>
      </c>
      <c r="AN8" s="69"/>
      <c r="AO8" s="69">
        <f>AM8-AK8</f>
        <v>0.10043839350416439</v>
      </c>
      <c r="AP8" s="69">
        <f>'RD T1'!E123</f>
        <v>1.1114899494216897</v>
      </c>
      <c r="AQ8" s="69">
        <f>SUM(AO8:AP8)</f>
        <v>1.2119283429258541</v>
      </c>
      <c r="AS8" t="str">
        <f>W8</f>
        <v>11 Corporate managers and directors</v>
      </c>
      <c r="AT8" s="69">
        <v>2.6097987609111426</v>
      </c>
      <c r="AU8" s="69">
        <v>2.9060031798344643</v>
      </c>
      <c r="AV8" s="69">
        <v>3.2411500003749243</v>
      </c>
      <c r="AW8" s="69">
        <v>2.918871103538363</v>
      </c>
      <c r="AX8" s="69">
        <v>3.3625686399669208</v>
      </c>
      <c r="AY8" s="69"/>
      <c r="AZ8" s="69">
        <f>AX8-AV8</f>
        <v>0.1214186395919965</v>
      </c>
      <c r="BA8" s="69">
        <f>'RD T1'!E152</f>
        <v>1.6536915299285717</v>
      </c>
      <c r="BB8" s="69">
        <f>SUM(AZ8:BA8)</f>
        <v>1.7751101695205682</v>
      </c>
      <c r="BD8" t="str">
        <f>AH8</f>
        <v>11 Corporate managers and directors</v>
      </c>
      <c r="BE8" s="69">
        <v>6.3206034000638631</v>
      </c>
      <c r="BF8" s="69">
        <v>7.3032346479104611</v>
      </c>
      <c r="BG8" s="69">
        <v>6.9328660210984694</v>
      </c>
      <c r="BH8" s="69">
        <v>6.4781913992646007</v>
      </c>
      <c r="BI8" s="69">
        <v>7.0297426363737259</v>
      </c>
      <c r="BJ8" s="69"/>
      <c r="BK8" s="69">
        <f>BI8-BG8</f>
        <v>9.6876615275256484E-2</v>
      </c>
      <c r="BL8" s="69">
        <f>'RD T1'!E181</f>
        <v>3.0431368914349322</v>
      </c>
      <c r="BM8" s="69">
        <f>SUM(BK8:BL8)</f>
        <v>3.1400135067101886</v>
      </c>
      <c r="BO8" t="str">
        <f>AS8</f>
        <v>11 Corporate managers and directors</v>
      </c>
      <c r="BP8" s="69">
        <v>5.6098300090730211</v>
      </c>
      <c r="BQ8" s="69">
        <v>5.9646575820692851</v>
      </c>
      <c r="BR8" s="69">
        <v>6.1252661698899127</v>
      </c>
      <c r="BS8" s="69">
        <v>5.0158646268333893</v>
      </c>
      <c r="BT8" s="69">
        <v>4.2015335226593988</v>
      </c>
      <c r="BU8" s="69"/>
      <c r="BV8" s="69">
        <f>BT8-BR8</f>
        <v>-1.9237326472305138</v>
      </c>
      <c r="BW8" s="69">
        <f>'RD T1'!E210</f>
        <v>2.2753502909252523</v>
      </c>
      <c r="BX8" s="69">
        <f>SUM(BV8:BW8)</f>
        <v>0.35161764369473847</v>
      </c>
      <c r="BZ8" t="str">
        <f>BD8</f>
        <v>11 Corporate managers and directors</v>
      </c>
      <c r="CA8" s="69">
        <v>4.038229907510293</v>
      </c>
      <c r="CB8" s="69">
        <v>4.3326449913091825</v>
      </c>
      <c r="CC8" s="69">
        <v>4.0970374975450259</v>
      </c>
      <c r="CD8" s="69">
        <v>3.6557636984223039</v>
      </c>
      <c r="CE8" s="69">
        <v>2.9612020804462404</v>
      </c>
      <c r="CF8" s="69"/>
      <c r="CG8" s="69">
        <f>CE8-CC8</f>
        <v>-1.1358354170987854</v>
      </c>
      <c r="CH8" s="69">
        <f>'RD T1'!E239</f>
        <v>1.5544764115517813</v>
      </c>
      <c r="CI8" s="69">
        <f>SUM(CG8:CH8)</f>
        <v>0.41864099445299585</v>
      </c>
      <c r="CK8" t="str">
        <f>BO8</f>
        <v>11 Corporate managers and directors</v>
      </c>
      <c r="CL8" s="69">
        <v>0.72638657219673652</v>
      </c>
      <c r="CM8" s="69">
        <v>0.89911140195999484</v>
      </c>
      <c r="CN8" s="69">
        <v>0.68436670994148874</v>
      </c>
      <c r="CO8" s="69">
        <v>0.56586620751454686</v>
      </c>
      <c r="CP8" s="69">
        <v>0.50660830196380968</v>
      </c>
      <c r="CQ8" s="69"/>
      <c r="CR8" s="69">
        <f>CP8-CN8</f>
        <v>-0.17775840797767906</v>
      </c>
      <c r="CS8" s="69">
        <f>'RD T1'!E268</f>
        <v>0.16611304699672477</v>
      </c>
      <c r="CT8" s="69">
        <f>SUM(CR8:CS8)</f>
        <v>-1.1645360980954284E-2</v>
      </c>
    </row>
    <row r="9" spans="1:98" x14ac:dyDescent="0.2">
      <c r="A9" s="10" t="str">
        <f>name!D5</f>
        <v>12 Other managers and proprietors</v>
      </c>
      <c r="B9" s="69">
        <v>0.17421991030741671</v>
      </c>
      <c r="C9" s="69">
        <v>0.21660087244147547</v>
      </c>
      <c r="D9" s="69">
        <v>0.20762245215474789</v>
      </c>
      <c r="E9" s="69">
        <v>0.3297848697825409</v>
      </c>
      <c r="F9" s="69">
        <v>0.46671586105368379</v>
      </c>
      <c r="H9" s="69">
        <f t="shared" ref="H9:H32" si="26">F9-D9</f>
        <v>0.2590934088989359</v>
      </c>
      <c r="I9" s="69">
        <f>'RD T1'!E37</f>
        <v>0.22549621547014589</v>
      </c>
      <c r="J9" s="69">
        <f t="shared" ref="J9:J32" si="27">SUM(H9:I9)</f>
        <v>0.48458962436908182</v>
      </c>
      <c r="L9" t="str">
        <f t="shared" ref="L9:L32" si="28">A9</f>
        <v>12 Other managers and proprietors</v>
      </c>
      <c r="M9" s="69">
        <v>1.3192717624128134</v>
      </c>
      <c r="N9" s="69">
        <v>1.6808985248884381</v>
      </c>
      <c r="O9" s="69">
        <v>1.6252298603570405</v>
      </c>
      <c r="P9" s="69">
        <v>2.4899200662326262</v>
      </c>
      <c r="Q9" s="69">
        <v>3.5687083994580697</v>
      </c>
      <c r="S9" s="69">
        <f t="shared" ref="S9:S35" si="29">Q9-O9</f>
        <v>1.9434785391010292</v>
      </c>
      <c r="T9" s="69">
        <f>'RD T1'!E66</f>
        <v>1.6879546241001244</v>
      </c>
      <c r="U9" s="69">
        <f t="shared" ref="U9:U32" si="30">SUM(S9:T9)</f>
        <v>3.6314331632011534</v>
      </c>
      <c r="W9" t="str">
        <f t="shared" ref="W9:W32" si="31">A9</f>
        <v>12 Other managers and proprietors</v>
      </c>
      <c r="X9" s="69">
        <v>3.2991727951113705</v>
      </c>
      <c r="Y9" s="69">
        <v>3.516695806259845</v>
      </c>
      <c r="Z9" s="69">
        <v>3.8842891011913294</v>
      </c>
      <c r="AA9" s="69">
        <v>4.8731855668184654</v>
      </c>
      <c r="AB9" s="69">
        <v>6.3032322189621661</v>
      </c>
      <c r="AC9" s="69"/>
      <c r="AD9" s="69">
        <f t="shared" ref="AD9:AD32" si="32">AB9-Z9</f>
        <v>2.4189431177708367</v>
      </c>
      <c r="AE9" s="69">
        <f>'RD T1'!E95</f>
        <v>3.3367154281225195</v>
      </c>
      <c r="AF9" s="69">
        <f t="shared" ref="AF9:AF32" si="33">SUM(AD9:AE9)</f>
        <v>5.7556585458933558</v>
      </c>
      <c r="AH9" t="str">
        <f t="shared" ref="AH9:AH32" si="34">L9</f>
        <v>12 Other managers and proprietors</v>
      </c>
      <c r="AI9" s="69">
        <v>0.93415257333147517</v>
      </c>
      <c r="AJ9" s="69">
        <v>1.0052112177699528</v>
      </c>
      <c r="AK9" s="69">
        <v>1.2080717172398847</v>
      </c>
      <c r="AL9" s="69">
        <v>1.4459653898978073</v>
      </c>
      <c r="AM9" s="69">
        <v>1.8900595964599332</v>
      </c>
      <c r="AN9" s="69"/>
      <c r="AO9" s="69">
        <f t="shared" ref="AO9:AO32" si="35">AM9-AK9</f>
        <v>0.68198787922004844</v>
      </c>
      <c r="AP9" s="69">
        <f>'RD T1'!E124</f>
        <v>1.0226899546523389</v>
      </c>
      <c r="AQ9" s="69">
        <f t="shared" ref="AQ9:AQ32" si="36">SUM(AO9:AP9)</f>
        <v>1.7046778338723874</v>
      </c>
      <c r="AS9" t="str">
        <f t="shared" ref="AS9:AS32" si="37">W9</f>
        <v>12 Other managers and proprietors</v>
      </c>
      <c r="AT9" s="69">
        <v>1.0417378194108926</v>
      </c>
      <c r="AU9" s="69">
        <v>1.0989698381591355</v>
      </c>
      <c r="AV9" s="69">
        <v>1.2304086435678487</v>
      </c>
      <c r="AW9" s="69">
        <v>1.5387569720857355</v>
      </c>
      <c r="AX9" s="69">
        <v>1.9405948542780838</v>
      </c>
      <c r="AY9" s="69"/>
      <c r="AZ9" s="69">
        <f t="shared" ref="AZ9:AZ32" si="38">AX9-AV9</f>
        <v>0.71018621071023502</v>
      </c>
      <c r="BA9" s="69">
        <f>'RD T1'!E153</f>
        <v>0.98640042153066854</v>
      </c>
      <c r="BB9" s="69">
        <f t="shared" ref="BB9:BB32" si="39">SUM(AZ9:BA9)</f>
        <v>1.6965866322409036</v>
      </c>
      <c r="BD9" t="str">
        <f t="shared" ref="BD9:BD32" si="40">AH9</f>
        <v>12 Other managers and proprietors</v>
      </c>
      <c r="BE9" s="69">
        <v>3.0891779281531693</v>
      </c>
      <c r="BF9" s="69">
        <v>3.0165638462112749</v>
      </c>
      <c r="BG9" s="69">
        <v>2.8365884460412554</v>
      </c>
      <c r="BH9" s="69">
        <v>3.5485596018360273</v>
      </c>
      <c r="BI9" s="69">
        <v>3.9732268319535162</v>
      </c>
      <c r="BJ9" s="69"/>
      <c r="BK9" s="69">
        <f t="shared" ref="BK9:BK32" si="41">BI9-BG9</f>
        <v>1.1366383859122609</v>
      </c>
      <c r="BL9" s="69">
        <f>'RD T1'!E182</f>
        <v>1.7867324583500255</v>
      </c>
      <c r="BM9" s="69">
        <f t="shared" ref="BM9:BM32" si="42">SUM(BK9:BL9)</f>
        <v>2.9233708442622861</v>
      </c>
      <c r="BO9" t="str">
        <f t="shared" ref="BO9:BO32" si="43">AS9</f>
        <v>12 Other managers and proprietors</v>
      </c>
      <c r="BP9" s="69">
        <v>3.1394543348034465</v>
      </c>
      <c r="BQ9" s="69">
        <v>3.1411103073680682</v>
      </c>
      <c r="BR9" s="69">
        <v>3.1001864448084442</v>
      </c>
      <c r="BS9" s="69">
        <v>3.6083814909495491</v>
      </c>
      <c r="BT9" s="69">
        <v>3.5511705535529838</v>
      </c>
      <c r="BU9" s="69"/>
      <c r="BV9" s="69">
        <f t="shared" ref="BV9:BV32" si="44">BT9-BR9</f>
        <v>0.45098410874453965</v>
      </c>
      <c r="BW9" s="69">
        <f>'RD T1'!E211</f>
        <v>1.9608667831190572</v>
      </c>
      <c r="BX9" s="69">
        <f t="shared" ref="BX9:BX32" si="45">SUM(BV9:BW9)</f>
        <v>2.4118508918635966</v>
      </c>
      <c r="BZ9" t="str">
        <f t="shared" ref="BZ9:BZ32" si="46">BD9</f>
        <v>12 Other managers and proprietors</v>
      </c>
      <c r="CA9" s="69">
        <v>2.0856734603476763</v>
      </c>
      <c r="CB9" s="69">
        <v>1.9580087064677107</v>
      </c>
      <c r="CC9" s="69">
        <v>1.8525533003623815</v>
      </c>
      <c r="CD9" s="69">
        <v>2.0100541523450923</v>
      </c>
      <c r="CE9" s="69">
        <v>1.7031341054422624</v>
      </c>
      <c r="CF9" s="69"/>
      <c r="CG9" s="69">
        <f t="shared" ref="CG9:CG32" si="47">CE9-CC9</f>
        <v>-0.14941919492011912</v>
      </c>
      <c r="CH9" s="69">
        <f>'RD T1'!E240</f>
        <v>0.87903980756081601</v>
      </c>
      <c r="CI9" s="69">
        <f t="shared" ref="CI9:CI32" si="48">SUM(CG9:CH9)</f>
        <v>0.72962061264069689</v>
      </c>
      <c r="CK9" t="str">
        <f t="shared" ref="CK9:CK32" si="49">BO9</f>
        <v>12 Other managers and proprietors</v>
      </c>
      <c r="CL9" s="69">
        <v>0.69602728405615122</v>
      </c>
      <c r="CM9" s="69">
        <v>0.72643720439367521</v>
      </c>
      <c r="CN9" s="69">
        <v>0.56405394723268865</v>
      </c>
      <c r="CO9" s="69">
        <v>0.69515733099313681</v>
      </c>
      <c r="CP9" s="69">
        <v>0.61979410124697853</v>
      </c>
      <c r="CQ9" s="69"/>
      <c r="CR9" s="69">
        <f t="shared" ref="CR9:CR32" si="50">CP9-CN9</f>
        <v>5.5740154014289889E-2</v>
      </c>
      <c r="CS9" s="69">
        <f>'RD T1'!E269</f>
        <v>0.22080432132446001</v>
      </c>
      <c r="CT9" s="69">
        <f t="shared" ref="CT9:CT32" si="51">SUM(CR9:CS9)</f>
        <v>0.27654447533874993</v>
      </c>
    </row>
    <row r="10" spans="1:98" x14ac:dyDescent="0.2">
      <c r="A10" s="10" t="str">
        <f>name!D6</f>
        <v>21 Science, research, engineering and technology professionals</v>
      </c>
      <c r="B10" s="69">
        <v>1.5222192860582993</v>
      </c>
      <c r="C10" s="69">
        <v>1.9620491558067357</v>
      </c>
      <c r="D10" s="69">
        <v>1.8973109131647423</v>
      </c>
      <c r="E10" s="69">
        <v>2.3487984548124641</v>
      </c>
      <c r="F10" s="69">
        <v>2.9157985542530387</v>
      </c>
      <c r="G10" s="11"/>
      <c r="H10" s="69">
        <f t="shared" si="26"/>
        <v>1.0184876410882964</v>
      </c>
      <c r="I10" s="69">
        <f>'RD T1'!E38</f>
        <v>0.96957681979682686</v>
      </c>
      <c r="J10" s="69">
        <f t="shared" si="27"/>
        <v>1.9880644608851232</v>
      </c>
      <c r="L10" t="str">
        <f t="shared" si="28"/>
        <v>21 Science, research, engineering and technology professionals</v>
      </c>
      <c r="M10" s="69">
        <v>5.4126549952850871</v>
      </c>
      <c r="N10" s="69">
        <v>7.3031962986615566</v>
      </c>
      <c r="O10" s="69">
        <v>7.4283796417394541</v>
      </c>
      <c r="P10" s="69">
        <v>9.5311688623407989</v>
      </c>
      <c r="Q10" s="69">
        <v>12.339654499874397</v>
      </c>
      <c r="R10" s="11"/>
      <c r="S10" s="69">
        <f t="shared" si="29"/>
        <v>4.9112748581349432</v>
      </c>
      <c r="T10" s="69">
        <f>'RD T1'!E67</f>
        <v>4.1156230980651127</v>
      </c>
      <c r="U10" s="69">
        <f t="shared" si="30"/>
        <v>9.026897956200056</v>
      </c>
      <c r="W10" t="str">
        <f t="shared" si="31"/>
        <v>21 Science, research, engineering and technology professionals</v>
      </c>
      <c r="X10" s="69">
        <v>11.012192697777488</v>
      </c>
      <c r="Y10" s="69">
        <v>12.854826322984712</v>
      </c>
      <c r="Z10" s="69">
        <v>13.792695969191429</v>
      </c>
      <c r="AA10" s="69">
        <v>14.115361160392183</v>
      </c>
      <c r="AB10" s="69">
        <v>15.862363699507597</v>
      </c>
      <c r="AC10" s="69"/>
      <c r="AD10" s="69">
        <f t="shared" si="32"/>
        <v>2.0696677303161675</v>
      </c>
      <c r="AE10" s="69">
        <f>'RD T1'!E96</f>
        <v>5.7720430624556887</v>
      </c>
      <c r="AF10" s="69">
        <f t="shared" si="33"/>
        <v>7.8417107927718561</v>
      </c>
      <c r="AH10" t="str">
        <f t="shared" si="34"/>
        <v>21 Science, research, engineering and technology professionals</v>
      </c>
      <c r="AI10" s="69">
        <v>1.0858888518230456</v>
      </c>
      <c r="AJ10" s="69">
        <v>1.2115403285310191</v>
      </c>
      <c r="AK10" s="69">
        <v>1.3787883113700814</v>
      </c>
      <c r="AL10" s="69">
        <v>1.4321379501229794</v>
      </c>
      <c r="AM10" s="69">
        <v>1.7077381368616606</v>
      </c>
      <c r="AN10" s="69"/>
      <c r="AO10" s="69">
        <f t="shared" si="35"/>
        <v>0.32894982549157925</v>
      </c>
      <c r="AP10" s="69">
        <f>'RD T1'!E125</f>
        <v>0.57220231526032861</v>
      </c>
      <c r="AQ10" s="69">
        <f t="shared" si="36"/>
        <v>0.90115214075190786</v>
      </c>
      <c r="AS10" t="str">
        <f t="shared" si="37"/>
        <v>21 Science, research, engineering and technology professionals</v>
      </c>
      <c r="AT10" s="69">
        <v>2.8554542503119733</v>
      </c>
      <c r="AU10" s="69">
        <v>3.2160840994784974</v>
      </c>
      <c r="AV10" s="69">
        <v>3.3018961461426106</v>
      </c>
      <c r="AW10" s="69">
        <v>3.0221130423922951</v>
      </c>
      <c r="AX10" s="69">
        <v>3.2255267086092161</v>
      </c>
      <c r="AY10" s="69"/>
      <c r="AZ10" s="69">
        <f t="shared" si="38"/>
        <v>-7.6369437533394535E-2</v>
      </c>
      <c r="BA10" s="69">
        <f>'RD T1'!E154</f>
        <v>1.1268901767245454</v>
      </c>
      <c r="BB10" s="69">
        <f t="shared" si="39"/>
        <v>1.0505207391911509</v>
      </c>
      <c r="BD10" t="str">
        <f t="shared" si="40"/>
        <v>21 Science, research, engineering and technology professionals</v>
      </c>
      <c r="BE10" s="69">
        <v>4.2176780887672125</v>
      </c>
      <c r="BF10" s="69">
        <v>4.6018398467644737</v>
      </c>
      <c r="BG10" s="69">
        <v>4.2568012196993443</v>
      </c>
      <c r="BH10" s="69">
        <v>4.1357298261173243</v>
      </c>
      <c r="BI10" s="69">
        <v>3.965137355018153</v>
      </c>
      <c r="BJ10" s="69"/>
      <c r="BK10" s="69">
        <f t="shared" si="41"/>
        <v>-0.29166386468119132</v>
      </c>
      <c r="BL10" s="69">
        <f>'RD T1'!E183</f>
        <v>1.2219430609491841</v>
      </c>
      <c r="BM10" s="69">
        <f t="shared" si="42"/>
        <v>0.93027919626799283</v>
      </c>
      <c r="BO10" t="str">
        <f t="shared" si="43"/>
        <v>21 Science, research, engineering and technology professionals</v>
      </c>
      <c r="BP10" s="69">
        <v>3.387090229887125</v>
      </c>
      <c r="BQ10" s="69">
        <v>3.7006941600783478</v>
      </c>
      <c r="BR10" s="69">
        <v>3.9334623842048284</v>
      </c>
      <c r="BS10" s="69">
        <v>3.6324012700957264</v>
      </c>
      <c r="BT10" s="69">
        <v>3.3698770899621069</v>
      </c>
      <c r="BU10" s="69"/>
      <c r="BV10" s="69">
        <f t="shared" si="44"/>
        <v>-0.56358529424272152</v>
      </c>
      <c r="BW10" s="69">
        <f>'RD T1'!E212</f>
        <v>1.247698819559476</v>
      </c>
      <c r="BX10" s="69">
        <f t="shared" si="45"/>
        <v>0.68411352531675451</v>
      </c>
      <c r="BZ10" t="str">
        <f t="shared" si="46"/>
        <v>21 Science, research, engineering and technology professionals</v>
      </c>
      <c r="CA10" s="69">
        <v>2.2619828081742486</v>
      </c>
      <c r="CB10" s="69">
        <v>2.512917702794828</v>
      </c>
      <c r="CC10" s="69">
        <v>2.2966625062695547</v>
      </c>
      <c r="CD10" s="69">
        <v>2.2499455342868315</v>
      </c>
      <c r="CE10" s="69">
        <v>1.6920065650400562</v>
      </c>
      <c r="CF10" s="69"/>
      <c r="CG10" s="69">
        <f t="shared" si="47"/>
        <v>-0.60465594122949851</v>
      </c>
      <c r="CH10" s="69">
        <f>'RD T1'!E241</f>
        <v>0.64163176438829994</v>
      </c>
      <c r="CI10" s="69">
        <f t="shared" si="48"/>
        <v>3.6975823158801435E-2</v>
      </c>
      <c r="CK10" t="str">
        <f t="shared" si="49"/>
        <v>21 Science, research, engineering and technology professionals</v>
      </c>
      <c r="CL10" s="69">
        <v>0.4063968917623631</v>
      </c>
      <c r="CM10" s="69">
        <v>0.55689695767829783</v>
      </c>
      <c r="CN10" s="69">
        <v>0.4418367224745221</v>
      </c>
      <c r="CO10" s="69">
        <v>0.52523485792585667</v>
      </c>
      <c r="CP10" s="69">
        <v>0.47715979193875097</v>
      </c>
      <c r="CQ10" s="69"/>
      <c r="CR10" s="69">
        <f t="shared" si="50"/>
        <v>3.5323069464228862E-2</v>
      </c>
      <c r="CS10" s="69">
        <f>'RD T1'!E270</f>
        <v>0.13298410592122234</v>
      </c>
      <c r="CT10" s="69">
        <f t="shared" si="51"/>
        <v>0.1683071753854512</v>
      </c>
    </row>
    <row r="11" spans="1:98" x14ac:dyDescent="0.2">
      <c r="A11" s="10" t="str">
        <f>name!D7</f>
        <v>22 Health professionals</v>
      </c>
      <c r="B11" s="69">
        <v>0.86112660543370945</v>
      </c>
      <c r="C11" s="69">
        <v>1.1866658270677413</v>
      </c>
      <c r="D11" s="69">
        <v>1.0342704382969587</v>
      </c>
      <c r="E11" s="69">
        <v>1.4167080918529167</v>
      </c>
      <c r="F11" s="69">
        <v>1.9258128912904595</v>
      </c>
      <c r="G11" s="11"/>
      <c r="H11" s="69">
        <f t="shared" si="26"/>
        <v>0.89154245299350077</v>
      </c>
      <c r="I11" s="69">
        <f>'RD T1'!E39</f>
        <v>0.78149476898520953</v>
      </c>
      <c r="J11" s="69">
        <f t="shared" si="27"/>
        <v>1.6730372219787104</v>
      </c>
      <c r="L11" t="str">
        <f t="shared" si="28"/>
        <v>22 Health professionals</v>
      </c>
      <c r="M11" s="69">
        <v>2.4298972542423698</v>
      </c>
      <c r="N11" s="69">
        <v>3.5035177374453705</v>
      </c>
      <c r="O11" s="69">
        <v>3.1020244889737345</v>
      </c>
      <c r="P11" s="69">
        <v>4.1842853958772777</v>
      </c>
      <c r="Q11" s="69">
        <v>5.5978930308968824</v>
      </c>
      <c r="R11" s="11"/>
      <c r="S11" s="69">
        <f t="shared" si="29"/>
        <v>2.4958685419231479</v>
      </c>
      <c r="T11" s="69">
        <f>'RD T1'!E68</f>
        <v>2.4069255961445695</v>
      </c>
      <c r="U11" s="69">
        <f t="shared" si="30"/>
        <v>4.9027941380677174</v>
      </c>
      <c r="W11" t="str">
        <f t="shared" si="31"/>
        <v>22 Health professionals</v>
      </c>
      <c r="X11" s="69">
        <v>5.5170696015639047</v>
      </c>
      <c r="Y11" s="69">
        <v>6.7814158404730813</v>
      </c>
      <c r="Z11" s="69">
        <v>7.2299831356305875</v>
      </c>
      <c r="AA11" s="69">
        <v>7.9292740217494524</v>
      </c>
      <c r="AB11" s="69">
        <v>9.555699316223583</v>
      </c>
      <c r="AC11" s="69"/>
      <c r="AD11" s="69">
        <f t="shared" si="32"/>
        <v>2.3257161805929956</v>
      </c>
      <c r="AE11" s="69">
        <f>'RD T1'!E97</f>
        <v>4.8167986520734871</v>
      </c>
      <c r="AF11" s="69">
        <f t="shared" si="33"/>
        <v>7.1425148326664827</v>
      </c>
      <c r="AH11" t="str">
        <f t="shared" si="34"/>
        <v>22 Health professionals</v>
      </c>
      <c r="AI11" s="69">
        <v>2.7996359541119684</v>
      </c>
      <c r="AJ11" s="69">
        <v>2.3527041095058316</v>
      </c>
      <c r="AK11" s="69">
        <v>2.2743502219994935</v>
      </c>
      <c r="AL11" s="69">
        <v>1.3382730459996972</v>
      </c>
      <c r="AM11" s="69">
        <v>0.62291530786928151</v>
      </c>
      <c r="AN11" s="69"/>
      <c r="AO11" s="69">
        <f t="shared" si="35"/>
        <v>-1.651434914130212</v>
      </c>
      <c r="AP11" s="69">
        <f>'RD T1'!E126</f>
        <v>0.47377082461563014</v>
      </c>
      <c r="AQ11" s="69">
        <f t="shared" si="36"/>
        <v>-1.177664089514582</v>
      </c>
      <c r="AS11" t="str">
        <f t="shared" si="37"/>
        <v>22 Health professionals</v>
      </c>
      <c r="AT11" s="69">
        <v>0.40990408018432267</v>
      </c>
      <c r="AU11" s="69">
        <v>0.5008334608000049</v>
      </c>
      <c r="AV11" s="69">
        <v>0.62377784372866951</v>
      </c>
      <c r="AW11" s="69">
        <v>0.64658270782709537</v>
      </c>
      <c r="AX11" s="69">
        <v>0.77230904876914841</v>
      </c>
      <c r="AY11" s="69"/>
      <c r="AZ11" s="69">
        <f t="shared" si="38"/>
        <v>0.1485312050404789</v>
      </c>
      <c r="BA11" s="69">
        <f>'RD T1'!E155</f>
        <v>0.35834727809708777</v>
      </c>
      <c r="BB11" s="69">
        <f t="shared" si="39"/>
        <v>0.50687848313756667</v>
      </c>
      <c r="BD11" t="str">
        <f t="shared" si="40"/>
        <v>22 Health professionals</v>
      </c>
      <c r="BE11" s="69">
        <v>1.6806369596807813</v>
      </c>
      <c r="BF11" s="69">
        <v>1.8878978139556613</v>
      </c>
      <c r="BG11" s="69">
        <v>1.8671741951663063</v>
      </c>
      <c r="BH11" s="69">
        <v>2.1888537201698046</v>
      </c>
      <c r="BI11" s="69">
        <v>2.395498726406541</v>
      </c>
      <c r="BJ11" s="69"/>
      <c r="BK11" s="69">
        <f t="shared" si="41"/>
        <v>0.52832453124023471</v>
      </c>
      <c r="BL11" s="69">
        <f>'RD T1'!E184</f>
        <v>1.287124219572207</v>
      </c>
      <c r="BM11" s="69">
        <f t="shared" si="42"/>
        <v>1.8154487508124417</v>
      </c>
      <c r="BO11" t="str">
        <f t="shared" si="43"/>
        <v>22 Health professionals</v>
      </c>
      <c r="BP11" s="69">
        <v>1.3427357898980452</v>
      </c>
      <c r="BQ11" s="69">
        <v>1.5906011809394216</v>
      </c>
      <c r="BR11" s="69">
        <v>1.4943307172953388</v>
      </c>
      <c r="BS11" s="69">
        <v>1.5958095564466996</v>
      </c>
      <c r="BT11" s="69">
        <v>1.4128273996317235</v>
      </c>
      <c r="BU11" s="69"/>
      <c r="BV11" s="69">
        <f t="shared" si="44"/>
        <v>-8.1503317663615293E-2</v>
      </c>
      <c r="BW11" s="69">
        <f>'RD T1'!E213</f>
        <v>0.74312332285016336</v>
      </c>
      <c r="BX11" s="69">
        <f t="shared" si="45"/>
        <v>0.66162000518654807</v>
      </c>
      <c r="BZ11" t="str">
        <f t="shared" si="46"/>
        <v>22 Health professionals</v>
      </c>
      <c r="CA11" s="69">
        <v>0.835856550957782</v>
      </c>
      <c r="CB11" s="69">
        <v>1.1181580644349964</v>
      </c>
      <c r="CC11" s="69">
        <v>0.87571997804665924</v>
      </c>
      <c r="CD11" s="69">
        <v>0.88958686595831116</v>
      </c>
      <c r="CE11" s="69">
        <v>0.6068816323394387</v>
      </c>
      <c r="CF11" s="69"/>
      <c r="CG11" s="69">
        <f t="shared" si="47"/>
        <v>-0.26883834570722054</v>
      </c>
      <c r="CH11" s="69">
        <f>'RD T1'!E242</f>
        <v>0.34598224591745358</v>
      </c>
      <c r="CI11" s="69">
        <f t="shared" si="48"/>
        <v>7.7143900210233041E-2</v>
      </c>
      <c r="CK11" t="str">
        <f t="shared" si="49"/>
        <v>22 Health professionals</v>
      </c>
      <c r="CL11" s="69">
        <v>0.10800236311190495</v>
      </c>
      <c r="CM11" s="69">
        <v>0.15680491065098257</v>
      </c>
      <c r="CN11" s="69">
        <v>0.11759068927910003</v>
      </c>
      <c r="CO11" s="69">
        <v>0.13627701100368356</v>
      </c>
      <c r="CP11" s="69">
        <v>0.15033028150532515</v>
      </c>
      <c r="CQ11" s="69"/>
      <c r="CR11" s="69">
        <f t="shared" si="50"/>
        <v>3.273959222622512E-2</v>
      </c>
      <c r="CS11" s="69">
        <f>'RD T1'!E271</f>
        <v>4.9025990164853796E-2</v>
      </c>
      <c r="CT11" s="69">
        <f t="shared" si="51"/>
        <v>8.1765582391078923E-2</v>
      </c>
    </row>
    <row r="12" spans="1:98" x14ac:dyDescent="0.2">
      <c r="A12" s="10" t="str">
        <f>name!D8</f>
        <v>23 Teaching and other educational professionals</v>
      </c>
      <c r="B12" s="69">
        <v>1.8450697830360838</v>
      </c>
      <c r="C12" s="69">
        <v>2.2665202965331135</v>
      </c>
      <c r="D12" s="69">
        <v>2.3116191141222227</v>
      </c>
      <c r="E12" s="69">
        <v>2.7110587043035581</v>
      </c>
      <c r="F12" s="69">
        <v>3.1991006770569315</v>
      </c>
      <c r="G12" s="11"/>
      <c r="H12" s="69">
        <f t="shared" si="26"/>
        <v>0.88748156293470881</v>
      </c>
      <c r="I12" s="69">
        <f>'RD T1'!E40</f>
        <v>1.4154988031704945</v>
      </c>
      <c r="J12" s="69">
        <f t="shared" si="27"/>
        <v>2.3029803661052033</v>
      </c>
      <c r="L12" t="str">
        <f t="shared" si="28"/>
        <v>23 Teaching and other educational professionals</v>
      </c>
      <c r="M12" s="69">
        <v>10.147721061274437</v>
      </c>
      <c r="N12" s="69">
        <v>13.325133935066216</v>
      </c>
      <c r="O12" s="69">
        <v>13.253873079087279</v>
      </c>
      <c r="P12" s="69">
        <v>15.703044699003243</v>
      </c>
      <c r="Q12" s="69">
        <v>18.623704121213997</v>
      </c>
      <c r="R12" s="11"/>
      <c r="S12" s="69">
        <f t="shared" si="29"/>
        <v>5.3698310421267177</v>
      </c>
      <c r="T12" s="69">
        <f>'RD T1'!E69</f>
        <v>8.5614512422731046</v>
      </c>
      <c r="U12" s="69">
        <f t="shared" si="30"/>
        <v>13.931282284399822</v>
      </c>
      <c r="W12" t="str">
        <f t="shared" si="31"/>
        <v>23 Teaching and other educational professionals</v>
      </c>
      <c r="X12" s="69">
        <v>7.3762593265361494</v>
      </c>
      <c r="Y12" s="69">
        <v>7.5417587350132615</v>
      </c>
      <c r="Z12" s="69">
        <v>8.6666904864436773</v>
      </c>
      <c r="AA12" s="69">
        <v>7.0646541120952211</v>
      </c>
      <c r="AB12" s="69">
        <v>6.0794803619603535</v>
      </c>
      <c r="AC12" s="69"/>
      <c r="AD12" s="69">
        <f t="shared" si="32"/>
        <v>-2.5872101244833239</v>
      </c>
      <c r="AE12" s="69">
        <f>'RD T1'!E98</f>
        <v>3.6402377191228905</v>
      </c>
      <c r="AF12" s="69">
        <f t="shared" si="33"/>
        <v>1.0530275946395666</v>
      </c>
      <c r="AH12" t="str">
        <f t="shared" si="34"/>
        <v>23 Teaching and other educational professionals</v>
      </c>
      <c r="AI12" s="69">
        <v>1.0664179812183543</v>
      </c>
      <c r="AJ12" s="69">
        <v>0.65108416584214956</v>
      </c>
      <c r="AK12" s="69">
        <v>0.61375179498276222</v>
      </c>
      <c r="AL12" s="69">
        <v>0.35961560693592515</v>
      </c>
      <c r="AM12" s="69">
        <v>0.36387738595846125</v>
      </c>
      <c r="AN12" s="69"/>
      <c r="AO12" s="69">
        <f t="shared" si="35"/>
        <v>-0.24987440902430097</v>
      </c>
      <c r="AP12" s="69">
        <f>'RD T1'!E127</f>
        <v>0.1194823761999087</v>
      </c>
      <c r="AQ12" s="69">
        <f t="shared" si="36"/>
        <v>-0.13039203282439227</v>
      </c>
      <c r="AS12" t="str">
        <f t="shared" si="37"/>
        <v>23 Teaching and other educational professionals</v>
      </c>
      <c r="AT12" s="69">
        <v>0.25926553017292137</v>
      </c>
      <c r="AU12" s="69">
        <v>0.26641528036289086</v>
      </c>
      <c r="AV12" s="69">
        <v>0.27892231869313866</v>
      </c>
      <c r="AW12" s="69">
        <v>0.22253247089105277</v>
      </c>
      <c r="AX12" s="69">
        <v>0.19525847941185095</v>
      </c>
      <c r="AY12" s="69"/>
      <c r="AZ12" s="69">
        <f t="shared" si="38"/>
        <v>-8.3663839281287705E-2</v>
      </c>
      <c r="BA12" s="69">
        <f>'RD T1'!E156</f>
        <v>0.10425255601327718</v>
      </c>
      <c r="BB12" s="69">
        <f t="shared" si="39"/>
        <v>2.0588716731989476E-2</v>
      </c>
      <c r="BD12" t="str">
        <f t="shared" si="40"/>
        <v>23 Teaching and other educational professionals</v>
      </c>
      <c r="BE12" s="69">
        <v>1.0376058244091455</v>
      </c>
      <c r="BF12" s="69">
        <v>1.1035250875575222</v>
      </c>
      <c r="BG12" s="69">
        <v>1.0891326301592938</v>
      </c>
      <c r="BH12" s="69">
        <v>1.1832926134086834</v>
      </c>
      <c r="BI12" s="69">
        <v>1.4581055281129016</v>
      </c>
      <c r="BJ12" s="69"/>
      <c r="BK12" s="69">
        <f t="shared" si="41"/>
        <v>0.36897289795360777</v>
      </c>
      <c r="BL12" s="69">
        <f>'RD T1'!E185</f>
        <v>0.52660632201509572</v>
      </c>
      <c r="BM12" s="69">
        <f t="shared" si="42"/>
        <v>0.89557921996870349</v>
      </c>
      <c r="BO12" t="str">
        <f t="shared" si="43"/>
        <v>23 Teaching and other educational professionals</v>
      </c>
      <c r="BP12" s="69">
        <v>0.89383056537743588</v>
      </c>
      <c r="BQ12" s="69">
        <v>0.98512435911115004</v>
      </c>
      <c r="BR12" s="69">
        <v>0.95501551129680895</v>
      </c>
      <c r="BS12" s="69">
        <v>0.93760267100218297</v>
      </c>
      <c r="BT12" s="69">
        <v>0.8563681171564409</v>
      </c>
      <c r="BU12" s="69"/>
      <c r="BV12" s="69">
        <f t="shared" si="44"/>
        <v>-9.864739414036805E-2</v>
      </c>
      <c r="BW12" s="69">
        <f>'RD T1'!E214</f>
        <v>0.42465324546985783</v>
      </c>
      <c r="BX12" s="69">
        <f t="shared" si="45"/>
        <v>0.32600585132948978</v>
      </c>
      <c r="BZ12" t="str">
        <f t="shared" si="46"/>
        <v>23 Teaching and other educational professionals</v>
      </c>
      <c r="CA12" s="69">
        <v>0.66110229488437522</v>
      </c>
      <c r="CB12" s="69">
        <v>0.75819129447954847</v>
      </c>
      <c r="CC12" s="69">
        <v>0.75797794958376175</v>
      </c>
      <c r="CD12" s="69">
        <v>0.75158500105385406</v>
      </c>
      <c r="CE12" s="69">
        <v>0.64894648608172689</v>
      </c>
      <c r="CF12" s="69"/>
      <c r="CG12" s="69">
        <f t="shared" si="47"/>
        <v>-0.10903146350203485</v>
      </c>
      <c r="CH12" s="69">
        <f>'RD T1'!E243</f>
        <v>0.31092269983178988</v>
      </c>
      <c r="CI12" s="69">
        <f t="shared" si="48"/>
        <v>0.20189123632975503</v>
      </c>
      <c r="CK12" t="str">
        <f t="shared" si="49"/>
        <v>23 Teaching and other educational professionals</v>
      </c>
      <c r="CL12" s="69">
        <v>0.10354486930570933</v>
      </c>
      <c r="CM12" s="69">
        <v>0.14232679730020797</v>
      </c>
      <c r="CN12" s="69">
        <v>0.12736978037693172</v>
      </c>
      <c r="CO12" s="69">
        <v>0.13706035819778886</v>
      </c>
      <c r="CP12" s="69">
        <v>0.11578807863258707</v>
      </c>
      <c r="CQ12" s="69"/>
      <c r="CR12" s="69">
        <f t="shared" si="50"/>
        <v>-1.1581701744344655E-2</v>
      </c>
      <c r="CS12" s="69">
        <f>'RD T1'!E272</f>
        <v>4.4402560148986463E-2</v>
      </c>
      <c r="CT12" s="69">
        <f t="shared" si="51"/>
        <v>3.2820858404641808E-2</v>
      </c>
    </row>
    <row r="13" spans="1:98" x14ac:dyDescent="0.2">
      <c r="A13" s="10" t="str">
        <f>name!D9</f>
        <v>24 Business, media and public service professionals</v>
      </c>
      <c r="B13" s="69">
        <v>0.43281011544536807</v>
      </c>
      <c r="C13" s="69">
        <v>0.57552931429436283</v>
      </c>
      <c r="D13" s="69">
        <v>0.60782157961622696</v>
      </c>
      <c r="E13" s="69">
        <v>0.84161438279867951</v>
      </c>
      <c r="F13" s="69">
        <v>1.1239737517274877</v>
      </c>
      <c r="G13" s="11"/>
      <c r="H13" s="69">
        <f t="shared" si="26"/>
        <v>0.51615217211126074</v>
      </c>
      <c r="I13" s="69">
        <f>'RD T1'!E41</f>
        <v>0.45305301931298259</v>
      </c>
      <c r="J13" s="69">
        <f t="shared" si="27"/>
        <v>0.96920519142424333</v>
      </c>
      <c r="L13" t="str">
        <f t="shared" si="28"/>
        <v>24 Business, media and public service professionals</v>
      </c>
      <c r="M13" s="69">
        <v>5.3145602728031518</v>
      </c>
      <c r="N13" s="69">
        <v>7.1686976070331712</v>
      </c>
      <c r="O13" s="69">
        <v>7.1688668713537798</v>
      </c>
      <c r="P13" s="69">
        <v>9.5477035229099432</v>
      </c>
      <c r="Q13" s="69">
        <v>12.364237412810445</v>
      </c>
      <c r="R13" s="11"/>
      <c r="S13" s="69">
        <f t="shared" si="29"/>
        <v>5.1953705414566649</v>
      </c>
      <c r="T13" s="69">
        <f>'RD T1'!E70</f>
        <v>5.1236776366194992</v>
      </c>
      <c r="U13" s="69">
        <f t="shared" si="30"/>
        <v>10.319048178076164</v>
      </c>
      <c r="W13" t="str">
        <f t="shared" si="31"/>
        <v>24 Business, media and public service professionals</v>
      </c>
      <c r="X13" s="69">
        <v>10.353238629650352</v>
      </c>
      <c r="Y13" s="69">
        <v>12.310985377203977</v>
      </c>
      <c r="Z13" s="69">
        <v>13.873980817911992</v>
      </c>
      <c r="AA13" s="69">
        <v>14.924337035444003</v>
      </c>
      <c r="AB13" s="69">
        <v>17.202054400388047</v>
      </c>
      <c r="AC13" s="69"/>
      <c r="AD13" s="69">
        <f t="shared" si="32"/>
        <v>3.3280735824760548</v>
      </c>
      <c r="AE13" s="69">
        <f>'RD T1'!E99</f>
        <v>8.0724800300299009</v>
      </c>
      <c r="AF13" s="69">
        <f t="shared" si="33"/>
        <v>11.400553612505956</v>
      </c>
      <c r="AH13" t="str">
        <f t="shared" si="34"/>
        <v>24 Business, media and public service professionals</v>
      </c>
      <c r="AI13" s="69">
        <v>1.0904911299563296</v>
      </c>
      <c r="AJ13" s="69">
        <v>1.0589624056430393</v>
      </c>
      <c r="AK13" s="69">
        <v>1.2511174680807884</v>
      </c>
      <c r="AL13" s="69">
        <v>1.1901641914259036</v>
      </c>
      <c r="AM13" s="69">
        <v>1.3390810473083787</v>
      </c>
      <c r="AN13" s="69"/>
      <c r="AO13" s="69">
        <f t="shared" si="35"/>
        <v>8.7963579227590349E-2</v>
      </c>
      <c r="AP13" s="69">
        <f>'RD T1'!E128</f>
        <v>0.47266477338111473</v>
      </c>
      <c r="AQ13" s="69">
        <f t="shared" si="36"/>
        <v>0.56062835260870503</v>
      </c>
      <c r="AS13" t="str">
        <f t="shared" si="37"/>
        <v>24 Business, media and public service professionals</v>
      </c>
      <c r="AT13" s="69">
        <v>1.6752050442804602</v>
      </c>
      <c r="AU13" s="69">
        <v>1.9454586024448159</v>
      </c>
      <c r="AV13" s="69">
        <v>2.2299967216370837</v>
      </c>
      <c r="AW13" s="69">
        <v>2.4471961092823005</v>
      </c>
      <c r="AX13" s="69">
        <v>2.9625425870351538</v>
      </c>
      <c r="AY13" s="69"/>
      <c r="AZ13" s="69">
        <f t="shared" si="38"/>
        <v>0.7325458653980701</v>
      </c>
      <c r="BA13" s="69">
        <f>'RD T1'!E157</f>
        <v>1.2708075846620568</v>
      </c>
      <c r="BB13" s="69">
        <f t="shared" si="39"/>
        <v>2.0033534500601267</v>
      </c>
      <c r="BD13" t="str">
        <f t="shared" si="40"/>
        <v>24 Business, media and public service professionals</v>
      </c>
      <c r="BE13" s="69">
        <v>3.7822212723449673</v>
      </c>
      <c r="BF13" s="69">
        <v>4.3845360826790474</v>
      </c>
      <c r="BG13" s="69">
        <v>4.3913346700964748</v>
      </c>
      <c r="BH13" s="69">
        <v>5.0968894822053459</v>
      </c>
      <c r="BI13" s="69">
        <v>5.5784613735622646</v>
      </c>
      <c r="BJ13" s="69"/>
      <c r="BK13" s="69">
        <f t="shared" si="41"/>
        <v>1.1871267034657897</v>
      </c>
      <c r="BL13" s="69">
        <f>'RD T1'!E186</f>
        <v>2.1932219561770991</v>
      </c>
      <c r="BM13" s="69">
        <f t="shared" si="42"/>
        <v>3.3803486596428889</v>
      </c>
      <c r="BO13" t="str">
        <f t="shared" si="43"/>
        <v>24 Business, media and public service professionals</v>
      </c>
      <c r="BP13" s="69">
        <v>3.0562377542612351</v>
      </c>
      <c r="BQ13" s="69">
        <v>3.3006960468922051</v>
      </c>
      <c r="BR13" s="69">
        <v>3.5304771777736264</v>
      </c>
      <c r="BS13" s="69">
        <v>3.4804981350465529</v>
      </c>
      <c r="BT13" s="69">
        <v>3.1107659213229559</v>
      </c>
      <c r="BU13" s="69"/>
      <c r="BV13" s="69">
        <f t="shared" si="44"/>
        <v>-0.41971125645067042</v>
      </c>
      <c r="BW13" s="69">
        <f>'RD T1'!E215</f>
        <v>1.3843181191250529</v>
      </c>
      <c r="BX13" s="69">
        <f t="shared" si="45"/>
        <v>0.96460686267438245</v>
      </c>
      <c r="BZ13" t="str">
        <f t="shared" si="46"/>
        <v>24 Business, media and public service professionals</v>
      </c>
      <c r="CA13" s="69">
        <v>1.9899773731468056</v>
      </c>
      <c r="CB13" s="69">
        <v>2.2278767997841062</v>
      </c>
      <c r="CC13" s="69">
        <v>2.151736240755437</v>
      </c>
      <c r="CD13" s="69">
        <v>2.1432356015906944</v>
      </c>
      <c r="CE13" s="69">
        <v>1.5542330050389275</v>
      </c>
      <c r="CF13" s="69"/>
      <c r="CG13" s="69">
        <f t="shared" si="47"/>
        <v>-0.59750323571650954</v>
      </c>
      <c r="CH13" s="69">
        <f>'RD T1'!E244</f>
        <v>0.77180407873419354</v>
      </c>
      <c r="CI13" s="69">
        <f t="shared" si="48"/>
        <v>0.174300843017684</v>
      </c>
      <c r="CK13" t="str">
        <f t="shared" si="49"/>
        <v>24 Business, media and public service professionals</v>
      </c>
      <c r="CL13" s="69">
        <v>0.39059480191997736</v>
      </c>
      <c r="CM13" s="69">
        <v>0.52185248542651907</v>
      </c>
      <c r="CN13" s="69">
        <v>0.43079491337137782</v>
      </c>
      <c r="CO13" s="69">
        <v>0.46237213276685463</v>
      </c>
      <c r="CP13" s="69">
        <v>0.44553852069721755</v>
      </c>
      <c r="CQ13" s="69"/>
      <c r="CR13" s="69">
        <f t="shared" si="50"/>
        <v>1.4743607325839736E-2</v>
      </c>
      <c r="CS13" s="69">
        <f>'RD T1'!E273</f>
        <v>0.14463469799660006</v>
      </c>
      <c r="CT13" s="69">
        <f t="shared" si="51"/>
        <v>0.15937830532243979</v>
      </c>
    </row>
    <row r="14" spans="1:98" x14ac:dyDescent="0.2">
      <c r="A14" s="10" t="str">
        <f>name!D10</f>
        <v>31 Science, engineering and technology associate professionals</v>
      </c>
      <c r="B14" s="69">
        <v>0.17283642989167317</v>
      </c>
      <c r="C14" s="69">
        <v>0.25064920147891873</v>
      </c>
      <c r="D14" s="69">
        <v>0.26329390726487756</v>
      </c>
      <c r="E14" s="69">
        <v>0.31723529196555889</v>
      </c>
      <c r="F14" s="69">
        <v>0.46518238402126705</v>
      </c>
      <c r="G14" s="11"/>
      <c r="H14" s="69">
        <f t="shared" si="26"/>
        <v>0.20188847675638949</v>
      </c>
      <c r="I14" s="69">
        <f>'RD T1'!E42</f>
        <v>0.17115819679498048</v>
      </c>
      <c r="J14" s="69">
        <f t="shared" si="27"/>
        <v>0.37304667355137</v>
      </c>
      <c r="L14" t="str">
        <f t="shared" si="28"/>
        <v>31 Science, engineering and technology associate professionals</v>
      </c>
      <c r="M14" s="69">
        <v>0.85755966349618495</v>
      </c>
      <c r="N14" s="69">
        <v>1.17250814337919</v>
      </c>
      <c r="O14" s="69">
        <v>1.2636137087895545</v>
      </c>
      <c r="P14" s="69">
        <v>1.3607376051626696</v>
      </c>
      <c r="Q14" s="69">
        <v>1.7670200921784569</v>
      </c>
      <c r="R14" s="11"/>
      <c r="S14" s="69">
        <f t="shared" si="29"/>
        <v>0.50340638338890242</v>
      </c>
      <c r="T14" s="69">
        <f>'RD T1'!E71</f>
        <v>0.66920862121371405</v>
      </c>
      <c r="U14" s="69">
        <f t="shared" si="30"/>
        <v>1.1726150046026165</v>
      </c>
      <c r="W14" t="str">
        <f t="shared" si="31"/>
        <v>31 Science, engineering and technology associate professionals</v>
      </c>
      <c r="X14" s="69">
        <v>2.246710401874402</v>
      </c>
      <c r="Y14" s="69">
        <v>2.892383402430788</v>
      </c>
      <c r="Z14" s="69">
        <v>3.2795027527149427</v>
      </c>
      <c r="AA14" s="69">
        <v>2.9966820400305485</v>
      </c>
      <c r="AB14" s="69">
        <v>3.5044200220458079</v>
      </c>
      <c r="AC14" s="69"/>
      <c r="AD14" s="69">
        <f t="shared" si="32"/>
        <v>0.2249172693308652</v>
      </c>
      <c r="AE14" s="69">
        <f>'RD T1'!E100</f>
        <v>1.4320558491882005</v>
      </c>
      <c r="AF14" s="69">
        <f t="shared" si="33"/>
        <v>1.6569731185190657</v>
      </c>
      <c r="AH14" t="str">
        <f t="shared" si="34"/>
        <v>31 Science, engineering and technology associate professionals</v>
      </c>
      <c r="AI14" s="69">
        <v>0.36553379774729466</v>
      </c>
      <c r="AJ14" s="69">
        <v>0.4855774356459201</v>
      </c>
      <c r="AK14" s="69">
        <v>0.57337952945601356</v>
      </c>
      <c r="AL14" s="69">
        <v>0.57918316970647077</v>
      </c>
      <c r="AM14" s="69">
        <v>0.7862189185602918</v>
      </c>
      <c r="AN14" s="69"/>
      <c r="AO14" s="69">
        <f t="shared" si="35"/>
        <v>0.21283938910427824</v>
      </c>
      <c r="AP14" s="69">
        <f>'RD T1'!E129</f>
        <v>0.3005976522865233</v>
      </c>
      <c r="AQ14" s="69">
        <f t="shared" si="36"/>
        <v>0.5134370413908016</v>
      </c>
      <c r="AS14" t="str">
        <f t="shared" si="37"/>
        <v>31 Science, engineering and technology associate professionals</v>
      </c>
      <c r="AT14" s="69">
        <v>0.99194525597143768</v>
      </c>
      <c r="AU14" s="69">
        <v>1.1497908868946727</v>
      </c>
      <c r="AV14" s="69">
        <v>1.2460682708053301</v>
      </c>
      <c r="AW14" s="69">
        <v>1.0155518863027704</v>
      </c>
      <c r="AX14" s="69">
        <v>1.0036786074354551</v>
      </c>
      <c r="AY14" s="69"/>
      <c r="AZ14" s="69">
        <f t="shared" si="38"/>
        <v>-0.242389663369875</v>
      </c>
      <c r="BA14" s="69">
        <f>'RD T1'!E158</f>
        <v>0.40161832901599742</v>
      </c>
      <c r="BB14" s="69">
        <f t="shared" si="39"/>
        <v>0.15922866564612242</v>
      </c>
      <c r="BD14" t="str">
        <f t="shared" si="40"/>
        <v>31 Science, engineering and technology associate professionals</v>
      </c>
      <c r="BE14" s="69">
        <v>1.6264876421743695</v>
      </c>
      <c r="BF14" s="69">
        <v>1.7423466534143446</v>
      </c>
      <c r="BG14" s="69">
        <v>1.7793352905791067</v>
      </c>
      <c r="BH14" s="69">
        <v>1.4191329086165143</v>
      </c>
      <c r="BI14" s="69">
        <v>1.1857828678385856</v>
      </c>
      <c r="BJ14" s="69"/>
      <c r="BK14" s="69">
        <f t="shared" si="41"/>
        <v>-0.59355242274052111</v>
      </c>
      <c r="BL14" s="69">
        <f>'RD T1'!E187</f>
        <v>0.51317997153285355</v>
      </c>
      <c r="BM14" s="69">
        <f t="shared" si="42"/>
        <v>-8.0372451207667561E-2</v>
      </c>
      <c r="BO14" t="str">
        <f t="shared" si="43"/>
        <v>31 Science, engineering and technology associate professionals</v>
      </c>
      <c r="BP14" s="69">
        <v>1.2465013698780163</v>
      </c>
      <c r="BQ14" s="69">
        <v>1.3753164614648095</v>
      </c>
      <c r="BR14" s="69">
        <v>1.5270451629616395</v>
      </c>
      <c r="BS14" s="69">
        <v>1.1925251940601096</v>
      </c>
      <c r="BT14" s="69">
        <v>1.1259551357636683</v>
      </c>
      <c r="BU14" s="69"/>
      <c r="BV14" s="69">
        <f t="shared" si="44"/>
        <v>-0.40109002719797116</v>
      </c>
      <c r="BW14" s="69">
        <f>'RD T1'!E216</f>
        <v>0.46693132979049151</v>
      </c>
      <c r="BX14" s="69">
        <f t="shared" si="45"/>
        <v>6.5841302592520357E-2</v>
      </c>
      <c r="BZ14" t="str">
        <f t="shared" si="46"/>
        <v>31 Science, engineering and technology associate professionals</v>
      </c>
      <c r="CA14" s="69">
        <v>1.1209507844134712</v>
      </c>
      <c r="CB14" s="69">
        <v>1.2966680442464882</v>
      </c>
      <c r="CC14" s="69">
        <v>1.3240847321271734</v>
      </c>
      <c r="CD14" s="69">
        <v>1.0979620446253049</v>
      </c>
      <c r="CE14" s="69">
        <v>0.90622540685918485</v>
      </c>
      <c r="CF14" s="69"/>
      <c r="CG14" s="69">
        <f t="shared" si="47"/>
        <v>-0.41785932526798852</v>
      </c>
      <c r="CH14" s="69">
        <f>'RD T1'!E245</f>
        <v>0.38796045899581583</v>
      </c>
      <c r="CI14" s="69">
        <f t="shared" si="48"/>
        <v>-2.9898866272172697E-2</v>
      </c>
      <c r="CK14" t="str">
        <f t="shared" si="49"/>
        <v>31 Science, engineering and technology associate professionals</v>
      </c>
      <c r="CL14" s="69">
        <v>0.18380879308399514</v>
      </c>
      <c r="CM14" s="69">
        <v>0.25724801324622915</v>
      </c>
      <c r="CN14" s="69">
        <v>0.23858496574422702</v>
      </c>
      <c r="CO14" s="69">
        <v>0.2403211575866421</v>
      </c>
      <c r="CP14" s="69">
        <v>0.3105108536786953</v>
      </c>
      <c r="CQ14" s="69"/>
      <c r="CR14" s="69">
        <f t="shared" si="50"/>
        <v>7.1925887934468274E-2</v>
      </c>
      <c r="CS14" s="69">
        <f>'RD T1'!E274</f>
        <v>9.1889992689088734E-2</v>
      </c>
      <c r="CT14" s="69">
        <f t="shared" si="51"/>
        <v>0.16381588062355701</v>
      </c>
    </row>
    <row r="15" spans="1:98" x14ac:dyDescent="0.2">
      <c r="A15" s="10" t="str">
        <f>name!D11</f>
        <v>32 Health and social care associate professionals</v>
      </c>
      <c r="B15" s="69">
        <v>2.7568509380003617E-2</v>
      </c>
      <c r="C15" s="69">
        <v>4.3260054958819141E-2</v>
      </c>
      <c r="D15" s="69">
        <v>3.5197799820471533E-2</v>
      </c>
      <c r="E15" s="69">
        <v>5.1489846522332169E-2</v>
      </c>
      <c r="F15" s="69">
        <v>7.8519775205452419E-2</v>
      </c>
      <c r="G15" s="11"/>
      <c r="H15" s="69">
        <f t="shared" si="26"/>
        <v>4.3321975384980886E-2</v>
      </c>
      <c r="I15" s="69">
        <f>'RD T1'!E43</f>
        <v>3.5347914989527267E-2</v>
      </c>
      <c r="J15" s="69">
        <f t="shared" si="27"/>
        <v>7.8669890374508153E-2</v>
      </c>
      <c r="L15" t="str">
        <f t="shared" si="28"/>
        <v>32 Health and social care associate professionals</v>
      </c>
      <c r="M15" s="69">
        <v>0.56177902469829355</v>
      </c>
      <c r="N15" s="69">
        <v>0.83746862704331637</v>
      </c>
      <c r="O15" s="69">
        <v>0.77697622914147957</v>
      </c>
      <c r="P15" s="69">
        <v>1.0560605491242312</v>
      </c>
      <c r="Q15" s="69">
        <v>1.5605220634388042</v>
      </c>
      <c r="R15" s="11"/>
      <c r="S15" s="69">
        <f t="shared" si="29"/>
        <v>0.78354583429732461</v>
      </c>
      <c r="T15" s="69">
        <f>'RD T1'!E72</f>
        <v>0.69537840352417279</v>
      </c>
      <c r="U15" s="69">
        <f t="shared" si="30"/>
        <v>1.4789242378214973</v>
      </c>
      <c r="W15" t="str">
        <f t="shared" si="31"/>
        <v>32 Health and social care associate professionals</v>
      </c>
      <c r="X15" s="69">
        <v>1.8443547928292696</v>
      </c>
      <c r="Y15" s="69">
        <v>2.3352475612862813</v>
      </c>
      <c r="Z15" s="69">
        <v>2.5781189527691035</v>
      </c>
      <c r="AA15" s="69">
        <v>2.7939658610738007</v>
      </c>
      <c r="AB15" s="69">
        <v>3.6643347643907886</v>
      </c>
      <c r="AC15" s="69"/>
      <c r="AD15" s="69">
        <f t="shared" si="32"/>
        <v>1.0862158116216851</v>
      </c>
      <c r="AE15" s="69">
        <f>'RD T1'!E101</f>
        <v>1.9730496477112116</v>
      </c>
      <c r="AF15" s="69">
        <f t="shared" si="33"/>
        <v>3.059265459332897</v>
      </c>
      <c r="AH15" t="str">
        <f t="shared" si="34"/>
        <v>32 Health and social care associate professionals</v>
      </c>
      <c r="AI15" s="69">
        <v>1.2577410892484167</v>
      </c>
      <c r="AJ15" s="69">
        <v>1.1617383734604612</v>
      </c>
      <c r="AK15" s="69">
        <v>1.216104473406701</v>
      </c>
      <c r="AL15" s="69">
        <v>0.84411463011057741</v>
      </c>
      <c r="AM15" s="69">
        <v>0.52876545897000471</v>
      </c>
      <c r="AN15" s="69"/>
      <c r="AO15" s="69">
        <f t="shared" si="35"/>
        <v>-0.68733901443669632</v>
      </c>
      <c r="AP15" s="69">
        <f>'RD T1'!E130</f>
        <v>0.33943760911495185</v>
      </c>
      <c r="AQ15" s="69">
        <f t="shared" si="36"/>
        <v>-0.34790140532174446</v>
      </c>
      <c r="AS15" t="str">
        <f t="shared" si="37"/>
        <v>32 Health and social care associate professionals</v>
      </c>
      <c r="AT15" s="69">
        <v>0.29953817491891155</v>
      </c>
      <c r="AU15" s="69">
        <v>0.35843801373557338</v>
      </c>
      <c r="AV15" s="69">
        <v>0.45042554083998576</v>
      </c>
      <c r="AW15" s="69">
        <v>0.42031640459737968</v>
      </c>
      <c r="AX15" s="69">
        <v>0.49538997821762376</v>
      </c>
      <c r="AY15" s="69"/>
      <c r="AZ15" s="69">
        <f t="shared" si="38"/>
        <v>4.4964437377638E-2</v>
      </c>
      <c r="BA15" s="69">
        <f>'RD T1'!E159</f>
        <v>0.26359016148203873</v>
      </c>
      <c r="BB15" s="69">
        <f t="shared" si="39"/>
        <v>0.30855459885967673</v>
      </c>
      <c r="BD15" t="str">
        <f t="shared" si="40"/>
        <v>32 Health and social care associate professionals</v>
      </c>
      <c r="BE15" s="69">
        <v>1.3163495538058041</v>
      </c>
      <c r="BF15" s="69">
        <v>1.5292608828544973</v>
      </c>
      <c r="BG15" s="69">
        <v>1.5623309216954211</v>
      </c>
      <c r="BH15" s="69">
        <v>1.7030514175427482</v>
      </c>
      <c r="BI15" s="69">
        <v>1.9754271335805225</v>
      </c>
      <c r="BJ15" s="69"/>
      <c r="BK15" s="69">
        <f t="shared" si="41"/>
        <v>0.41309621188510137</v>
      </c>
      <c r="BL15" s="69">
        <f>'RD T1'!E188</f>
        <v>1.1169557918575919</v>
      </c>
      <c r="BM15" s="69">
        <f t="shared" si="42"/>
        <v>1.5300520037426932</v>
      </c>
      <c r="BO15" t="str">
        <f t="shared" si="43"/>
        <v>32 Health and social care associate professionals</v>
      </c>
      <c r="BP15" s="69">
        <v>1.1255353276812494</v>
      </c>
      <c r="BQ15" s="69">
        <v>1.3317993677866735</v>
      </c>
      <c r="BR15" s="69">
        <v>1.2098877077273087</v>
      </c>
      <c r="BS15" s="69">
        <v>1.2191756872297972</v>
      </c>
      <c r="BT15" s="69">
        <v>1.0768310849992169</v>
      </c>
      <c r="BU15" s="69"/>
      <c r="BV15" s="69">
        <f t="shared" si="44"/>
        <v>-0.13305662272809182</v>
      </c>
      <c r="BW15" s="69">
        <f>'RD T1'!E217</f>
        <v>0.63310587107247551</v>
      </c>
      <c r="BX15" s="69">
        <f t="shared" si="45"/>
        <v>0.50004924834438369</v>
      </c>
      <c r="BZ15" t="str">
        <f t="shared" si="46"/>
        <v>32 Health and social care associate professionals</v>
      </c>
      <c r="CA15" s="69">
        <v>0.48410103121907694</v>
      </c>
      <c r="CB15" s="69">
        <v>0.51226409325811129</v>
      </c>
      <c r="CC15" s="69">
        <v>0.40931820419024634</v>
      </c>
      <c r="CD15" s="69">
        <v>0.35428964584661177</v>
      </c>
      <c r="CE15" s="69">
        <v>0.23783512159531323</v>
      </c>
      <c r="CF15" s="69"/>
      <c r="CG15" s="69">
        <f t="shared" si="47"/>
        <v>-0.17148308259493311</v>
      </c>
      <c r="CH15" s="69">
        <f>'RD T1'!E246</f>
        <v>0.14422138168683649</v>
      </c>
      <c r="CI15" s="69">
        <f t="shared" si="48"/>
        <v>-2.7261700908096625E-2</v>
      </c>
      <c r="CK15" t="str">
        <f t="shared" si="49"/>
        <v>32 Health and social care associate professionals</v>
      </c>
      <c r="CL15" s="69">
        <v>7.0293939613850276E-2</v>
      </c>
      <c r="CM15" s="69">
        <v>8.4888166762564263E-2</v>
      </c>
      <c r="CN15" s="69">
        <v>6.4410285656250219E-2</v>
      </c>
      <c r="CO15" s="69">
        <v>6.5488611148105752E-2</v>
      </c>
      <c r="CP15" s="69">
        <v>7.0875628261313786E-2</v>
      </c>
      <c r="CQ15" s="69"/>
      <c r="CR15" s="69">
        <f t="shared" si="50"/>
        <v>6.4653426050635676E-3</v>
      </c>
      <c r="CS15" s="69">
        <f>'RD T1'!E275</f>
        <v>2.5877892515253902E-2</v>
      </c>
      <c r="CT15" s="69">
        <f t="shared" si="51"/>
        <v>3.2343235120317469E-2</v>
      </c>
    </row>
    <row r="16" spans="1:98" x14ac:dyDescent="0.2">
      <c r="A16" s="10" t="str">
        <f>name!D12</f>
        <v>33 Protective service occupations</v>
      </c>
      <c r="B16" s="69">
        <v>1.8432178327328751E-2</v>
      </c>
      <c r="C16" s="69">
        <v>2.0048342973091594E-2</v>
      </c>
      <c r="D16" s="69">
        <v>2.2546154775179194E-2</v>
      </c>
      <c r="E16" s="69">
        <v>3.6822615214740499E-2</v>
      </c>
      <c r="F16" s="69">
        <v>5.7673248942999716E-2</v>
      </c>
      <c r="G16" s="11"/>
      <c r="H16" s="69">
        <f t="shared" si="26"/>
        <v>3.5127094167820519E-2</v>
      </c>
      <c r="I16" s="69">
        <f>'RD T1'!E44</f>
        <v>1.7311347717415531E-2</v>
      </c>
      <c r="J16" s="69">
        <f t="shared" si="27"/>
        <v>5.2438441885236053E-2</v>
      </c>
      <c r="L16" t="str">
        <f t="shared" si="28"/>
        <v>33 Protective service occupations</v>
      </c>
      <c r="M16" s="69">
        <v>0.23867633415387832</v>
      </c>
      <c r="N16" s="69">
        <v>0.26102979256124198</v>
      </c>
      <c r="O16" s="69">
        <v>0.28435752076758158</v>
      </c>
      <c r="P16" s="69">
        <v>0.43962320479224354</v>
      </c>
      <c r="Q16" s="69">
        <v>0.6720503927513245</v>
      </c>
      <c r="R16" s="11"/>
      <c r="S16" s="69">
        <f t="shared" si="29"/>
        <v>0.38769287198374291</v>
      </c>
      <c r="T16" s="69">
        <f>'RD T1'!E73</f>
        <v>0.17685791857157543</v>
      </c>
      <c r="U16" s="69">
        <f t="shared" si="30"/>
        <v>0.56455079055531832</v>
      </c>
      <c r="W16" t="str">
        <f t="shared" si="31"/>
        <v>33 Protective service occupations</v>
      </c>
      <c r="X16" s="69">
        <v>1.0936027636835122</v>
      </c>
      <c r="Y16" s="69">
        <v>1.1183896292237578</v>
      </c>
      <c r="Z16" s="69">
        <v>1.3463640844099218</v>
      </c>
      <c r="AA16" s="69">
        <v>1.8035481639499078</v>
      </c>
      <c r="AB16" s="69">
        <v>2.690480933942252</v>
      </c>
      <c r="AC16" s="69"/>
      <c r="AD16" s="69">
        <f t="shared" si="32"/>
        <v>1.3441168495323301</v>
      </c>
      <c r="AE16" s="69">
        <f>'RD T1'!E102</f>
        <v>0.89764444521302977</v>
      </c>
      <c r="AF16" s="69">
        <f t="shared" si="33"/>
        <v>2.24176129474536</v>
      </c>
      <c r="AH16" t="str">
        <f t="shared" si="34"/>
        <v>33 Protective service occupations</v>
      </c>
      <c r="AI16" s="69">
        <v>0.28787842840768707</v>
      </c>
      <c r="AJ16" s="69">
        <v>0.28190812481605293</v>
      </c>
      <c r="AK16" s="69">
        <v>0.33425091688332548</v>
      </c>
      <c r="AL16" s="69">
        <v>0.43849422272347671</v>
      </c>
      <c r="AM16" s="69">
        <v>0.62918516893131549</v>
      </c>
      <c r="AN16" s="69"/>
      <c r="AO16" s="69">
        <f t="shared" si="35"/>
        <v>0.29493425204799001</v>
      </c>
      <c r="AP16" s="69">
        <f>'RD T1'!E131</f>
        <v>0.19003223538624422</v>
      </c>
      <c r="AQ16" s="69">
        <f t="shared" si="36"/>
        <v>0.48496648743423421</v>
      </c>
      <c r="AS16" t="str">
        <f t="shared" si="37"/>
        <v>33 Protective service occupations</v>
      </c>
      <c r="AT16" s="69">
        <v>0.28027311033106195</v>
      </c>
      <c r="AU16" s="69">
        <v>0.23594017878941653</v>
      </c>
      <c r="AV16" s="69">
        <v>0.28033657281764124</v>
      </c>
      <c r="AW16" s="69">
        <v>0.31963723300204</v>
      </c>
      <c r="AX16" s="69">
        <v>0.39969705739201489</v>
      </c>
      <c r="AY16" s="69"/>
      <c r="AZ16" s="69">
        <f t="shared" si="38"/>
        <v>0.11936048457437365</v>
      </c>
      <c r="BA16" s="69">
        <f>'RD T1'!E160</f>
        <v>0.13184688548154291</v>
      </c>
      <c r="BB16" s="69">
        <f t="shared" si="39"/>
        <v>0.25120737005591653</v>
      </c>
      <c r="BD16" t="str">
        <f t="shared" si="40"/>
        <v>33 Protective service occupations</v>
      </c>
      <c r="BE16" s="69">
        <v>1.0727782577343117</v>
      </c>
      <c r="BF16" s="69">
        <v>0.92360887331981811</v>
      </c>
      <c r="BG16" s="69">
        <v>0.90277239652450592</v>
      </c>
      <c r="BH16" s="69">
        <v>1.1462955648216069</v>
      </c>
      <c r="BI16" s="69">
        <v>1.2339610283395743</v>
      </c>
      <c r="BJ16" s="69"/>
      <c r="BK16" s="69">
        <f t="shared" si="41"/>
        <v>0.33118863181506841</v>
      </c>
      <c r="BL16" s="69">
        <f>'RD T1'!E189</f>
        <v>0.30092132255566018</v>
      </c>
      <c r="BM16" s="69">
        <f t="shared" si="42"/>
        <v>0.63210995437072859</v>
      </c>
      <c r="BO16" t="str">
        <f t="shared" si="43"/>
        <v>33 Protective service occupations</v>
      </c>
      <c r="BP16" s="69">
        <v>1.3172290099903685</v>
      </c>
      <c r="BQ16" s="69">
        <v>1.1649790649671967</v>
      </c>
      <c r="BR16" s="69">
        <v>1.2538364295113327</v>
      </c>
      <c r="BS16" s="69">
        <v>1.383408933542031</v>
      </c>
      <c r="BT16" s="69">
        <v>1.2758118838405668</v>
      </c>
      <c r="BU16" s="69"/>
      <c r="BV16" s="69">
        <f t="shared" si="44"/>
        <v>2.197545432923409E-2</v>
      </c>
      <c r="BW16" s="69">
        <f>'RD T1'!E218</f>
        <v>0.42105386270888001</v>
      </c>
      <c r="BX16" s="69">
        <f t="shared" si="45"/>
        <v>0.4430293170381141</v>
      </c>
      <c r="BZ16" t="str">
        <f t="shared" si="46"/>
        <v>33 Protective service occupations</v>
      </c>
      <c r="CA16" s="69">
        <v>0.79217826809392355</v>
      </c>
      <c r="CB16" s="69">
        <v>0.70318940899452276</v>
      </c>
      <c r="CC16" s="69">
        <v>0.68184169960496654</v>
      </c>
      <c r="CD16" s="69">
        <v>0.79731032022874748</v>
      </c>
      <c r="CE16" s="69">
        <v>0.61616484137661387</v>
      </c>
      <c r="CF16" s="69"/>
      <c r="CG16" s="69">
        <f t="shared" si="47"/>
        <v>-6.5676858228352675E-2</v>
      </c>
      <c r="CH16" s="69">
        <f>'RD T1'!E247</f>
        <v>0.26329761953286829</v>
      </c>
      <c r="CI16" s="69">
        <f t="shared" si="48"/>
        <v>0.19762076130451561</v>
      </c>
      <c r="CK16" t="str">
        <f t="shared" si="49"/>
        <v>33 Protective service occupations</v>
      </c>
      <c r="CL16" s="69">
        <v>0.12432075849969648</v>
      </c>
      <c r="CM16" s="69">
        <v>0.10313062136466501</v>
      </c>
      <c r="CN16" s="69">
        <v>8.3266919721583871E-2</v>
      </c>
      <c r="CO16" s="69">
        <v>6.389428990180121E-2</v>
      </c>
      <c r="CP16" s="69">
        <v>6.4591218456577337E-2</v>
      </c>
      <c r="CQ16" s="69"/>
      <c r="CR16" s="69">
        <f t="shared" si="50"/>
        <v>-1.8675701265006533E-2</v>
      </c>
      <c r="CS16" s="69">
        <f>'RD T1'!E276</f>
        <v>1.4748742971788605E-2</v>
      </c>
      <c r="CT16" s="69">
        <f t="shared" si="51"/>
        <v>-3.9269582932179286E-3</v>
      </c>
    </row>
    <row r="17" spans="1:98" x14ac:dyDescent="0.2">
      <c r="A17" s="10" t="str">
        <f>name!D13</f>
        <v>34 Culture, media and sports occupations</v>
      </c>
      <c r="B17" s="69">
        <v>0.10804205080763288</v>
      </c>
      <c r="C17" s="69">
        <v>0.13235364513575171</v>
      </c>
      <c r="D17" s="69">
        <v>0.15521541496306432</v>
      </c>
      <c r="E17" s="69">
        <v>0.19589605772479354</v>
      </c>
      <c r="F17" s="69">
        <v>0.26617610647793449</v>
      </c>
      <c r="G17" s="11"/>
      <c r="H17" s="69">
        <f t="shared" si="26"/>
        <v>0.11096069151487017</v>
      </c>
      <c r="I17" s="69">
        <f>'RD T1'!E45</f>
        <v>0.11675435025300199</v>
      </c>
      <c r="J17" s="69">
        <f t="shared" si="27"/>
        <v>0.22771504176787216</v>
      </c>
      <c r="L17" t="str">
        <f t="shared" si="28"/>
        <v>34 Culture, media and sports occupations</v>
      </c>
      <c r="M17" s="69">
        <v>1.4922853432725622</v>
      </c>
      <c r="N17" s="69">
        <v>1.5791751647116439</v>
      </c>
      <c r="O17" s="69">
        <v>2.0610889476596208</v>
      </c>
      <c r="P17" s="69">
        <v>2.4227123661387506</v>
      </c>
      <c r="Q17" s="69">
        <v>3.1923242554598921</v>
      </c>
      <c r="R17" s="11"/>
      <c r="S17" s="69">
        <f t="shared" si="29"/>
        <v>1.1312353078002713</v>
      </c>
      <c r="T17" s="69">
        <f>'RD T1'!E74</f>
        <v>1.3473652359836865</v>
      </c>
      <c r="U17" s="69">
        <f t="shared" si="30"/>
        <v>2.4786005437839576</v>
      </c>
      <c r="W17" t="str">
        <f t="shared" si="31"/>
        <v>34 Culture, media and sports occupations</v>
      </c>
      <c r="X17" s="69">
        <v>3.694929511000379</v>
      </c>
      <c r="Y17" s="69">
        <v>3.5061931949425014</v>
      </c>
      <c r="Z17" s="69">
        <v>4.5803226478626105</v>
      </c>
      <c r="AA17" s="69">
        <v>4.261464413748751</v>
      </c>
      <c r="AB17" s="69">
        <v>4.8115119702955509</v>
      </c>
      <c r="AC17" s="69"/>
      <c r="AD17" s="69">
        <f t="shared" si="32"/>
        <v>0.23118932243294044</v>
      </c>
      <c r="AE17" s="69">
        <f>'RD T1'!E103</f>
        <v>2.1826537915241722</v>
      </c>
      <c r="AF17" s="69">
        <f t="shared" si="33"/>
        <v>2.4138431139571126</v>
      </c>
      <c r="AH17" t="str">
        <f t="shared" si="34"/>
        <v>34 Culture, media and sports occupations</v>
      </c>
      <c r="AI17" s="69">
        <v>0.46361673007175302</v>
      </c>
      <c r="AJ17" s="69">
        <v>0.44818735987466773</v>
      </c>
      <c r="AK17" s="69">
        <v>0.57746558861383301</v>
      </c>
      <c r="AL17" s="69">
        <v>0.53324690392368801</v>
      </c>
      <c r="AM17" s="69">
        <v>0.68431076785626654</v>
      </c>
      <c r="AN17" s="69"/>
      <c r="AO17" s="69">
        <f t="shared" si="35"/>
        <v>0.10684517924243353</v>
      </c>
      <c r="AP17" s="69">
        <f>'RD T1'!E132</f>
        <v>0.27207771819273163</v>
      </c>
      <c r="AQ17" s="69">
        <f t="shared" si="36"/>
        <v>0.37892289743516516</v>
      </c>
      <c r="AS17" t="str">
        <f t="shared" si="37"/>
        <v>34 Culture, media and sports occupations</v>
      </c>
      <c r="AT17" s="69">
        <v>0.59896540780499186</v>
      </c>
      <c r="AU17" s="69">
        <v>0.52997945573179395</v>
      </c>
      <c r="AV17" s="69">
        <v>0.64426319985968106</v>
      </c>
      <c r="AW17" s="69">
        <v>0.54052541380248775</v>
      </c>
      <c r="AX17" s="69">
        <v>0.54367256263253938</v>
      </c>
      <c r="AY17" s="69"/>
      <c r="AZ17" s="69">
        <f t="shared" si="38"/>
        <v>-0.10059063722714168</v>
      </c>
      <c r="BA17" s="69">
        <f>'RD T1'!E161</f>
        <v>0.24716902344300551</v>
      </c>
      <c r="BB17" s="69">
        <f t="shared" si="39"/>
        <v>0.14657838621586383</v>
      </c>
      <c r="BD17" t="str">
        <f t="shared" si="40"/>
        <v>34 Culture, media and sports occupations</v>
      </c>
      <c r="BE17" s="69">
        <v>1.5544502128470941</v>
      </c>
      <c r="BF17" s="69">
        <v>1.4875179664816043</v>
      </c>
      <c r="BG17" s="69">
        <v>1.6131550080902866</v>
      </c>
      <c r="BH17" s="69">
        <v>1.4915706645485194</v>
      </c>
      <c r="BI17" s="69">
        <v>1.5517219400968516</v>
      </c>
      <c r="BJ17" s="69"/>
      <c r="BK17" s="69">
        <f t="shared" si="41"/>
        <v>-6.1433067993434953E-2</v>
      </c>
      <c r="BL17" s="69">
        <f>'RD T1'!E190</f>
        <v>0.56870138681055271</v>
      </c>
      <c r="BM17" s="69">
        <f t="shared" si="42"/>
        <v>0.50726831881711776</v>
      </c>
      <c r="BO17" t="str">
        <f t="shared" si="43"/>
        <v>34 Culture, media and sports occupations</v>
      </c>
      <c r="BP17" s="69">
        <v>1.0116382354930893</v>
      </c>
      <c r="BQ17" s="69">
        <v>0.85083486791486695</v>
      </c>
      <c r="BR17" s="69">
        <v>0.92213906449764382</v>
      </c>
      <c r="BS17" s="69">
        <v>0.70866298378452586</v>
      </c>
      <c r="BT17" s="69">
        <v>0.47655278899729037</v>
      </c>
      <c r="BU17" s="69"/>
      <c r="BV17" s="69">
        <f t="shared" si="44"/>
        <v>-0.44558627550035346</v>
      </c>
      <c r="BW17" s="69">
        <f>'RD T1'!E219</f>
        <v>0.24437966544304279</v>
      </c>
      <c r="BX17" s="69">
        <f t="shared" si="45"/>
        <v>-0.20120661005731066</v>
      </c>
      <c r="BZ17" t="str">
        <f t="shared" si="46"/>
        <v>34 Culture, media and sports occupations</v>
      </c>
      <c r="CA17" s="69">
        <v>0.88457804367964243</v>
      </c>
      <c r="CB17" s="69">
        <v>0.82834222715535966</v>
      </c>
      <c r="CC17" s="69">
        <v>0.72269270285918763</v>
      </c>
      <c r="CD17" s="69">
        <v>0.57726706235933656</v>
      </c>
      <c r="CE17" s="69">
        <v>0.386190157844293</v>
      </c>
      <c r="CF17" s="69"/>
      <c r="CG17" s="69">
        <f t="shared" si="47"/>
        <v>-0.33650254501489463</v>
      </c>
      <c r="CH17" s="69">
        <f>'RD T1'!E248</f>
        <v>0.19205565845273304</v>
      </c>
      <c r="CI17" s="69">
        <f t="shared" si="48"/>
        <v>-0.14444688656216159</v>
      </c>
      <c r="CK17" t="str">
        <f t="shared" si="49"/>
        <v>34 Culture, media and sports occupations</v>
      </c>
      <c r="CL17" s="69">
        <v>0.22395321796331474</v>
      </c>
      <c r="CM17" s="69">
        <v>0.26583703720352164</v>
      </c>
      <c r="CN17" s="69">
        <v>0.23470643278398118</v>
      </c>
      <c r="CO17" s="69">
        <v>0.21878077435681081</v>
      </c>
      <c r="CP17" s="69">
        <v>0.15796585684331096</v>
      </c>
      <c r="CQ17" s="69"/>
      <c r="CR17" s="69">
        <f t="shared" si="50"/>
        <v>-7.6740575940670214E-2</v>
      </c>
      <c r="CS17" s="69">
        <f>'RD T1'!E277</f>
        <v>6.1779708239104475E-2</v>
      </c>
      <c r="CT17" s="69">
        <f t="shared" si="51"/>
        <v>-1.4960867701565739E-2</v>
      </c>
    </row>
    <row r="18" spans="1:98" x14ac:dyDescent="0.2">
      <c r="A18" s="10" t="str">
        <f>name!D14</f>
        <v>35 Business and public service associate professionals</v>
      </c>
      <c r="B18" s="69">
        <v>0.31630360643379335</v>
      </c>
      <c r="C18" s="69">
        <v>0.39968828288466596</v>
      </c>
      <c r="D18" s="69">
        <v>0.40378628135975009</v>
      </c>
      <c r="E18" s="69">
        <v>0.51007627196570759</v>
      </c>
      <c r="F18" s="69">
        <v>0.69058183699330788</v>
      </c>
      <c r="G18" s="11"/>
      <c r="H18" s="69">
        <f t="shared" si="26"/>
        <v>0.2867955556335578</v>
      </c>
      <c r="I18" s="69">
        <f>'RD T1'!E46</f>
        <v>0.27167255764914122</v>
      </c>
      <c r="J18" s="69">
        <f t="shared" si="27"/>
        <v>0.55846811328269896</v>
      </c>
      <c r="L18" t="str">
        <f t="shared" si="28"/>
        <v>35 Business and public service associate professionals</v>
      </c>
      <c r="M18" s="69">
        <v>3.124570757832998</v>
      </c>
      <c r="N18" s="69">
        <v>3.9895262126856532</v>
      </c>
      <c r="O18" s="69">
        <v>3.8653404823392177</v>
      </c>
      <c r="P18" s="69">
        <v>4.8137925966433635</v>
      </c>
      <c r="Q18" s="69">
        <v>6.3010091513869284</v>
      </c>
      <c r="R18" s="11"/>
      <c r="S18" s="69">
        <f t="shared" si="29"/>
        <v>2.4356686690477107</v>
      </c>
      <c r="T18" s="69">
        <f>'RD T1'!E75</f>
        <v>2.6023182898322914</v>
      </c>
      <c r="U18" s="69">
        <f t="shared" si="30"/>
        <v>5.0379869588800021</v>
      </c>
      <c r="W18" t="str">
        <f t="shared" si="31"/>
        <v>35 Business and public service associate professionals</v>
      </c>
      <c r="X18" s="69">
        <v>7.5384423075683316</v>
      </c>
      <c r="Y18" s="69">
        <v>8.2683632551244788</v>
      </c>
      <c r="Z18" s="69">
        <v>8.9830129390783267</v>
      </c>
      <c r="AA18" s="69">
        <v>8.636499847209322</v>
      </c>
      <c r="AB18" s="69">
        <v>9.6557791621653628</v>
      </c>
      <c r="AC18" s="69"/>
      <c r="AD18" s="69">
        <f t="shared" si="32"/>
        <v>0.67276622308703615</v>
      </c>
      <c r="AE18" s="69">
        <f>'RD T1'!E104</f>
        <v>4.5788276986018825</v>
      </c>
      <c r="AF18" s="69">
        <f t="shared" si="33"/>
        <v>5.2515939216889187</v>
      </c>
      <c r="AH18" t="str">
        <f t="shared" si="34"/>
        <v>35 Business and public service associate professionals</v>
      </c>
      <c r="AI18" s="69">
        <v>1.9144166599863295</v>
      </c>
      <c r="AJ18" s="69">
        <v>2.0245741062539455</v>
      </c>
      <c r="AK18" s="69">
        <v>2.3125473323065941</v>
      </c>
      <c r="AL18" s="69">
        <v>2.2324695022685965</v>
      </c>
      <c r="AM18" s="69">
        <v>2.6081957411086272</v>
      </c>
      <c r="AN18" s="69"/>
      <c r="AO18" s="69">
        <f t="shared" si="35"/>
        <v>0.29564840880203302</v>
      </c>
      <c r="AP18" s="69">
        <f>'RD T1'!E133</f>
        <v>1.1577975958526079</v>
      </c>
      <c r="AQ18" s="69">
        <f t="shared" si="36"/>
        <v>1.4534460046546409</v>
      </c>
      <c r="AS18" t="str">
        <f t="shared" si="37"/>
        <v>35 Business and public service associate professionals</v>
      </c>
      <c r="AT18" s="69">
        <v>1.7775984089599439</v>
      </c>
      <c r="AU18" s="69">
        <v>1.8684377891386783</v>
      </c>
      <c r="AV18" s="69">
        <v>2.070695442846056</v>
      </c>
      <c r="AW18" s="69">
        <v>1.9767113157264142</v>
      </c>
      <c r="AX18" s="69">
        <v>2.2397873812253706</v>
      </c>
      <c r="AY18" s="69"/>
      <c r="AZ18" s="69">
        <f t="shared" si="38"/>
        <v>0.16909193837931458</v>
      </c>
      <c r="BA18" s="69">
        <f>'RD T1'!E162</f>
        <v>0.98089299333574531</v>
      </c>
      <c r="BB18" s="69">
        <f t="shared" si="39"/>
        <v>1.1499849317150599</v>
      </c>
      <c r="BD18" t="str">
        <f t="shared" si="40"/>
        <v>35 Business and public service associate professionals</v>
      </c>
      <c r="BE18" s="69">
        <v>5.5797868385686886</v>
      </c>
      <c r="BF18" s="69">
        <v>5.5694080815749958</v>
      </c>
      <c r="BG18" s="69">
        <v>5.5098054384391304</v>
      </c>
      <c r="BH18" s="69">
        <v>5.3299981477358758</v>
      </c>
      <c r="BI18" s="69">
        <v>5.2122778498196514</v>
      </c>
      <c r="BJ18" s="69"/>
      <c r="BK18" s="69">
        <f t="shared" si="41"/>
        <v>-0.29752758861947903</v>
      </c>
      <c r="BL18" s="69">
        <f>'RD T1'!E191</f>
        <v>2.3633499003562752</v>
      </c>
      <c r="BM18" s="69">
        <f t="shared" si="42"/>
        <v>2.0658223117367962</v>
      </c>
      <c r="BO18" t="str">
        <f t="shared" si="43"/>
        <v>35 Business and public service associate professionals</v>
      </c>
      <c r="BP18" s="69">
        <v>4.9824004153949817</v>
      </c>
      <c r="BQ18" s="69">
        <v>4.9651444411055863</v>
      </c>
      <c r="BR18" s="69">
        <v>5.0287910918381913</v>
      </c>
      <c r="BS18" s="69">
        <v>4.3193181803019405</v>
      </c>
      <c r="BT18" s="69">
        <v>3.5714489324842615</v>
      </c>
      <c r="BU18" s="69"/>
      <c r="BV18" s="69">
        <f t="shared" si="44"/>
        <v>-1.4573421593539297</v>
      </c>
      <c r="BW18" s="69">
        <f>'RD T1'!E220</f>
        <v>1.6665357126765057</v>
      </c>
      <c r="BX18" s="69">
        <f t="shared" si="45"/>
        <v>0.20919355332257594</v>
      </c>
      <c r="BZ18" t="str">
        <f t="shared" si="46"/>
        <v>35 Business and public service associate professionals</v>
      </c>
      <c r="CA18" s="69">
        <v>3.31034467811011</v>
      </c>
      <c r="CB18" s="69">
        <v>3.2909994383435817</v>
      </c>
      <c r="CC18" s="69">
        <v>2.9630666197202218</v>
      </c>
      <c r="CD18" s="69">
        <v>2.5038188828059442</v>
      </c>
      <c r="CE18" s="69">
        <v>1.8213662680954024</v>
      </c>
      <c r="CF18" s="69"/>
      <c r="CG18" s="69">
        <f t="shared" si="47"/>
        <v>-1.1417003516248194</v>
      </c>
      <c r="CH18" s="69">
        <f>'RD T1'!E249</f>
        <v>0.85430005255070063</v>
      </c>
      <c r="CI18" s="69">
        <f t="shared" si="48"/>
        <v>-0.28740029907411879</v>
      </c>
      <c r="CK18" t="str">
        <f t="shared" si="49"/>
        <v>35 Business and public service associate professionals</v>
      </c>
      <c r="CL18" s="69">
        <v>0.60897046840293934</v>
      </c>
      <c r="CM18" s="69">
        <v>0.66387700968280194</v>
      </c>
      <c r="CN18" s="69">
        <v>0.51214105158466516</v>
      </c>
      <c r="CO18" s="69">
        <v>0.4341085033142012</v>
      </c>
      <c r="CP18" s="69">
        <v>0.48853361175462662</v>
      </c>
      <c r="CQ18" s="69"/>
      <c r="CR18" s="69">
        <f t="shared" si="50"/>
        <v>-2.3607439830038546E-2</v>
      </c>
      <c r="CS18" s="69">
        <f>'RD T1'!E278</f>
        <v>0.14096327802540023</v>
      </c>
      <c r="CT18" s="69">
        <f t="shared" si="51"/>
        <v>0.11735583819536169</v>
      </c>
    </row>
    <row r="19" spans="1:98" x14ac:dyDescent="0.2">
      <c r="A19" s="10" t="str">
        <f>name!D15</f>
        <v>41 Administrative occupations</v>
      </c>
      <c r="B19" s="69">
        <v>0.18374605562733332</v>
      </c>
      <c r="C19" s="69">
        <v>0.21049369919996672</v>
      </c>
      <c r="D19" s="69">
        <v>0.20839035592224084</v>
      </c>
      <c r="E19" s="69">
        <v>0.27060942696521456</v>
      </c>
      <c r="F19" s="69">
        <v>0.38663144679520545</v>
      </c>
      <c r="G19" s="11"/>
      <c r="H19" s="69">
        <f t="shared" si="26"/>
        <v>0.17824109087296461</v>
      </c>
      <c r="I19" s="69">
        <f>'RD T1'!E47</f>
        <v>0.16316630831813678</v>
      </c>
      <c r="J19" s="69">
        <f t="shared" si="27"/>
        <v>0.34140739919110141</v>
      </c>
      <c r="L19" t="str">
        <f t="shared" si="28"/>
        <v>41 Administrative occupations</v>
      </c>
      <c r="M19" s="69">
        <v>1.9480068469254834</v>
      </c>
      <c r="N19" s="69">
        <v>2.4847894994204736</v>
      </c>
      <c r="O19" s="69">
        <v>2.4558973088318541</v>
      </c>
      <c r="P19" s="69">
        <v>3.1036677899981742</v>
      </c>
      <c r="Q19" s="69">
        <v>4.1727031738318718</v>
      </c>
      <c r="R19" s="11"/>
      <c r="S19" s="69">
        <f t="shared" si="29"/>
        <v>1.7168058650000178</v>
      </c>
      <c r="T19" s="69">
        <f>'RD T1'!E76</f>
        <v>1.8384751891135638</v>
      </c>
      <c r="U19" s="69">
        <f t="shared" si="30"/>
        <v>3.5552810541135815</v>
      </c>
      <c r="W19" t="str">
        <f t="shared" si="31"/>
        <v>41 Administrative occupations</v>
      </c>
      <c r="X19" s="69">
        <v>6.8043454257150087</v>
      </c>
      <c r="Y19" s="69">
        <v>7.0002450530925273</v>
      </c>
      <c r="Z19" s="69">
        <v>8.2251511392911247</v>
      </c>
      <c r="AA19" s="69">
        <v>8.0553799812031368</v>
      </c>
      <c r="AB19" s="69">
        <v>9.3180270639804235</v>
      </c>
      <c r="AC19" s="69"/>
      <c r="AD19" s="69">
        <f t="shared" si="32"/>
        <v>1.0928759246892987</v>
      </c>
      <c r="AE19" s="69">
        <f>'RD T1'!E105</f>
        <v>4.7763278065196122</v>
      </c>
      <c r="AF19" s="69">
        <f t="shared" si="33"/>
        <v>5.8692037312089109</v>
      </c>
      <c r="AH19" t="str">
        <f t="shared" si="34"/>
        <v>41 Administrative occupations</v>
      </c>
      <c r="AI19" s="69">
        <v>2.5982610929127441</v>
      </c>
      <c r="AJ19" s="69">
        <v>2.7377234575211022</v>
      </c>
      <c r="AK19" s="69">
        <v>3.3247396614722233</v>
      </c>
      <c r="AL19" s="69">
        <v>3.1801721644388916</v>
      </c>
      <c r="AM19" s="69">
        <v>3.6713644060822315</v>
      </c>
      <c r="AN19" s="69"/>
      <c r="AO19" s="69">
        <f t="shared" si="35"/>
        <v>0.34662474461000814</v>
      </c>
      <c r="AP19" s="69">
        <f>'RD T1'!E134</f>
        <v>1.9867076953868537</v>
      </c>
      <c r="AQ19" s="69">
        <f t="shared" si="36"/>
        <v>2.3333324399968616</v>
      </c>
      <c r="AS19" t="str">
        <f t="shared" si="37"/>
        <v>41 Administrative occupations</v>
      </c>
      <c r="AT19" s="69">
        <v>2.4356716448243452</v>
      </c>
      <c r="AU19" s="69">
        <v>2.5287113835062267</v>
      </c>
      <c r="AV19" s="69">
        <v>2.9383828595579331</v>
      </c>
      <c r="AW19" s="69">
        <v>2.7590143868907204</v>
      </c>
      <c r="AX19" s="69">
        <v>3.2204093988085249</v>
      </c>
      <c r="AY19" s="69"/>
      <c r="AZ19" s="69">
        <f t="shared" si="38"/>
        <v>0.28202653925059185</v>
      </c>
      <c r="BA19" s="69">
        <f>'RD T1'!E163</f>
        <v>1.63826967796408</v>
      </c>
      <c r="BB19" s="69">
        <f t="shared" si="39"/>
        <v>1.9202962172146718</v>
      </c>
      <c r="BD19" t="str">
        <f t="shared" si="40"/>
        <v>41 Administrative occupations</v>
      </c>
      <c r="BE19" s="69">
        <v>8.5971670533689508</v>
      </c>
      <c r="BF19" s="69">
        <v>7.7626262236704155</v>
      </c>
      <c r="BG19" s="69">
        <v>7.9273506122791559</v>
      </c>
      <c r="BH19" s="69">
        <v>7.4320038753984026</v>
      </c>
      <c r="BI19" s="69">
        <v>6.5312399568908237</v>
      </c>
      <c r="BJ19" s="69"/>
      <c r="BK19" s="69">
        <f t="shared" si="41"/>
        <v>-1.3961106553883322</v>
      </c>
      <c r="BL19" s="69">
        <f>'RD T1'!E192</f>
        <v>3.6417403648966511</v>
      </c>
      <c r="BM19" s="69">
        <f t="shared" si="42"/>
        <v>2.2456297095083189</v>
      </c>
      <c r="BO19" t="str">
        <f t="shared" si="43"/>
        <v>41 Administrative occupations</v>
      </c>
      <c r="BP19" s="69">
        <v>10.915942657403246</v>
      </c>
      <c r="BQ19" s="69">
        <v>10.187236473711177</v>
      </c>
      <c r="BR19" s="69">
        <v>9.6309631767915622</v>
      </c>
      <c r="BS19" s="69">
        <v>8.1758794730682229</v>
      </c>
      <c r="BT19" s="69">
        <v>5.5620122798332305</v>
      </c>
      <c r="BU19" s="69"/>
      <c r="BV19" s="69">
        <f t="shared" si="44"/>
        <v>-4.0689508969583317</v>
      </c>
      <c r="BW19" s="69">
        <f>'RD T1'!E221</f>
        <v>3.2869562830178713</v>
      </c>
      <c r="BX19" s="69">
        <f t="shared" si="45"/>
        <v>-0.78199461394046033</v>
      </c>
      <c r="BZ19" t="str">
        <f t="shared" si="46"/>
        <v>41 Administrative occupations</v>
      </c>
      <c r="CA19" s="69">
        <v>6.4070045142102776</v>
      </c>
      <c r="CB19" s="69">
        <v>5.8778272713908359</v>
      </c>
      <c r="CC19" s="69">
        <v>4.8848270803394991</v>
      </c>
      <c r="CD19" s="69">
        <v>3.4884201938885973</v>
      </c>
      <c r="CE19" s="69">
        <v>1.2433550381008374</v>
      </c>
      <c r="CF19" s="69"/>
      <c r="CG19" s="69">
        <f t="shared" si="47"/>
        <v>-3.6414720422386617</v>
      </c>
      <c r="CH19" s="69">
        <f>'RD T1'!E250</f>
        <v>1.0673554529449873</v>
      </c>
      <c r="CI19" s="69">
        <f t="shared" si="48"/>
        <v>-2.5741165892936744</v>
      </c>
      <c r="CK19" t="str">
        <f t="shared" si="49"/>
        <v>41 Administrative occupations</v>
      </c>
      <c r="CL19" s="69">
        <v>1.4653017786046418</v>
      </c>
      <c r="CM19" s="69">
        <v>1.3633430673386109</v>
      </c>
      <c r="CN19" s="69">
        <v>1.0115205350097296</v>
      </c>
      <c r="CO19" s="69">
        <v>0.79468733113934809</v>
      </c>
      <c r="CP19" s="69">
        <v>0.65437739606203249</v>
      </c>
      <c r="CQ19" s="69"/>
      <c r="CR19" s="69">
        <f t="shared" si="50"/>
        <v>-0.35714313894769711</v>
      </c>
      <c r="CS19" s="69">
        <f>'RD T1'!E279</f>
        <v>0.22333529343967976</v>
      </c>
      <c r="CT19" s="69">
        <f t="shared" si="51"/>
        <v>-0.13380784550801736</v>
      </c>
    </row>
    <row r="20" spans="1:98" x14ac:dyDescent="0.2">
      <c r="A20" s="10" t="str">
        <f>name!D16</f>
        <v>42 Secretarial and related occupations</v>
      </c>
      <c r="B20" s="69">
        <v>1.7556007412724318E-2</v>
      </c>
      <c r="C20" s="69">
        <v>2.2252721979210899E-2</v>
      </c>
      <c r="D20" s="69">
        <v>2.0953468206557236E-2</v>
      </c>
      <c r="E20" s="69">
        <v>3.4521488427184055E-2</v>
      </c>
      <c r="F20" s="69">
        <v>6.1980617489669473E-2</v>
      </c>
      <c r="G20" s="11"/>
      <c r="H20" s="69">
        <f t="shared" si="26"/>
        <v>4.1027149283112241E-2</v>
      </c>
      <c r="I20" s="69">
        <f>'RD T1'!E48</f>
        <v>2.6091990338393569E-2</v>
      </c>
      <c r="J20" s="69">
        <f t="shared" si="27"/>
        <v>6.7119139621505813E-2</v>
      </c>
      <c r="L20" t="str">
        <f t="shared" si="28"/>
        <v>42 Secretarial and related occupations</v>
      </c>
      <c r="M20" s="69">
        <v>0.37630627428311564</v>
      </c>
      <c r="N20" s="69">
        <v>0.4484536222324329</v>
      </c>
      <c r="O20" s="69">
        <v>0.45541923184588684</v>
      </c>
      <c r="P20" s="69">
        <v>0.71939564364162134</v>
      </c>
      <c r="Q20" s="69">
        <v>0.87153405363540526</v>
      </c>
      <c r="R20" s="11"/>
      <c r="S20" s="69">
        <f t="shared" si="29"/>
        <v>0.41611482178951842</v>
      </c>
      <c r="T20" s="69">
        <f>'RD T1'!E77</f>
        <v>0.41832863247006907</v>
      </c>
      <c r="U20" s="69">
        <f t="shared" si="30"/>
        <v>0.83444345425958755</v>
      </c>
      <c r="W20" t="str">
        <f t="shared" si="31"/>
        <v>42 Secretarial and related occupations</v>
      </c>
      <c r="X20" s="69">
        <v>1.3779916489874053</v>
      </c>
      <c r="Y20" s="69">
        <v>1.3893454251138222</v>
      </c>
      <c r="Z20" s="69">
        <v>1.6529617758585189</v>
      </c>
      <c r="AA20" s="69">
        <v>2.1594884016275229</v>
      </c>
      <c r="AB20" s="69">
        <v>2.6348604237082034</v>
      </c>
      <c r="AC20" s="69"/>
      <c r="AD20" s="69">
        <f t="shared" si="32"/>
        <v>0.9818986478496845</v>
      </c>
      <c r="AE20" s="69">
        <f>'RD T1'!E106</f>
        <v>1.4078166664691794</v>
      </c>
      <c r="AF20" s="69">
        <f t="shared" si="33"/>
        <v>2.3897153143188641</v>
      </c>
      <c r="AH20" t="str">
        <f t="shared" si="34"/>
        <v>42 Secretarial and related occupations</v>
      </c>
      <c r="AI20" s="69">
        <v>0.68743745838752812</v>
      </c>
      <c r="AJ20" s="69">
        <v>0.71442457648239943</v>
      </c>
      <c r="AK20" s="69">
        <v>0.86685266810252903</v>
      </c>
      <c r="AL20" s="69">
        <v>1.0694924036786269</v>
      </c>
      <c r="AM20" s="69">
        <v>1.149497468129288</v>
      </c>
      <c r="AN20" s="69"/>
      <c r="AO20" s="69">
        <f t="shared" si="35"/>
        <v>0.28264480002675896</v>
      </c>
      <c r="AP20" s="69">
        <f>'RD T1'!E135</f>
        <v>0.65608101870649971</v>
      </c>
      <c r="AQ20" s="69">
        <f t="shared" si="36"/>
        <v>0.93872581873325867</v>
      </c>
      <c r="AS20" t="str">
        <f t="shared" si="37"/>
        <v>42 Secretarial and related occupations</v>
      </c>
      <c r="AT20" s="69">
        <v>0.56036651600225851</v>
      </c>
      <c r="AU20" s="69">
        <v>0.56272019472982793</v>
      </c>
      <c r="AV20" s="69">
        <v>0.69109684759680634</v>
      </c>
      <c r="AW20" s="69">
        <v>0.77350168089730487</v>
      </c>
      <c r="AX20" s="69">
        <v>0.65738374553603984</v>
      </c>
      <c r="AY20" s="69"/>
      <c r="AZ20" s="69">
        <f t="shared" si="38"/>
        <v>-3.3713102060766498E-2</v>
      </c>
      <c r="BA20" s="69">
        <f>'RD T1'!E164</f>
        <v>0.41934177067206951</v>
      </c>
      <c r="BB20" s="69">
        <f t="shared" si="39"/>
        <v>0.38562866861130302</v>
      </c>
      <c r="BD20" t="str">
        <f t="shared" si="40"/>
        <v>42 Secretarial and related occupations</v>
      </c>
      <c r="BE20" s="69">
        <v>2.3476969118047486</v>
      </c>
      <c r="BF20" s="69">
        <v>1.9349087920625898</v>
      </c>
      <c r="BG20" s="69">
        <v>1.9990714679590682</v>
      </c>
      <c r="BH20" s="69">
        <v>2.4580560089881747</v>
      </c>
      <c r="BI20" s="69">
        <v>1.459240694130514</v>
      </c>
      <c r="BJ20" s="69"/>
      <c r="BK20" s="69">
        <f t="shared" si="41"/>
        <v>-0.53983077382855416</v>
      </c>
      <c r="BL20" s="69">
        <f>'RD T1'!E193</f>
        <v>1.1270741326853337</v>
      </c>
      <c r="BM20" s="69">
        <f t="shared" si="42"/>
        <v>0.58724335885677958</v>
      </c>
      <c r="BO20" t="str">
        <f t="shared" si="43"/>
        <v>42 Secretarial and related occupations</v>
      </c>
      <c r="BP20" s="69">
        <v>3.3424512786380247</v>
      </c>
      <c r="BQ20" s="69">
        <v>2.9759806487185023</v>
      </c>
      <c r="BR20" s="69">
        <v>2.5347342678279157</v>
      </c>
      <c r="BS20" s="69">
        <v>2.1802348663899553</v>
      </c>
      <c r="BT20" s="69">
        <v>0.51686869588943363</v>
      </c>
      <c r="BU20" s="69"/>
      <c r="BV20" s="69">
        <f t="shared" si="44"/>
        <v>-2.0178655719384819</v>
      </c>
      <c r="BW20" s="69">
        <f>'RD T1'!E222</f>
        <v>0.76290981586661655</v>
      </c>
      <c r="BX20" s="69">
        <f t="shared" si="45"/>
        <v>-1.2549557560718654</v>
      </c>
      <c r="BZ20" t="str">
        <f t="shared" si="46"/>
        <v>42 Secretarial and related occupations</v>
      </c>
      <c r="CA20" s="69">
        <v>2.9207802402405751</v>
      </c>
      <c r="CB20" s="69">
        <v>2.8303262238855824</v>
      </c>
      <c r="CC20" s="69">
        <v>2.3117908838200649</v>
      </c>
      <c r="CD20" s="69">
        <v>1.3885063894286709</v>
      </c>
      <c r="CE20" s="69">
        <v>0.22932991577807688</v>
      </c>
      <c r="CF20" s="69"/>
      <c r="CG20" s="69">
        <f t="shared" si="47"/>
        <v>-2.0824609680419881</v>
      </c>
      <c r="CH20" s="69">
        <f>'RD T1'!E251</f>
        <v>0.43872262450083654</v>
      </c>
      <c r="CI20" s="69">
        <f t="shared" si="48"/>
        <v>-1.6437383435411514</v>
      </c>
      <c r="CK20" t="str">
        <f t="shared" si="49"/>
        <v>42 Secretarial and related occupations</v>
      </c>
      <c r="CL20" s="69">
        <v>0.65616245743857926</v>
      </c>
      <c r="CM20" s="69">
        <v>0.7647413161612624</v>
      </c>
      <c r="CN20" s="69">
        <v>0.54568127475691919</v>
      </c>
      <c r="CO20" s="69">
        <v>0.59474750403547094</v>
      </c>
      <c r="CP20" s="69">
        <v>0.69633588345758712</v>
      </c>
      <c r="CQ20" s="69"/>
      <c r="CR20" s="69">
        <f t="shared" si="50"/>
        <v>0.15065460870066794</v>
      </c>
      <c r="CS20" s="69">
        <f>'RD T1'!E280</f>
        <v>0.22732959891958854</v>
      </c>
      <c r="CT20" s="69">
        <f t="shared" si="51"/>
        <v>0.37798420762025647</v>
      </c>
    </row>
    <row r="21" spans="1:98" x14ac:dyDescent="0.2">
      <c r="A21" s="10" t="str">
        <f>name!D17</f>
        <v>51 Skilled agricultural and related trades</v>
      </c>
      <c r="B21" s="69">
        <v>1.311355889676543E-2</v>
      </c>
      <c r="C21" s="69">
        <v>2.1314069214656745E-2</v>
      </c>
      <c r="D21" s="69">
        <v>1.5244004196884238E-2</v>
      </c>
      <c r="E21" s="69">
        <v>2.1218095772056796E-2</v>
      </c>
      <c r="F21" s="69">
        <v>3.2444341030521226E-2</v>
      </c>
      <c r="G21" s="11"/>
      <c r="H21" s="69">
        <f t="shared" si="26"/>
        <v>1.7200336833636989E-2</v>
      </c>
      <c r="I21" s="69">
        <f>'RD T1'!E49</f>
        <v>1.6193804512254738E-2</v>
      </c>
      <c r="J21" s="69">
        <f t="shared" si="27"/>
        <v>3.3394141345891727E-2</v>
      </c>
      <c r="L21" t="str">
        <f t="shared" si="28"/>
        <v>51 Skilled agricultural and related trades</v>
      </c>
      <c r="M21" s="69">
        <v>7.5649257333090011E-2</v>
      </c>
      <c r="N21" s="69">
        <v>9.500185367756038E-2</v>
      </c>
      <c r="O21" s="69">
        <v>5.2361247530284191E-2</v>
      </c>
      <c r="P21" s="69">
        <v>6.9443350866012193E-2</v>
      </c>
      <c r="Q21" s="69">
        <v>0.10329523536915831</v>
      </c>
      <c r="R21" s="11"/>
      <c r="S21" s="69">
        <f t="shared" si="29"/>
        <v>5.0933987838874123E-2</v>
      </c>
      <c r="T21" s="69">
        <f>'RD T1'!E78</f>
        <v>4.5766134101495416E-2</v>
      </c>
      <c r="U21" s="69">
        <f t="shared" si="30"/>
        <v>9.6700121940369532E-2</v>
      </c>
      <c r="W21" t="str">
        <f t="shared" si="31"/>
        <v>51 Skilled agricultural and related trades</v>
      </c>
      <c r="X21" s="69">
        <v>0.66750633351169175</v>
      </c>
      <c r="Y21" s="69">
        <v>0.76968180850817358</v>
      </c>
      <c r="Z21" s="69">
        <v>0.65968686201053439</v>
      </c>
      <c r="AA21" s="69">
        <v>0.74002853931376367</v>
      </c>
      <c r="AB21" s="69">
        <v>1.0168570559836854</v>
      </c>
      <c r="AC21" s="69"/>
      <c r="AD21" s="69">
        <f t="shared" si="32"/>
        <v>0.35717019397315097</v>
      </c>
      <c r="AE21" s="69">
        <f>'RD T1'!E107</f>
        <v>0.5563440731124899</v>
      </c>
      <c r="AF21" s="69">
        <f t="shared" si="33"/>
        <v>0.91351426708564087</v>
      </c>
      <c r="AH21" t="str">
        <f t="shared" si="34"/>
        <v>51 Skilled agricultural and related trades</v>
      </c>
      <c r="AI21" s="69">
        <v>0.2851601276986826</v>
      </c>
      <c r="AJ21" s="69">
        <v>0.34704933207246885</v>
      </c>
      <c r="AK21" s="69">
        <v>0.25896704588006947</v>
      </c>
      <c r="AL21" s="69">
        <v>0.30327833871102167</v>
      </c>
      <c r="AM21" s="69">
        <v>0.39750844991560996</v>
      </c>
      <c r="AN21" s="69"/>
      <c r="AO21" s="69">
        <f t="shared" si="35"/>
        <v>0.13854140403554049</v>
      </c>
      <c r="AP21" s="69">
        <f>'RD T1'!E136</f>
        <v>0.23371035944639063</v>
      </c>
      <c r="AQ21" s="69">
        <f t="shared" si="36"/>
        <v>0.37225176348193112</v>
      </c>
      <c r="AS21" t="str">
        <f t="shared" si="37"/>
        <v>51 Skilled agricultural and related trades</v>
      </c>
      <c r="AT21" s="69">
        <v>0.4951414716203667</v>
      </c>
      <c r="AU21" s="69">
        <v>0.53489700129526996</v>
      </c>
      <c r="AV21" s="69">
        <v>0.39550928522582723</v>
      </c>
      <c r="AW21" s="69">
        <v>0.45190323856613246</v>
      </c>
      <c r="AX21" s="69">
        <v>0.6080469769120348</v>
      </c>
      <c r="AY21" s="69"/>
      <c r="AZ21" s="69">
        <f t="shared" si="38"/>
        <v>0.21253769168620756</v>
      </c>
      <c r="BA21" s="69">
        <f>'RD T1'!E165</f>
        <v>0.32242472214021706</v>
      </c>
      <c r="BB21" s="69">
        <f t="shared" si="39"/>
        <v>0.53496241382642462</v>
      </c>
      <c r="BD21" t="str">
        <f t="shared" si="40"/>
        <v>51 Skilled agricultural and related trades</v>
      </c>
      <c r="BE21" s="69">
        <v>0.9839432477551685</v>
      </c>
      <c r="BF21" s="69">
        <v>1.0580186055613783</v>
      </c>
      <c r="BG21" s="69">
        <v>0.58214111850068095</v>
      </c>
      <c r="BH21" s="69">
        <v>0.63227088558670241</v>
      </c>
      <c r="BI21" s="69">
        <v>0.70702540668952174</v>
      </c>
      <c r="BJ21" s="69"/>
      <c r="BK21" s="69">
        <f t="shared" si="41"/>
        <v>0.12488428818884079</v>
      </c>
      <c r="BL21" s="69">
        <f>'RD T1'!E194</f>
        <v>0.34341079146569115</v>
      </c>
      <c r="BM21" s="69">
        <f t="shared" si="42"/>
        <v>0.46829507965453193</v>
      </c>
      <c r="BO21" t="str">
        <f t="shared" si="43"/>
        <v>51 Skilled agricultural and related trades</v>
      </c>
      <c r="BP21" s="69">
        <v>1.5979110265167489</v>
      </c>
      <c r="BQ21" s="69">
        <v>1.6918783926600252</v>
      </c>
      <c r="BR21" s="69">
        <v>1.1909440707206809</v>
      </c>
      <c r="BS21" s="69">
        <v>1.1771118615795413</v>
      </c>
      <c r="BT21" s="69">
        <v>1.2463066101484925</v>
      </c>
      <c r="BU21" s="69"/>
      <c r="BV21" s="69">
        <f t="shared" si="44"/>
        <v>5.5362539427811663E-2</v>
      </c>
      <c r="BW21" s="69">
        <f>'RD T1'!E223</f>
        <v>0.6508952757100519</v>
      </c>
      <c r="BX21" s="69">
        <f t="shared" si="45"/>
        <v>0.70625781513786356</v>
      </c>
      <c r="BZ21" t="str">
        <f t="shared" si="46"/>
        <v>51 Skilled agricultural and related trades</v>
      </c>
      <c r="CA21" s="69">
        <v>1.3235581208923979</v>
      </c>
      <c r="CB21" s="69">
        <v>1.2914767386442576</v>
      </c>
      <c r="CC21" s="69">
        <v>0.7873231770638226</v>
      </c>
      <c r="CD21" s="69">
        <v>0.74295825059716536</v>
      </c>
      <c r="CE21" s="69">
        <v>0.8652971288220942</v>
      </c>
      <c r="CF21" s="69"/>
      <c r="CG21" s="69">
        <f t="shared" si="47"/>
        <v>7.7973951758271598E-2</v>
      </c>
      <c r="CH21" s="69">
        <f>'RD T1'!E252</f>
        <v>0.36921969253768872</v>
      </c>
      <c r="CI21" s="69">
        <f t="shared" si="48"/>
        <v>0.44719364429596031</v>
      </c>
      <c r="CK21" t="str">
        <f t="shared" si="49"/>
        <v>51 Skilled agricultural and related trades</v>
      </c>
      <c r="CL21" s="69">
        <v>0.76078232317389149</v>
      </c>
      <c r="CM21" s="69">
        <v>0.82976885912993747</v>
      </c>
      <c r="CN21" s="69">
        <v>0.35109776666303733</v>
      </c>
      <c r="CO21" s="69">
        <v>0.37130257782996645</v>
      </c>
      <c r="CP21" s="69">
        <v>0.18712787266941039</v>
      </c>
      <c r="CQ21" s="69"/>
      <c r="CR21" s="69">
        <f t="shared" si="50"/>
        <v>-0.16396989399362694</v>
      </c>
      <c r="CS21" s="69">
        <f>'RD T1'!E281</f>
        <v>9.900055399803577E-2</v>
      </c>
      <c r="CT21" s="69">
        <f t="shared" si="51"/>
        <v>-6.4969339995591166E-2</v>
      </c>
    </row>
    <row r="22" spans="1:98" x14ac:dyDescent="0.2">
      <c r="A22" s="10" t="str">
        <f>name!D18</f>
        <v>52 Skilled metal, electrical and electronic trades</v>
      </c>
      <c r="B22" s="69">
        <v>1.3855036006233329E-2</v>
      </c>
      <c r="C22" s="69">
        <v>1.2617738033523238E-2</v>
      </c>
      <c r="D22" s="69">
        <v>1.1591694187373535E-2</v>
      </c>
      <c r="E22" s="69">
        <v>1.5082394841627678E-2</v>
      </c>
      <c r="F22" s="69">
        <v>1.9337807559390262E-2</v>
      </c>
      <c r="G22" s="11"/>
      <c r="H22" s="69">
        <f t="shared" si="26"/>
        <v>7.7461133720167271E-3</v>
      </c>
      <c r="I22" s="69">
        <f>'RD T1'!E50</f>
        <v>7.2795609794707641E-3</v>
      </c>
      <c r="J22" s="69">
        <f t="shared" si="27"/>
        <v>1.5025674351487491E-2</v>
      </c>
      <c r="L22" t="str">
        <f t="shared" si="28"/>
        <v>52 Skilled metal, electrical and electronic trades</v>
      </c>
      <c r="M22" s="69">
        <v>0.25601060612108284</v>
      </c>
      <c r="N22" s="69">
        <v>0.30186677502906895</v>
      </c>
      <c r="O22" s="69">
        <v>0.27325900603594133</v>
      </c>
      <c r="P22" s="69">
        <v>0.43849833303486063</v>
      </c>
      <c r="Q22" s="69">
        <v>0.61045240702412373</v>
      </c>
      <c r="R22" s="11"/>
      <c r="S22" s="69">
        <f t="shared" si="29"/>
        <v>0.3371934009881824</v>
      </c>
      <c r="T22" s="69">
        <f>'RD T1'!E79</f>
        <v>0.24271710614131253</v>
      </c>
      <c r="U22" s="69">
        <f t="shared" si="30"/>
        <v>0.57991050712949499</v>
      </c>
      <c r="W22" t="str">
        <f t="shared" si="31"/>
        <v>52 Skilled metal, electrical and electronic trades</v>
      </c>
      <c r="X22" s="69">
        <v>0.89098011195586391</v>
      </c>
      <c r="Y22" s="69">
        <v>0.93073974384814051</v>
      </c>
      <c r="Z22" s="69">
        <v>0.8538606501578816</v>
      </c>
      <c r="AA22" s="69">
        <v>1.050428088727219</v>
      </c>
      <c r="AB22" s="69">
        <v>1.3073399668519876</v>
      </c>
      <c r="AC22" s="69"/>
      <c r="AD22" s="69">
        <f t="shared" si="32"/>
        <v>0.45347931669410602</v>
      </c>
      <c r="AE22" s="69">
        <f>'RD T1'!E108</f>
        <v>0.55473933049131352</v>
      </c>
      <c r="AF22" s="69">
        <f t="shared" si="33"/>
        <v>1.0082186471854195</v>
      </c>
      <c r="AH22" t="str">
        <f t="shared" si="34"/>
        <v>52 Skilled metal, electrical and electronic trades</v>
      </c>
      <c r="AI22" s="69">
        <v>0.33969175877242891</v>
      </c>
      <c r="AJ22" s="69">
        <v>0.34442615831666584</v>
      </c>
      <c r="AK22" s="69">
        <v>0.33283326932656859</v>
      </c>
      <c r="AL22" s="69">
        <v>0.36472738006118582</v>
      </c>
      <c r="AM22" s="69">
        <v>0.47183643940216419</v>
      </c>
      <c r="AN22" s="69"/>
      <c r="AO22" s="69">
        <f t="shared" si="35"/>
        <v>0.13900317007559559</v>
      </c>
      <c r="AP22" s="69">
        <f>'RD T1'!E137</f>
        <v>0.18097896714090816</v>
      </c>
      <c r="AQ22" s="69">
        <f t="shared" si="36"/>
        <v>0.31998213721650376</v>
      </c>
      <c r="AS22" t="str">
        <f t="shared" si="37"/>
        <v>52 Skilled metal, electrical and electronic trades</v>
      </c>
      <c r="AT22" s="69">
        <v>1.3358219000201033</v>
      </c>
      <c r="AU22" s="69">
        <v>1.3340963905193934</v>
      </c>
      <c r="AV22" s="69">
        <v>1.2666292735769562</v>
      </c>
      <c r="AW22" s="69">
        <v>1.3484527666317072</v>
      </c>
      <c r="AX22" s="69">
        <v>1.5849024595495387</v>
      </c>
      <c r="AY22" s="69"/>
      <c r="AZ22" s="69">
        <f t="shared" si="38"/>
        <v>0.31827318597258247</v>
      </c>
      <c r="BA22" s="69">
        <f>'RD T1'!E166</f>
        <v>0.63757372789797451</v>
      </c>
      <c r="BB22" s="69">
        <f t="shared" si="39"/>
        <v>0.95584691387055698</v>
      </c>
      <c r="BD22" t="str">
        <f t="shared" si="40"/>
        <v>52 Skilled metal, electrical and electronic trades</v>
      </c>
      <c r="BE22" s="69">
        <v>7.0725173470887066</v>
      </c>
      <c r="BF22" s="69">
        <v>7.1973587886907984</v>
      </c>
      <c r="BG22" s="69">
        <v>5.7906233393145516</v>
      </c>
      <c r="BH22" s="69">
        <v>6.1759578861194662</v>
      </c>
      <c r="BI22" s="69">
        <v>5.993968330239424</v>
      </c>
      <c r="BJ22" s="69"/>
      <c r="BK22" s="69">
        <f t="shared" si="41"/>
        <v>0.20334499092487235</v>
      </c>
      <c r="BL22" s="69">
        <f>'RD T1'!E195</f>
        <v>2.102081241004861</v>
      </c>
      <c r="BM22" s="69">
        <f t="shared" si="42"/>
        <v>2.3054262319297334</v>
      </c>
      <c r="BO22" t="str">
        <f t="shared" si="43"/>
        <v>52 Skilled metal, electrical and electronic trades</v>
      </c>
      <c r="BP22" s="69">
        <v>4.6223266524277387</v>
      </c>
      <c r="BQ22" s="69">
        <v>4.1726056150969013</v>
      </c>
      <c r="BR22" s="69">
        <v>4.0273714357543362</v>
      </c>
      <c r="BS22" s="69">
        <v>3.4707647677342668</v>
      </c>
      <c r="BT22" s="69">
        <v>2.8510752614874932</v>
      </c>
      <c r="BU22" s="69"/>
      <c r="BV22" s="69">
        <f t="shared" si="44"/>
        <v>-1.176296174266843</v>
      </c>
      <c r="BW22" s="69">
        <f>'RD T1'!E224</f>
        <v>1.2586198489813509</v>
      </c>
      <c r="BX22" s="69">
        <f t="shared" si="45"/>
        <v>8.2323674714507966E-2</v>
      </c>
      <c r="BZ22" t="str">
        <f t="shared" si="46"/>
        <v>52 Skilled metal, electrical and electronic trades</v>
      </c>
      <c r="CA22" s="69">
        <v>2.7000218323393823</v>
      </c>
      <c r="CB22" s="69">
        <v>2.429233323791729</v>
      </c>
      <c r="CC22" s="69">
        <v>1.9842502486005331</v>
      </c>
      <c r="CD22" s="69">
        <v>1.872101688214924</v>
      </c>
      <c r="CE22" s="69">
        <v>1.0749430535936715</v>
      </c>
      <c r="CF22" s="69"/>
      <c r="CG22" s="69">
        <f t="shared" si="47"/>
        <v>-0.90930719500686163</v>
      </c>
      <c r="CH22" s="69">
        <f>'RD T1'!E253</f>
        <v>0.61825801232101807</v>
      </c>
      <c r="CI22" s="69">
        <f t="shared" si="48"/>
        <v>-0.29104918268584357</v>
      </c>
      <c r="CK22" t="str">
        <f t="shared" si="49"/>
        <v>52 Skilled metal, electrical and electronic trades</v>
      </c>
      <c r="CL22" s="69">
        <v>0.83739613342076802</v>
      </c>
      <c r="CM22" s="69">
        <v>0.88667824373932846</v>
      </c>
      <c r="CN22" s="69">
        <v>0.59615096279143676</v>
      </c>
      <c r="CO22" s="69">
        <v>0.61021953076794788</v>
      </c>
      <c r="CP22" s="69">
        <v>0.51889609055562569</v>
      </c>
      <c r="CQ22" s="69"/>
      <c r="CR22" s="69">
        <f t="shared" si="50"/>
        <v>-7.7254872235811067E-2</v>
      </c>
      <c r="CS22" s="69">
        <f>'RD T1'!E282</f>
        <v>0.19429983920911734</v>
      </c>
      <c r="CT22" s="69">
        <f t="shared" si="51"/>
        <v>0.11704496697330627</v>
      </c>
    </row>
    <row r="23" spans="1:98" x14ac:dyDescent="0.2">
      <c r="A23" s="10" t="str">
        <f>name!D19</f>
        <v>53 Skilled construction and building trades</v>
      </c>
      <c r="B23" s="69">
        <v>9.6707446445274941E-3</v>
      </c>
      <c r="C23" s="69">
        <v>6.5137401330886083E-3</v>
      </c>
      <c r="D23" s="69">
        <v>4.473403517835684E-3</v>
      </c>
      <c r="E23" s="69">
        <v>8.7713088662426802E-3</v>
      </c>
      <c r="F23" s="69">
        <v>9.2861060502631865E-3</v>
      </c>
      <c r="G23" s="11"/>
      <c r="H23" s="69">
        <f t="shared" si="26"/>
        <v>4.8127025324275026E-3</v>
      </c>
      <c r="I23" s="69">
        <f>'RD T1'!E51</f>
        <v>3.9886969673733931E-3</v>
      </c>
      <c r="J23" s="69">
        <f t="shared" si="27"/>
        <v>8.8013994998008965E-3</v>
      </c>
      <c r="L23" t="str">
        <f t="shared" si="28"/>
        <v>53 Skilled construction and building trades</v>
      </c>
      <c r="M23" s="69">
        <v>0.10720598739911959</v>
      </c>
      <c r="N23" s="69">
        <v>0.10307172695285868</v>
      </c>
      <c r="O23" s="69">
        <v>9.3710649082314426E-2</v>
      </c>
      <c r="P23" s="69">
        <v>0.13054323806261475</v>
      </c>
      <c r="Q23" s="69">
        <v>0.14527176862937205</v>
      </c>
      <c r="R23" s="11"/>
      <c r="S23" s="69">
        <f t="shared" si="29"/>
        <v>5.1561119547057624E-2</v>
      </c>
      <c r="T23" s="69">
        <f>'RD T1'!E80</f>
        <v>6.6032422052350298E-2</v>
      </c>
      <c r="U23" s="69">
        <f t="shared" si="30"/>
        <v>0.11759354159940792</v>
      </c>
      <c r="W23" t="str">
        <f t="shared" si="31"/>
        <v>53 Skilled construction and building trades</v>
      </c>
      <c r="X23" s="69">
        <v>0.47737307650083588</v>
      </c>
      <c r="Y23" s="69">
        <v>0.39116709524698784</v>
      </c>
      <c r="Z23" s="69">
        <v>0.38045536269185259</v>
      </c>
      <c r="AA23" s="69">
        <v>0.4930713497839968</v>
      </c>
      <c r="AB23" s="69">
        <v>0.54864992054656914</v>
      </c>
      <c r="AC23" s="69"/>
      <c r="AD23" s="69">
        <f t="shared" si="32"/>
        <v>0.16819455785471654</v>
      </c>
      <c r="AE23" s="69">
        <f>'RD T1'!E109</f>
        <v>0.25937979089759894</v>
      </c>
      <c r="AF23" s="69">
        <f t="shared" si="33"/>
        <v>0.42757434875231548</v>
      </c>
      <c r="AH23" t="str">
        <f t="shared" si="34"/>
        <v>53 Skilled construction and building trades</v>
      </c>
      <c r="AI23" s="69">
        <v>0.244166835568978</v>
      </c>
      <c r="AJ23" s="69">
        <v>0.24138803342092605</v>
      </c>
      <c r="AK23" s="69">
        <v>0.25167687744412337</v>
      </c>
      <c r="AL23" s="69">
        <v>0.31055722207117903</v>
      </c>
      <c r="AM23" s="69">
        <v>0.35021599283097238</v>
      </c>
      <c r="AN23" s="69"/>
      <c r="AO23" s="69">
        <f t="shared" si="35"/>
        <v>9.8539115386849008E-2</v>
      </c>
      <c r="AP23" s="69">
        <f>'RD T1'!E138</f>
        <v>0.17730083044020051</v>
      </c>
      <c r="AQ23" s="69">
        <f t="shared" si="36"/>
        <v>0.27583994582704952</v>
      </c>
      <c r="AS23" t="str">
        <f t="shared" si="37"/>
        <v>53 Skilled construction and building trades</v>
      </c>
      <c r="AT23" s="69">
        <v>0.38262630511366208</v>
      </c>
      <c r="AU23" s="69">
        <v>0.33666272568082922</v>
      </c>
      <c r="AV23" s="69">
        <v>0.35738424361501175</v>
      </c>
      <c r="AW23" s="69">
        <v>0.46670108246538294</v>
      </c>
      <c r="AX23" s="69">
        <v>0.50725702816913609</v>
      </c>
      <c r="AY23" s="69"/>
      <c r="AZ23" s="69">
        <f t="shared" si="38"/>
        <v>0.14987278455412434</v>
      </c>
      <c r="BA23" s="69">
        <f>'RD T1'!E167</f>
        <v>0.25713255551730263</v>
      </c>
      <c r="BB23" s="69">
        <f t="shared" si="39"/>
        <v>0.40700534007142697</v>
      </c>
      <c r="BD23" t="str">
        <f t="shared" si="40"/>
        <v>53 Skilled construction and building trades</v>
      </c>
      <c r="BE23" s="69">
        <v>3.8381011585965434</v>
      </c>
      <c r="BF23" s="69">
        <v>3.4177165467993698</v>
      </c>
      <c r="BG23" s="69">
        <v>2.9512614602330709</v>
      </c>
      <c r="BH23" s="69">
        <v>3.1833270052100828</v>
      </c>
      <c r="BI23" s="69">
        <v>2.6905015908655865</v>
      </c>
      <c r="BJ23" s="69"/>
      <c r="BK23" s="69">
        <f t="shared" si="41"/>
        <v>-0.26075986936748441</v>
      </c>
      <c r="BL23" s="69">
        <f>'RD T1'!E196</f>
        <v>1.118136513363132</v>
      </c>
      <c r="BM23" s="69">
        <f t="shared" si="42"/>
        <v>0.85737664399564761</v>
      </c>
      <c r="BO23" t="str">
        <f t="shared" si="43"/>
        <v>53 Skilled construction and building trades</v>
      </c>
      <c r="BP23" s="69">
        <v>3.71502852819577</v>
      </c>
      <c r="BQ23" s="69">
        <v>3.3236512437144885</v>
      </c>
      <c r="BR23" s="69">
        <v>3.4840962705943128</v>
      </c>
      <c r="BS23" s="69">
        <v>3.4672382614615267</v>
      </c>
      <c r="BT23" s="69">
        <v>3.2611019026039445</v>
      </c>
      <c r="BU23" s="69"/>
      <c r="BV23" s="69">
        <f t="shared" si="44"/>
        <v>-0.22299436799036831</v>
      </c>
      <c r="BW23" s="69">
        <f>'RD T1'!E225</f>
        <v>1.5397346024479379</v>
      </c>
      <c r="BX23" s="69">
        <f t="shared" si="45"/>
        <v>1.3167402344575696</v>
      </c>
      <c r="BZ23" t="str">
        <f t="shared" si="46"/>
        <v>53 Skilled construction and building trades</v>
      </c>
      <c r="CA23" s="69">
        <v>2.208057364083591</v>
      </c>
      <c r="CB23" s="69">
        <v>1.8151552759383303</v>
      </c>
      <c r="CC23" s="69">
        <v>1.6566669804537331</v>
      </c>
      <c r="CD23" s="69">
        <v>1.6792023571205152</v>
      </c>
      <c r="CE23" s="69">
        <v>1.4374060365231862</v>
      </c>
      <c r="CF23" s="69"/>
      <c r="CG23" s="69">
        <f t="shared" si="47"/>
        <v>-0.21926094393054685</v>
      </c>
      <c r="CH23" s="69">
        <f>'RD T1'!E254</f>
        <v>0.65927734267272808</v>
      </c>
      <c r="CI23" s="69">
        <f t="shared" si="48"/>
        <v>0.44001639874218124</v>
      </c>
      <c r="CK23" t="str">
        <f t="shared" si="49"/>
        <v>53 Skilled construction and building trades</v>
      </c>
      <c r="CL23" s="69">
        <v>1.0289636687546304</v>
      </c>
      <c r="CM23" s="69">
        <v>0.90055888532134165</v>
      </c>
      <c r="CN23" s="69">
        <v>0.62843105578801006</v>
      </c>
      <c r="CO23" s="69">
        <v>0.4925865201951023</v>
      </c>
      <c r="CP23" s="69">
        <v>0.13782861745703945</v>
      </c>
      <c r="CQ23" s="69"/>
      <c r="CR23" s="69">
        <f t="shared" si="50"/>
        <v>-0.49060243833097061</v>
      </c>
      <c r="CS23" s="69">
        <f>'RD T1'!E283</f>
        <v>0.10010250101124914</v>
      </c>
      <c r="CT23" s="69">
        <f t="shared" si="51"/>
        <v>-0.39049993731972149</v>
      </c>
    </row>
    <row r="24" spans="1:98" x14ac:dyDescent="0.2">
      <c r="A24" s="10" t="str">
        <f>name!D20</f>
        <v>54 Textiles, printing and other skilled trades</v>
      </c>
      <c r="B24" s="69">
        <v>3.1412005426506059E-2</v>
      </c>
      <c r="C24" s="69">
        <v>3.198935392040432E-2</v>
      </c>
      <c r="D24" s="69">
        <v>3.2314704755091767E-2</v>
      </c>
      <c r="E24" s="69">
        <v>4.5764373845910797E-2</v>
      </c>
      <c r="F24" s="69">
        <v>6.6294587468527705E-2</v>
      </c>
      <c r="G24" s="11"/>
      <c r="H24" s="69">
        <f t="shared" si="26"/>
        <v>3.3979882713435938E-2</v>
      </c>
      <c r="I24" s="69">
        <f>'RD T1'!E52</f>
        <v>2.6901190965321248E-2</v>
      </c>
      <c r="J24" s="69">
        <f t="shared" si="27"/>
        <v>6.0881073678757183E-2</v>
      </c>
      <c r="L24" t="str">
        <f t="shared" si="28"/>
        <v>54 Textiles, printing and other skilled trades</v>
      </c>
      <c r="M24" s="69">
        <v>0.25952496429111388</v>
      </c>
      <c r="N24" s="69">
        <v>0.29476023359995368</v>
      </c>
      <c r="O24" s="69">
        <v>0.28830488287382738</v>
      </c>
      <c r="P24" s="69">
        <v>0.38514980654312686</v>
      </c>
      <c r="Q24" s="69">
        <v>0.56866314355139569</v>
      </c>
      <c r="R24" s="11"/>
      <c r="S24" s="69">
        <f t="shared" si="29"/>
        <v>0.28035826067756831</v>
      </c>
      <c r="T24" s="69">
        <f>'RD T1'!E81</f>
        <v>0.25075142655183669</v>
      </c>
      <c r="U24" s="69">
        <f t="shared" si="30"/>
        <v>0.53110968722940499</v>
      </c>
      <c r="W24" t="str">
        <f t="shared" si="31"/>
        <v>54 Textiles, printing and other skilled trades</v>
      </c>
      <c r="X24" s="69">
        <v>0.80300263886478274</v>
      </c>
      <c r="Y24" s="69">
        <v>0.76882832403873691</v>
      </c>
      <c r="Z24" s="69">
        <v>0.83961717030146665</v>
      </c>
      <c r="AA24" s="69">
        <v>0.98266457110247618</v>
      </c>
      <c r="AB24" s="69">
        <v>1.3285652318906773</v>
      </c>
      <c r="AC24" s="69"/>
      <c r="AD24" s="69">
        <f t="shared" si="32"/>
        <v>0.48894806158921067</v>
      </c>
      <c r="AE24" s="69">
        <f>'RD T1'!E110</f>
        <v>0.61320002591115819</v>
      </c>
      <c r="AF24" s="69">
        <f t="shared" si="33"/>
        <v>1.1021480875003689</v>
      </c>
      <c r="AH24" t="str">
        <f t="shared" si="34"/>
        <v>54 Textiles, printing and other skilled trades</v>
      </c>
      <c r="AI24" s="69">
        <v>0.28751293195939015</v>
      </c>
      <c r="AJ24" s="69">
        <v>0.28526774446454667</v>
      </c>
      <c r="AK24" s="69">
        <v>0.34778934294233482</v>
      </c>
      <c r="AL24" s="69">
        <v>0.35645341742173348</v>
      </c>
      <c r="AM24" s="69">
        <v>0.46946586439470384</v>
      </c>
      <c r="AN24" s="69"/>
      <c r="AO24" s="69">
        <f t="shared" si="35"/>
        <v>0.12167652145236901</v>
      </c>
      <c r="AP24" s="69">
        <f>'RD T1'!E139</f>
        <v>0.22021301288031384</v>
      </c>
      <c r="AQ24" s="69">
        <f t="shared" si="36"/>
        <v>0.34188953433268288</v>
      </c>
      <c r="AS24" t="str">
        <f t="shared" si="37"/>
        <v>54 Textiles, printing and other skilled trades</v>
      </c>
      <c r="AT24" s="69">
        <v>0.35287149868814249</v>
      </c>
      <c r="AU24" s="69">
        <v>0.34574671422146547</v>
      </c>
      <c r="AV24" s="69">
        <v>0.37649709043403751</v>
      </c>
      <c r="AW24" s="69">
        <v>0.40781006927793556</v>
      </c>
      <c r="AX24" s="69">
        <v>0.51104653793003618</v>
      </c>
      <c r="AY24" s="69"/>
      <c r="AZ24" s="69">
        <f t="shared" si="38"/>
        <v>0.13454944749599868</v>
      </c>
      <c r="BA24" s="69">
        <f>'RD T1'!E168</f>
        <v>0.23661794478044407</v>
      </c>
      <c r="BB24" s="69">
        <f t="shared" si="39"/>
        <v>0.37116739227644274</v>
      </c>
      <c r="BD24" t="str">
        <f t="shared" si="40"/>
        <v>54 Textiles, printing and other skilled trades</v>
      </c>
      <c r="BE24" s="69">
        <v>2.5321700106053076</v>
      </c>
      <c r="BF24" s="69">
        <v>2.3473850307577497</v>
      </c>
      <c r="BG24" s="69">
        <v>2.1765322323192686</v>
      </c>
      <c r="BH24" s="69">
        <v>2.4591279001180859</v>
      </c>
      <c r="BI24" s="69">
        <v>2.7170761648729207</v>
      </c>
      <c r="BJ24" s="69"/>
      <c r="BK24" s="69">
        <f t="shared" si="41"/>
        <v>0.54054393255365207</v>
      </c>
      <c r="BL24" s="69">
        <f>'RD T1'!E197</f>
        <v>1.0636235461104766</v>
      </c>
      <c r="BM24" s="69">
        <f t="shared" si="42"/>
        <v>1.6041674786641287</v>
      </c>
      <c r="BO24" t="str">
        <f t="shared" si="43"/>
        <v>54 Textiles, printing and other skilled trades</v>
      </c>
      <c r="BP24" s="69">
        <v>2.8668332874765192</v>
      </c>
      <c r="BQ24" s="69">
        <v>2.3846753618106287</v>
      </c>
      <c r="BR24" s="69">
        <v>2.4443869236688469</v>
      </c>
      <c r="BS24" s="69">
        <v>2.1536006068376681</v>
      </c>
      <c r="BT24" s="69">
        <v>1.8404963567027051</v>
      </c>
      <c r="BU24" s="69"/>
      <c r="BV24" s="69">
        <f t="shared" si="44"/>
        <v>-0.60389056696614185</v>
      </c>
      <c r="BW24" s="69">
        <f>'RD T1'!E226</f>
        <v>0.82754258225934796</v>
      </c>
      <c r="BX24" s="69">
        <f t="shared" si="45"/>
        <v>0.22365201529320611</v>
      </c>
      <c r="BZ24" t="str">
        <f t="shared" si="46"/>
        <v>54 Textiles, printing and other skilled trades</v>
      </c>
      <c r="CA24" s="69">
        <v>2.5815536187678427</v>
      </c>
      <c r="CB24" s="69">
        <v>2.296280192465523</v>
      </c>
      <c r="CC24" s="69">
        <v>2.1619968559642051</v>
      </c>
      <c r="CD24" s="69">
        <v>2.0653667841080745</v>
      </c>
      <c r="CE24" s="69">
        <v>1.7870771742720533</v>
      </c>
      <c r="CF24" s="69"/>
      <c r="CG24" s="69">
        <f t="shared" si="47"/>
        <v>-0.37491968169215184</v>
      </c>
      <c r="CH24" s="69">
        <f>'RD T1'!E255</f>
        <v>0.74436489083301227</v>
      </c>
      <c r="CI24" s="69">
        <f t="shared" si="48"/>
        <v>0.36944520914086043</v>
      </c>
      <c r="CK24" t="str">
        <f t="shared" si="49"/>
        <v>54 Textiles, printing and other skilled trades</v>
      </c>
      <c r="CL24" s="69">
        <v>0.98425153776400642</v>
      </c>
      <c r="CM24" s="69">
        <v>0.86332613549943438</v>
      </c>
      <c r="CN24" s="69">
        <v>0.67138085436133288</v>
      </c>
      <c r="CO24" s="69">
        <v>0.45282599564070336</v>
      </c>
      <c r="CP24" s="69">
        <v>0.31507904155713157</v>
      </c>
      <c r="CQ24" s="69"/>
      <c r="CR24" s="69">
        <f t="shared" si="50"/>
        <v>-0.35630181280420131</v>
      </c>
      <c r="CS24" s="69">
        <f>'RD T1'!E284</f>
        <v>0.11793412972226471</v>
      </c>
      <c r="CT24" s="69">
        <f t="shared" si="51"/>
        <v>-0.23836768308193662</v>
      </c>
    </row>
    <row r="25" spans="1:98" x14ac:dyDescent="0.2">
      <c r="A25" s="10" t="str">
        <f>name!D21</f>
        <v>61 Caring personal service occupations</v>
      </c>
      <c r="B25" s="69">
        <v>2.0679363965549636E-2</v>
      </c>
      <c r="C25" s="69">
        <v>2.5261100119099669E-2</v>
      </c>
      <c r="D25" s="69">
        <v>2.3588554253523041E-2</v>
      </c>
      <c r="E25" s="69">
        <v>3.6241864327232393E-2</v>
      </c>
      <c r="F25" s="69">
        <v>5.4407668306024275E-2</v>
      </c>
      <c r="G25" s="11"/>
      <c r="H25" s="69">
        <f t="shared" si="26"/>
        <v>3.0819114052501234E-2</v>
      </c>
      <c r="I25" s="69">
        <f>'RD T1'!E53</f>
        <v>2.3233809851183295E-2</v>
      </c>
      <c r="J25" s="69">
        <f t="shared" si="27"/>
        <v>5.4052923903684533E-2</v>
      </c>
      <c r="L25" t="str">
        <f t="shared" si="28"/>
        <v>61 Caring personal service occupations</v>
      </c>
      <c r="M25" s="69">
        <v>1.025308189816019</v>
      </c>
      <c r="N25" s="69">
        <v>1.5132264945003906</v>
      </c>
      <c r="O25" s="69">
        <v>1.3720665442292599</v>
      </c>
      <c r="P25" s="69">
        <v>2.0172062668150708</v>
      </c>
      <c r="Q25" s="69">
        <v>3.0252168311257863</v>
      </c>
      <c r="R25" s="11"/>
      <c r="S25" s="69">
        <f t="shared" si="29"/>
        <v>1.6531502868965264</v>
      </c>
      <c r="T25" s="69">
        <f>'RD T1'!E82</f>
        <v>1.3500345065497779</v>
      </c>
      <c r="U25" s="69">
        <f t="shared" si="30"/>
        <v>3.0031847934463043</v>
      </c>
      <c r="W25" t="str">
        <f t="shared" si="31"/>
        <v>61 Caring personal service occupations</v>
      </c>
      <c r="X25" s="69">
        <v>3.5532324423486847</v>
      </c>
      <c r="Y25" s="69">
        <v>4.4338849983341246</v>
      </c>
      <c r="Z25" s="69">
        <v>4.9767357578326497</v>
      </c>
      <c r="AA25" s="69">
        <v>5.6515991542013087</v>
      </c>
      <c r="AB25" s="69">
        <v>7.4754386792939744</v>
      </c>
      <c r="AC25" s="69"/>
      <c r="AD25" s="69">
        <f t="shared" si="32"/>
        <v>2.4987029214613248</v>
      </c>
      <c r="AE25" s="69">
        <f>'RD T1'!E111</f>
        <v>4.0122341096364984</v>
      </c>
      <c r="AF25" s="69">
        <f t="shared" si="33"/>
        <v>6.5109370310978232</v>
      </c>
      <c r="AH25" t="str">
        <f t="shared" si="34"/>
        <v>61 Caring personal service occupations</v>
      </c>
      <c r="AI25" s="69">
        <v>3.2065257802411193</v>
      </c>
      <c r="AJ25" s="69">
        <v>3.5740838124421175</v>
      </c>
      <c r="AK25" s="69">
        <v>4.0654290287771229</v>
      </c>
      <c r="AL25" s="69">
        <v>4.0531730325537367</v>
      </c>
      <c r="AM25" s="69">
        <v>4.6261574863878199</v>
      </c>
      <c r="AN25" s="69"/>
      <c r="AO25" s="69">
        <f t="shared" si="35"/>
        <v>0.56072845761069701</v>
      </c>
      <c r="AP25" s="69">
        <f>'RD T1'!E140</f>
        <v>2.4948600459466572</v>
      </c>
      <c r="AQ25" s="69">
        <f t="shared" si="36"/>
        <v>3.0555885035573542</v>
      </c>
      <c r="AS25" t="str">
        <f t="shared" si="37"/>
        <v>61 Caring personal service occupations</v>
      </c>
      <c r="AT25" s="69">
        <v>1.6964526456113491</v>
      </c>
      <c r="AU25" s="69">
        <v>2.0471434882121953</v>
      </c>
      <c r="AV25" s="69">
        <v>2.3319992590320107</v>
      </c>
      <c r="AW25" s="69">
        <v>2.3666562924692682</v>
      </c>
      <c r="AX25" s="69">
        <v>2.8491204192344166</v>
      </c>
      <c r="AY25" s="69"/>
      <c r="AZ25" s="69">
        <f t="shared" si="38"/>
        <v>0.51712116020240595</v>
      </c>
      <c r="BA25" s="69">
        <f>'RD T1'!E169</f>
        <v>1.5126061276270168</v>
      </c>
      <c r="BB25" s="69">
        <f t="shared" si="39"/>
        <v>2.0297272878294228</v>
      </c>
      <c r="BD25" t="str">
        <f t="shared" si="40"/>
        <v>61 Caring personal service occupations</v>
      </c>
      <c r="BE25" s="69">
        <v>11.712251873454973</v>
      </c>
      <c r="BF25" s="69">
        <v>12.980267594814121</v>
      </c>
      <c r="BG25" s="69">
        <v>12.762642370160208</v>
      </c>
      <c r="BH25" s="69">
        <v>14.766600970289831</v>
      </c>
      <c r="BI25" s="69">
        <v>17.420807197733847</v>
      </c>
      <c r="BJ25" s="69"/>
      <c r="BK25" s="69">
        <f t="shared" si="41"/>
        <v>4.6581648275736391</v>
      </c>
      <c r="BL25" s="69">
        <f>'RD T1'!E198</f>
        <v>9.2937734268042558</v>
      </c>
      <c r="BM25" s="69">
        <f t="shared" si="42"/>
        <v>13.951938254377895</v>
      </c>
      <c r="BO25" t="str">
        <f t="shared" si="43"/>
        <v>61 Caring personal service occupations</v>
      </c>
      <c r="BP25" s="69">
        <v>9.9211863132399607</v>
      </c>
      <c r="BQ25" s="69">
        <v>10.662560972086141</v>
      </c>
      <c r="BR25" s="69">
        <v>9.1767962774657956</v>
      </c>
      <c r="BS25" s="69">
        <v>9.692644877059541</v>
      </c>
      <c r="BT25" s="69">
        <v>8.7456053005548267</v>
      </c>
      <c r="BU25" s="69"/>
      <c r="BV25" s="69">
        <f t="shared" si="44"/>
        <v>-0.43119097691096897</v>
      </c>
      <c r="BW25" s="69">
        <f>'RD T1'!E227</f>
        <v>4.6599547578341918</v>
      </c>
      <c r="BX25" s="69">
        <f t="shared" si="45"/>
        <v>4.2287637809232228</v>
      </c>
      <c r="BZ25" t="str">
        <f t="shared" si="46"/>
        <v>61 Caring personal service occupations</v>
      </c>
      <c r="CA25" s="69">
        <v>3.237733595775127</v>
      </c>
      <c r="CB25" s="69">
        <v>2.1834994479740231</v>
      </c>
      <c r="CC25" s="69">
        <v>1.6895246839534166</v>
      </c>
      <c r="CD25" s="69">
        <v>1.1958118711234762</v>
      </c>
      <c r="CE25" s="69">
        <v>1.0162363598638067</v>
      </c>
      <c r="CF25" s="69"/>
      <c r="CG25" s="69">
        <f t="shared" si="47"/>
        <v>-0.67328832408960992</v>
      </c>
      <c r="CH25" s="69">
        <f>'RD T1'!E256</f>
        <v>0.40456281665276472</v>
      </c>
      <c r="CI25" s="69">
        <f t="shared" si="48"/>
        <v>-0.2687255074368452</v>
      </c>
      <c r="CK25" t="str">
        <f t="shared" si="49"/>
        <v>61 Caring personal service occupations</v>
      </c>
      <c r="CL25" s="69">
        <v>0.45300024253118287</v>
      </c>
      <c r="CM25" s="69">
        <v>0.41074697268205457</v>
      </c>
      <c r="CN25" s="69">
        <v>0.27638383787680659</v>
      </c>
      <c r="CO25" s="69">
        <v>0.29071175830670098</v>
      </c>
      <c r="CP25" s="69">
        <v>0.25532717895493767</v>
      </c>
      <c r="CQ25" s="69"/>
      <c r="CR25" s="69">
        <f t="shared" si="50"/>
        <v>-2.105665892186892E-2</v>
      </c>
      <c r="CS25" s="69">
        <f>'RD T1'!E285</f>
        <v>7.2113617975154767E-2</v>
      </c>
      <c r="CT25" s="69">
        <f t="shared" si="51"/>
        <v>5.1056959053285847E-2</v>
      </c>
    </row>
    <row r="26" spans="1:98" x14ac:dyDescent="0.2">
      <c r="A26" s="10" t="str">
        <f>name!D22</f>
        <v>62 Leisure, travel and related personal service occupations</v>
      </c>
      <c r="B26" s="69">
        <v>1.1479048963871715E-2</v>
      </c>
      <c r="C26" s="69">
        <v>1.3730979773696911E-2</v>
      </c>
      <c r="D26" s="69">
        <v>1.230597575490614E-2</v>
      </c>
      <c r="E26" s="69">
        <v>1.7267410391052337E-2</v>
      </c>
      <c r="F26" s="69">
        <v>2.6096094678322915E-2</v>
      </c>
      <c r="G26" s="11"/>
      <c r="H26" s="69">
        <f t="shared" si="26"/>
        <v>1.3790118923416776E-2</v>
      </c>
      <c r="I26" s="69">
        <f>'RD T1'!E54</f>
        <v>1.081172031119941E-2</v>
      </c>
      <c r="J26" s="69">
        <f t="shared" si="27"/>
        <v>2.4601839234616188E-2</v>
      </c>
      <c r="L26" t="str">
        <f t="shared" si="28"/>
        <v>62 Leisure, travel and related personal service occupations</v>
      </c>
      <c r="M26" s="69">
        <v>0.18531948665024051</v>
      </c>
      <c r="N26" s="69">
        <v>0.24438838167289395</v>
      </c>
      <c r="O26" s="69">
        <v>0.21963516286352405</v>
      </c>
      <c r="P26" s="69">
        <v>0.30250928553429485</v>
      </c>
      <c r="Q26" s="69">
        <v>0.40436464520471788</v>
      </c>
      <c r="R26" s="11"/>
      <c r="S26" s="69">
        <f t="shared" si="29"/>
        <v>0.18472948234119382</v>
      </c>
      <c r="T26" s="69">
        <f>'RD T1'!E83</f>
        <v>0.17468885997361952</v>
      </c>
      <c r="U26" s="69">
        <f t="shared" si="30"/>
        <v>0.35941834231481334</v>
      </c>
      <c r="W26" t="str">
        <f t="shared" si="31"/>
        <v>62 Leisure, travel and related personal service occupations</v>
      </c>
      <c r="X26" s="69">
        <v>0.90762544429313541</v>
      </c>
      <c r="Y26" s="69">
        <v>1.1102289840488195</v>
      </c>
      <c r="Z26" s="69">
        <v>1.3148935050936967</v>
      </c>
      <c r="AA26" s="69">
        <v>1.5906986661814777</v>
      </c>
      <c r="AB26" s="69">
        <v>2.283665975670623</v>
      </c>
      <c r="AC26" s="69"/>
      <c r="AD26" s="69">
        <f t="shared" si="32"/>
        <v>0.96877247057692628</v>
      </c>
      <c r="AE26" s="69">
        <f>'RD T1'!E112</f>
        <v>1.0867956369851854</v>
      </c>
      <c r="AF26" s="69">
        <f t="shared" si="33"/>
        <v>2.0555681075621117</v>
      </c>
      <c r="AH26" t="str">
        <f t="shared" si="34"/>
        <v>62 Leisure, travel and related personal service occupations</v>
      </c>
      <c r="AI26" s="69">
        <v>0.50414196645117715</v>
      </c>
      <c r="AJ26" s="69">
        <v>0.63978055860818428</v>
      </c>
      <c r="AK26" s="69">
        <v>0.75461123666486696</v>
      </c>
      <c r="AL26" s="69">
        <v>0.8041100742593793</v>
      </c>
      <c r="AM26" s="69">
        <v>1.0979717323651075</v>
      </c>
      <c r="AN26" s="69"/>
      <c r="AO26" s="69">
        <f t="shared" si="35"/>
        <v>0.34336049570024052</v>
      </c>
      <c r="AP26" s="69">
        <f>'RD T1'!E141</f>
        <v>0.54603648921808035</v>
      </c>
      <c r="AQ26" s="69">
        <f t="shared" si="36"/>
        <v>0.88939698491832087</v>
      </c>
      <c r="AS26" t="str">
        <f t="shared" si="37"/>
        <v>62 Leisure, travel and related personal service occupations</v>
      </c>
      <c r="AT26" s="69">
        <v>0.58442904756080793</v>
      </c>
      <c r="AU26" s="69">
        <v>0.73679018637345906</v>
      </c>
      <c r="AV26" s="69">
        <v>0.98686293413498694</v>
      </c>
      <c r="AW26" s="69">
        <v>1.123439552867054</v>
      </c>
      <c r="AX26" s="69">
        <v>1.6075574024745756</v>
      </c>
      <c r="AY26" s="69"/>
      <c r="AZ26" s="69">
        <f t="shared" si="38"/>
        <v>0.62069446833958863</v>
      </c>
      <c r="BA26" s="69">
        <f>'RD T1'!E170</f>
        <v>0.78459623599896644</v>
      </c>
      <c r="BB26" s="69">
        <f t="shared" si="39"/>
        <v>1.405290704338555</v>
      </c>
      <c r="BD26" t="str">
        <f t="shared" si="40"/>
        <v>62 Leisure, travel and related personal service occupations</v>
      </c>
      <c r="BE26" s="69">
        <v>2.6478315451057375</v>
      </c>
      <c r="BF26" s="69">
        <v>2.6176627170446185</v>
      </c>
      <c r="BG26" s="69">
        <v>2.7389223784384482</v>
      </c>
      <c r="BH26" s="69">
        <v>2.7755819139586095</v>
      </c>
      <c r="BI26" s="69">
        <v>2.6730373371007019</v>
      </c>
      <c r="BJ26" s="69"/>
      <c r="BK26" s="69">
        <f t="shared" si="41"/>
        <v>-6.5885041337746308E-2</v>
      </c>
      <c r="BL26" s="69">
        <f>'RD T1'!E199</f>
        <v>1.3194257258480806</v>
      </c>
      <c r="BM26" s="69">
        <f t="shared" si="42"/>
        <v>1.2535406845103343</v>
      </c>
      <c r="BO26" t="str">
        <f t="shared" si="43"/>
        <v>62 Leisure, travel and related personal service occupations</v>
      </c>
      <c r="BP26" s="69">
        <v>2.7741682397813725</v>
      </c>
      <c r="BQ26" s="69">
        <v>2.9465325912870495</v>
      </c>
      <c r="BR26" s="69">
        <v>2.8413032143839199</v>
      </c>
      <c r="BS26" s="69">
        <v>2.6431255765314741</v>
      </c>
      <c r="BT26" s="69">
        <v>2.0678802163857877</v>
      </c>
      <c r="BU26" s="69"/>
      <c r="BV26" s="69">
        <f t="shared" si="44"/>
        <v>-0.77342299799813219</v>
      </c>
      <c r="BW26" s="69">
        <f>'RD T1'!E228</f>
        <v>1.15653999259387</v>
      </c>
      <c r="BX26" s="69">
        <f t="shared" si="45"/>
        <v>0.38311699459573778</v>
      </c>
      <c r="BZ26" t="str">
        <f t="shared" si="46"/>
        <v>62 Leisure, travel and related personal service occupations</v>
      </c>
      <c r="CA26" s="69">
        <v>1.8181438404410666</v>
      </c>
      <c r="CB26" s="69">
        <v>2.0244637031586294</v>
      </c>
      <c r="CC26" s="69">
        <v>1.8760678305128922</v>
      </c>
      <c r="CD26" s="69">
        <v>1.8265444756426295</v>
      </c>
      <c r="CE26" s="69">
        <v>1.3290308207808712</v>
      </c>
      <c r="CF26" s="69"/>
      <c r="CG26" s="69">
        <f t="shared" si="47"/>
        <v>-0.54703700973202096</v>
      </c>
      <c r="CH26" s="69">
        <f>'RD T1'!E257</f>
        <v>0.70206461215416471</v>
      </c>
      <c r="CI26" s="69">
        <f t="shared" si="48"/>
        <v>0.15502760242214375</v>
      </c>
      <c r="CK26" t="str">
        <f t="shared" si="49"/>
        <v>62 Leisure, travel and related personal service occupations</v>
      </c>
      <c r="CL26" s="69">
        <v>0.70042224854955715</v>
      </c>
      <c r="CM26" s="69">
        <v>0.68878087441593894</v>
      </c>
      <c r="CN26" s="69">
        <v>0.47175890562288358</v>
      </c>
      <c r="CO26" s="69">
        <v>0.38440733206206451</v>
      </c>
      <c r="CP26" s="69">
        <v>0.26880469761260972</v>
      </c>
      <c r="CQ26" s="69"/>
      <c r="CR26" s="69">
        <f t="shared" si="50"/>
        <v>-0.20295420801027386</v>
      </c>
      <c r="CS26" s="69">
        <f>'RD T1'!E286</f>
        <v>0.10398949460717163</v>
      </c>
      <c r="CT26" s="69">
        <f t="shared" si="51"/>
        <v>-9.8964713403102228E-2</v>
      </c>
    </row>
    <row r="27" spans="1:98" x14ac:dyDescent="0.2">
      <c r="A27" s="10" t="str">
        <f>name!D23</f>
        <v>63 Community and civil enforcement occupations</v>
      </c>
      <c r="B27" s="69">
        <v>1.2927839414579535E-3</v>
      </c>
      <c r="C27" s="69">
        <v>1.4074463348888663E-3</v>
      </c>
      <c r="D27" s="69">
        <v>1.3325231695678944E-3</v>
      </c>
      <c r="E27" s="69">
        <v>2.0270541102652881E-3</v>
      </c>
      <c r="F27" s="69">
        <v>2.7248329249590767E-3</v>
      </c>
      <c r="G27" s="11"/>
      <c r="H27" s="69">
        <f t="shared" si="26"/>
        <v>1.3923097553911823E-3</v>
      </c>
      <c r="I27" s="69">
        <f>'RD T1'!E55</f>
        <v>1.2813513262529394E-3</v>
      </c>
      <c r="J27" s="69">
        <f t="shared" si="27"/>
        <v>2.6736610816441219E-3</v>
      </c>
      <c r="L27" t="str">
        <f t="shared" si="28"/>
        <v>63 Community and civil enforcement occupations</v>
      </c>
      <c r="M27" s="69">
        <v>1.6236115976012343E-2</v>
      </c>
      <c r="N27" s="69">
        <v>1.5403940752922783E-2</v>
      </c>
      <c r="O27" s="69">
        <v>1.9014930321761315E-2</v>
      </c>
      <c r="P27" s="69">
        <v>2.1238951889336062E-2</v>
      </c>
      <c r="Q27" s="69">
        <v>2.9374252795657696E-2</v>
      </c>
      <c r="R27" s="11"/>
      <c r="S27" s="69">
        <f t="shared" si="29"/>
        <v>1.0359322473896381E-2</v>
      </c>
      <c r="T27" s="69">
        <f>'RD T1'!E84</f>
        <v>1.3167469840002539E-2</v>
      </c>
      <c r="U27" s="69">
        <f t="shared" si="30"/>
        <v>2.3526792313898919E-2</v>
      </c>
      <c r="W27" t="str">
        <f t="shared" si="31"/>
        <v>63 Community and civil enforcement occupations</v>
      </c>
      <c r="X27" s="69">
        <v>7.5707807225741122E-2</v>
      </c>
      <c r="Y27" s="69">
        <v>7.2013393577599005E-2</v>
      </c>
      <c r="Z27" s="69">
        <v>8.6698896508822038E-2</v>
      </c>
      <c r="AA27" s="69">
        <v>9.9551259775361042E-2</v>
      </c>
      <c r="AB27" s="69">
        <v>0.12759151135818039</v>
      </c>
      <c r="AC27" s="69"/>
      <c r="AD27" s="69">
        <f t="shared" si="32"/>
        <v>4.0892614849358355E-2</v>
      </c>
      <c r="AE27" s="69">
        <f>'RD T1'!E113</f>
        <v>7.022098344162965E-2</v>
      </c>
      <c r="AF27" s="69">
        <f t="shared" si="33"/>
        <v>0.11111359829098801</v>
      </c>
      <c r="AH27" t="str">
        <f t="shared" si="34"/>
        <v>63 Community and civil enforcement occupations</v>
      </c>
      <c r="AI27" s="69">
        <v>2.0813780612282395E-2</v>
      </c>
      <c r="AJ27" s="69">
        <v>1.7969090079304965E-2</v>
      </c>
      <c r="AK27" s="69">
        <v>2.5724680819149078E-2</v>
      </c>
      <c r="AL27" s="69">
        <v>2.3094077044678852E-2</v>
      </c>
      <c r="AM27" s="69">
        <v>2.9358420672712729E-2</v>
      </c>
      <c r="AN27" s="69"/>
      <c r="AO27" s="69">
        <f t="shared" si="35"/>
        <v>3.6337398535636507E-3</v>
      </c>
      <c r="AP27" s="69">
        <f>'RD T1'!E142</f>
        <v>1.5180511273214634E-2</v>
      </c>
      <c r="AQ27" s="69">
        <f t="shared" si="36"/>
        <v>1.8814251126778286E-2</v>
      </c>
      <c r="AS27" t="str">
        <f t="shared" si="37"/>
        <v>63 Community and civil enforcement occupations</v>
      </c>
      <c r="AT27" s="69">
        <v>2.1297007244555553E-2</v>
      </c>
      <c r="AU27" s="69">
        <v>1.7008311590163864E-2</v>
      </c>
      <c r="AV27" s="69">
        <v>2.3122970503469648E-2</v>
      </c>
      <c r="AW27" s="69">
        <v>2.0227095378984913E-2</v>
      </c>
      <c r="AX27" s="69">
        <v>2.3092396481792305E-2</v>
      </c>
      <c r="AY27" s="69"/>
      <c r="AZ27" s="69">
        <f t="shared" si="38"/>
        <v>-3.0574021677342439E-5</v>
      </c>
      <c r="BA27" s="69">
        <f>'RD T1'!E171</f>
        <v>1.3121422235163754E-2</v>
      </c>
      <c r="BB27" s="69">
        <f t="shared" si="39"/>
        <v>1.3090848213486411E-2</v>
      </c>
      <c r="BD27" t="str">
        <f t="shared" si="40"/>
        <v>63 Community and civil enforcement occupations</v>
      </c>
      <c r="BE27" s="69">
        <v>8.8292596928654044E-2</v>
      </c>
      <c r="BF27" s="69">
        <v>5.8494143964351694E-2</v>
      </c>
      <c r="BG27" s="69">
        <v>7.9885411416412797E-2</v>
      </c>
      <c r="BH27" s="69">
        <v>5.730478250370985E-2</v>
      </c>
      <c r="BI27" s="69">
        <v>6.4174595844732438E-2</v>
      </c>
      <c r="BJ27" s="69"/>
      <c r="BK27" s="69">
        <f t="shared" si="41"/>
        <v>-1.5710815571680359E-2</v>
      </c>
      <c r="BL27" s="69">
        <f>'RD T1'!E200</f>
        <v>2.3352476899737802E-2</v>
      </c>
      <c r="BM27" s="69">
        <f t="shared" si="42"/>
        <v>7.6416613280574433E-3</v>
      </c>
      <c r="BO27" t="str">
        <f t="shared" si="43"/>
        <v>63 Community and civil enforcement occupations</v>
      </c>
      <c r="BP27" s="69">
        <v>0.13411621885529171</v>
      </c>
      <c r="BQ27" s="69">
        <v>0.10424710449806769</v>
      </c>
      <c r="BR27" s="69">
        <v>0.14161043689436578</v>
      </c>
      <c r="BS27" s="69">
        <v>0.10309773719104026</v>
      </c>
      <c r="BT27" s="69">
        <v>0.10233535623211165</v>
      </c>
      <c r="BU27" s="69"/>
      <c r="BV27" s="69">
        <f t="shared" si="44"/>
        <v>-3.927508066225413E-2</v>
      </c>
      <c r="BW27" s="69">
        <f>'RD T1'!E229</f>
        <v>4.6669536787739885E-2</v>
      </c>
      <c r="BX27" s="69">
        <f t="shared" si="45"/>
        <v>7.3944561254857544E-3</v>
      </c>
      <c r="BZ27" t="str">
        <f t="shared" si="46"/>
        <v>63 Community and civil enforcement occupations</v>
      </c>
      <c r="CA27" s="69">
        <v>0.12066203355045686</v>
      </c>
      <c r="CB27" s="69">
        <v>0.10029444924745919</v>
      </c>
      <c r="CC27" s="69">
        <v>0.12083382719991217</v>
      </c>
      <c r="CD27" s="69">
        <v>9.5213360198820096E-2</v>
      </c>
      <c r="CE27" s="69">
        <v>8.3423703866407448E-2</v>
      </c>
      <c r="CF27" s="69"/>
      <c r="CG27" s="69">
        <f t="shared" si="47"/>
        <v>-3.7410123333504727E-2</v>
      </c>
      <c r="CH27" s="69">
        <f>'RD T1'!E258</f>
        <v>3.8650879050344235E-2</v>
      </c>
      <c r="CI27" s="69">
        <f t="shared" si="48"/>
        <v>1.2407557168395075E-3</v>
      </c>
      <c r="CK27" t="str">
        <f t="shared" si="49"/>
        <v>63 Community and civil enforcement occupations</v>
      </c>
      <c r="CL27" s="69">
        <v>3.4636065292686181E-2</v>
      </c>
      <c r="CM27" s="69">
        <v>2.3817668060141021E-2</v>
      </c>
      <c r="CN27" s="69">
        <v>2.6456192516507555E-2</v>
      </c>
      <c r="CO27" s="69">
        <v>1.3721135869857987E-2</v>
      </c>
      <c r="CP27" s="69">
        <v>9.8943031726855639E-3</v>
      </c>
      <c r="CQ27" s="69"/>
      <c r="CR27" s="69">
        <f t="shared" si="50"/>
        <v>-1.6561889343821991E-2</v>
      </c>
      <c r="CS27" s="69">
        <f>'RD T1'!E287</f>
        <v>3.2753467629736718E-3</v>
      </c>
      <c r="CT27" s="69">
        <f t="shared" si="51"/>
        <v>-1.3286542580848319E-2</v>
      </c>
    </row>
    <row r="28" spans="1:98" x14ac:dyDescent="0.2">
      <c r="A28" s="10" t="str">
        <f>name!D24</f>
        <v>71 Sales occupations</v>
      </c>
      <c r="B28" s="69">
        <v>7.678853013310255E-2</v>
      </c>
      <c r="C28" s="69">
        <v>8.5595284087996423E-2</v>
      </c>
      <c r="D28" s="69">
        <v>7.4979820927270971E-2</v>
      </c>
      <c r="E28" s="69">
        <v>9.4854765920230455E-2</v>
      </c>
      <c r="F28" s="69">
        <v>0.12531094963264799</v>
      </c>
      <c r="G28" s="11"/>
      <c r="H28" s="69">
        <f t="shared" si="26"/>
        <v>5.0331128705377023E-2</v>
      </c>
      <c r="I28" s="69">
        <f>'RD T1'!E56</f>
        <v>5.0293569341626571E-2</v>
      </c>
      <c r="J28" s="69">
        <f t="shared" si="27"/>
        <v>0.10062469804700359</v>
      </c>
      <c r="L28" t="str">
        <f t="shared" si="28"/>
        <v>71 Sales occupations</v>
      </c>
      <c r="M28" s="69">
        <v>0.79174457989622293</v>
      </c>
      <c r="N28" s="69">
        <v>0.89051468265434974</v>
      </c>
      <c r="O28" s="69">
        <v>0.88996436636321796</v>
      </c>
      <c r="P28" s="69">
        <v>1.1257670198023499</v>
      </c>
      <c r="Q28" s="69">
        <v>1.5786499797734959</v>
      </c>
      <c r="R28" s="11"/>
      <c r="S28" s="69">
        <f t="shared" si="29"/>
        <v>0.6886856134102779</v>
      </c>
      <c r="T28" s="69">
        <f>'RD T1'!E85</f>
        <v>0.60868177122200184</v>
      </c>
      <c r="U28" s="69">
        <f t="shared" si="30"/>
        <v>1.2973673846322797</v>
      </c>
      <c r="W28" t="str">
        <f t="shared" si="31"/>
        <v>71 Sales occupations</v>
      </c>
      <c r="X28" s="69">
        <v>3.4160001203939601</v>
      </c>
      <c r="Y28" s="69">
        <v>3.3013082225254284</v>
      </c>
      <c r="Z28" s="69">
        <v>3.8734157354221872</v>
      </c>
      <c r="AA28" s="69">
        <v>3.9963343837917282</v>
      </c>
      <c r="AB28" s="69">
        <v>5.2284910459663374</v>
      </c>
      <c r="AC28" s="69"/>
      <c r="AD28" s="69">
        <f t="shared" si="32"/>
        <v>1.3550753105441502</v>
      </c>
      <c r="AE28" s="69">
        <f>'RD T1'!E114</f>
        <v>2.373874328843399</v>
      </c>
      <c r="AF28" s="69">
        <f t="shared" si="33"/>
        <v>3.7289496393875492</v>
      </c>
      <c r="AH28" t="str">
        <f t="shared" si="34"/>
        <v>71 Sales occupations</v>
      </c>
      <c r="AI28" s="69">
        <v>1.1449698482699295</v>
      </c>
      <c r="AJ28" s="69">
        <v>1.0340021441833465</v>
      </c>
      <c r="AK28" s="69">
        <v>1.2407649871564459</v>
      </c>
      <c r="AL28" s="69">
        <v>1.1747115786573874</v>
      </c>
      <c r="AM28" s="69">
        <v>1.4533368799222111</v>
      </c>
      <c r="AN28" s="69"/>
      <c r="AO28" s="69">
        <f t="shared" si="35"/>
        <v>0.21257189276576516</v>
      </c>
      <c r="AP28" s="69">
        <f>'RD T1'!E143</f>
        <v>0.69192947017157314</v>
      </c>
      <c r="AQ28" s="69">
        <f t="shared" si="36"/>
        <v>0.90450136293733829</v>
      </c>
      <c r="AS28" t="str">
        <f t="shared" si="37"/>
        <v>71 Sales occupations</v>
      </c>
      <c r="AT28" s="69">
        <v>0.97268261186720395</v>
      </c>
      <c r="AU28" s="69">
        <v>0.88316618111108203</v>
      </c>
      <c r="AV28" s="69">
        <v>1.0212289568944617</v>
      </c>
      <c r="AW28" s="69">
        <v>0.9585085073978018</v>
      </c>
      <c r="AX28" s="69">
        <v>1.1488598974745494</v>
      </c>
      <c r="AY28" s="69"/>
      <c r="AZ28" s="69">
        <f t="shared" si="38"/>
        <v>0.12763094058008773</v>
      </c>
      <c r="BA28" s="69">
        <f>'RD T1'!E172</f>
        <v>0.48178325225315516</v>
      </c>
      <c r="BB28" s="69">
        <f t="shared" si="39"/>
        <v>0.60941419283324283</v>
      </c>
      <c r="BD28" t="str">
        <f t="shared" si="40"/>
        <v>71 Sales occupations</v>
      </c>
      <c r="BE28" s="69">
        <v>8.0856245073123052</v>
      </c>
      <c r="BF28" s="69">
        <v>6.911634274290785</v>
      </c>
      <c r="BG28" s="69">
        <v>7.0160927294823736</v>
      </c>
      <c r="BH28" s="69">
        <v>7.100410490418108</v>
      </c>
      <c r="BI28" s="69">
        <v>7.5762225348376973</v>
      </c>
      <c r="BJ28" s="69"/>
      <c r="BK28" s="69">
        <f t="shared" si="41"/>
        <v>0.56012980535532364</v>
      </c>
      <c r="BL28" s="69">
        <f>'RD T1'!E201</f>
        <v>3.3655218707739438</v>
      </c>
      <c r="BM28" s="69">
        <f t="shared" si="42"/>
        <v>3.9256516761292675</v>
      </c>
      <c r="BO28" t="str">
        <f t="shared" si="43"/>
        <v>71 Sales occupations</v>
      </c>
      <c r="BP28" s="69">
        <v>9.1152547330833791</v>
      </c>
      <c r="BQ28" s="69">
        <v>7.5505499092834167</v>
      </c>
      <c r="BR28" s="69">
        <v>7.294297249943325</v>
      </c>
      <c r="BS28" s="69">
        <v>6.5446614840941084</v>
      </c>
      <c r="BT28" s="69">
        <v>5.2860771696321445</v>
      </c>
      <c r="BU28" s="69"/>
      <c r="BV28" s="69">
        <f t="shared" si="44"/>
        <v>-2.0082200803111805</v>
      </c>
      <c r="BW28" s="69">
        <f>'RD T1'!E230</f>
        <v>2.817934060584649</v>
      </c>
      <c r="BX28" s="69">
        <f t="shared" si="45"/>
        <v>0.80971398027346853</v>
      </c>
      <c r="BZ28" t="str">
        <f t="shared" si="46"/>
        <v>71 Sales occupations</v>
      </c>
      <c r="CA28" s="69">
        <v>6.4470075816999817</v>
      </c>
      <c r="CB28" s="69">
        <v>5.6103599077539306</v>
      </c>
      <c r="CC28" s="69">
        <v>5.0194752568269099</v>
      </c>
      <c r="CD28" s="69">
        <v>3.9953134798042056</v>
      </c>
      <c r="CE28" s="69">
        <v>1.8726560964138093</v>
      </c>
      <c r="CF28" s="69"/>
      <c r="CG28" s="69">
        <f t="shared" si="47"/>
        <v>-3.1468191604131004</v>
      </c>
      <c r="CH28" s="69">
        <f>'RD T1'!E259</f>
        <v>1.2202250244266739</v>
      </c>
      <c r="CI28" s="69">
        <f t="shared" si="48"/>
        <v>-1.9265941359864265</v>
      </c>
      <c r="CK28" t="str">
        <f t="shared" si="49"/>
        <v>71 Sales occupations</v>
      </c>
      <c r="CL28" s="69">
        <v>2.6056189741316498</v>
      </c>
      <c r="CM28" s="69">
        <v>2.051261692750455</v>
      </c>
      <c r="CN28" s="69">
        <v>1.4846231629234421</v>
      </c>
      <c r="CO28" s="69">
        <v>1.0805043282283424</v>
      </c>
      <c r="CP28" s="69">
        <v>0.65026024256210091</v>
      </c>
      <c r="CQ28" s="69"/>
      <c r="CR28" s="69">
        <f t="shared" si="50"/>
        <v>-0.83436292036134119</v>
      </c>
      <c r="CS28" s="69">
        <f>'RD T1'!E288</f>
        <v>0.23563171868428237</v>
      </c>
      <c r="CT28" s="69">
        <f t="shared" si="51"/>
        <v>-0.59873120167705884</v>
      </c>
    </row>
    <row r="29" spans="1:98" x14ac:dyDescent="0.2">
      <c r="A29" s="10" t="str">
        <f>name!D25</f>
        <v>72 Customer service occupations</v>
      </c>
      <c r="B29" s="69">
        <v>2.1824440112867126E-2</v>
      </c>
      <c r="C29" s="69">
        <v>2.6073290807947819E-2</v>
      </c>
      <c r="D29" s="69">
        <v>2.5964926691507614E-2</v>
      </c>
      <c r="E29" s="69">
        <v>4.4147600184892326E-2</v>
      </c>
      <c r="F29" s="69">
        <v>6.4885028399418426E-2</v>
      </c>
      <c r="G29" s="11"/>
      <c r="H29" s="69">
        <f>F29-D29</f>
        <v>3.8920101707910812E-2</v>
      </c>
      <c r="I29" s="69">
        <f>'RD T1'!E57</f>
        <v>2.2479179068934523E-2</v>
      </c>
      <c r="J29" s="69">
        <f t="shared" si="27"/>
        <v>6.1399280776845339E-2</v>
      </c>
      <c r="L29" t="str">
        <f t="shared" si="28"/>
        <v>72 Customer service occupations</v>
      </c>
      <c r="M29" s="69">
        <v>0.226004393178379</v>
      </c>
      <c r="N29" s="69">
        <v>0.31428234669459421</v>
      </c>
      <c r="O29" s="69">
        <v>0.30235090663218867</v>
      </c>
      <c r="P29" s="69">
        <v>0.5105878556795681</v>
      </c>
      <c r="Q29" s="69">
        <v>0.7601456529257411</v>
      </c>
      <c r="R29" s="11"/>
      <c r="S29" s="69">
        <f t="shared" si="29"/>
        <v>0.45779474629355243</v>
      </c>
      <c r="T29" s="69">
        <f>'RD T1'!E86</f>
        <v>0.2783531866582632</v>
      </c>
      <c r="U29" s="69">
        <f t="shared" si="30"/>
        <v>0.73614793295181569</v>
      </c>
      <c r="W29" t="str">
        <f t="shared" si="31"/>
        <v>72 Customer service occupations</v>
      </c>
      <c r="X29" s="69">
        <v>0.99736152635729014</v>
      </c>
      <c r="Y29" s="69">
        <v>1.121945480695357</v>
      </c>
      <c r="Z29" s="69">
        <v>1.3063277912821911</v>
      </c>
      <c r="AA29" s="69">
        <v>1.7219688852846515</v>
      </c>
      <c r="AB29" s="69">
        <v>2.3793709684282525</v>
      </c>
      <c r="AC29" s="69"/>
      <c r="AD29" s="69">
        <f t="shared" si="32"/>
        <v>1.0730431771460613</v>
      </c>
      <c r="AE29" s="69">
        <f>'RD T1'!E115</f>
        <v>0.97566540383684675</v>
      </c>
      <c r="AF29" s="69">
        <f t="shared" si="33"/>
        <v>2.048708580982908</v>
      </c>
      <c r="AH29" t="str">
        <f t="shared" si="34"/>
        <v>72 Customer service occupations</v>
      </c>
      <c r="AI29" s="69">
        <v>0.30774454181017602</v>
      </c>
      <c r="AJ29" s="69">
        <v>0.36067997404302882</v>
      </c>
      <c r="AK29" s="69">
        <v>0.44212010375592137</v>
      </c>
      <c r="AL29" s="69">
        <v>0.58026716128944777</v>
      </c>
      <c r="AM29" s="69">
        <v>0.7968251933083188</v>
      </c>
      <c r="AN29" s="69"/>
      <c r="AO29" s="69">
        <f t="shared" si="35"/>
        <v>0.35470508955239743</v>
      </c>
      <c r="AP29" s="69">
        <f>'RD T1'!E144</f>
        <v>0.34679489171750227</v>
      </c>
      <c r="AQ29" s="69">
        <f t="shared" si="36"/>
        <v>0.70149998126989965</v>
      </c>
      <c r="AS29" t="str">
        <f t="shared" si="37"/>
        <v>72 Customer service occupations</v>
      </c>
      <c r="AT29" s="69">
        <v>0.37586643625413574</v>
      </c>
      <c r="AU29" s="69">
        <v>0.40723824876427983</v>
      </c>
      <c r="AV29" s="69">
        <v>0.48279204761979255</v>
      </c>
      <c r="AW29" s="69">
        <v>0.60612487375097102</v>
      </c>
      <c r="AX29" s="69">
        <v>0.76697514765549446</v>
      </c>
      <c r="AY29" s="69"/>
      <c r="AZ29" s="69">
        <f t="shared" si="38"/>
        <v>0.28418310003570191</v>
      </c>
      <c r="BA29" s="69">
        <f>'RD T1'!E173</f>
        <v>0.32220248846896238</v>
      </c>
      <c r="BB29" s="69">
        <f t="shared" si="39"/>
        <v>0.60638558850466429</v>
      </c>
      <c r="BD29" t="str">
        <f t="shared" si="40"/>
        <v>72 Customer service occupations</v>
      </c>
      <c r="BE29" s="69">
        <v>1.6748373615563883</v>
      </c>
      <c r="BF29" s="69">
        <v>1.6650207640095989</v>
      </c>
      <c r="BG29" s="69">
        <v>1.713696204063559</v>
      </c>
      <c r="BH29" s="69">
        <v>2.1900891056804794</v>
      </c>
      <c r="BI29" s="69">
        <v>2.4421384686525598</v>
      </c>
      <c r="BJ29" s="69"/>
      <c r="BK29" s="69">
        <f t="shared" si="41"/>
        <v>0.72844226458900074</v>
      </c>
      <c r="BL29" s="69">
        <f>'RD T1'!E202</f>
        <v>1.0212973785861745</v>
      </c>
      <c r="BM29" s="69">
        <f t="shared" si="42"/>
        <v>1.7497396431751753</v>
      </c>
      <c r="BO29" t="str">
        <f t="shared" si="43"/>
        <v>72 Customer service occupations</v>
      </c>
      <c r="BP29" s="69">
        <v>2.0318117840379051</v>
      </c>
      <c r="BQ29" s="69">
        <v>2.1523854783831653</v>
      </c>
      <c r="BR29" s="69">
        <v>1.9866898894353524</v>
      </c>
      <c r="BS29" s="69">
        <v>2.516620523704399</v>
      </c>
      <c r="BT29" s="69">
        <v>2.4731232311730107</v>
      </c>
      <c r="BU29" s="69"/>
      <c r="BV29" s="69">
        <f t="shared" si="44"/>
        <v>0.48643334173765829</v>
      </c>
      <c r="BW29" s="69">
        <f>'RD T1'!E231</f>
        <v>1.1777631024018982</v>
      </c>
      <c r="BX29" s="69">
        <f t="shared" si="45"/>
        <v>1.6641964441395565</v>
      </c>
      <c r="BZ29" t="str">
        <f t="shared" si="46"/>
        <v>72 Customer service occupations</v>
      </c>
      <c r="CA29" s="69">
        <v>1.0671014326072135</v>
      </c>
      <c r="CB29" s="69">
        <v>1.0279702650181033</v>
      </c>
      <c r="CC29" s="69">
        <v>0.94846947661867176</v>
      </c>
      <c r="CD29" s="69">
        <v>1.0143906769801418</v>
      </c>
      <c r="CE29" s="69">
        <v>0.92799179907397777</v>
      </c>
      <c r="CF29" s="69"/>
      <c r="CG29" s="69">
        <f t="shared" si="47"/>
        <v>-2.0477677544693984E-2</v>
      </c>
      <c r="CH29" s="69">
        <f>'RD T1'!E260</f>
        <v>0.33416812077894553</v>
      </c>
      <c r="CI29" s="69">
        <f t="shared" si="48"/>
        <v>0.31369044323425155</v>
      </c>
      <c r="CK29" t="str">
        <f t="shared" si="49"/>
        <v>72 Customer service occupations</v>
      </c>
      <c r="CL29" s="69">
        <v>0.30562456054318282</v>
      </c>
      <c r="CM29" s="69">
        <v>0.37140932345732036</v>
      </c>
      <c r="CN29" s="69">
        <v>0.30467998854149808</v>
      </c>
      <c r="CO29" s="69">
        <v>0.42415935148339989</v>
      </c>
      <c r="CP29" s="69">
        <v>0.47770429423172633</v>
      </c>
      <c r="CQ29" s="69"/>
      <c r="CR29" s="69">
        <f t="shared" si="50"/>
        <v>0.17302430569022825</v>
      </c>
      <c r="CS29" s="69">
        <f>'RD T1'!E289</f>
        <v>0.13168829331698115</v>
      </c>
      <c r="CT29" s="69">
        <f t="shared" si="51"/>
        <v>0.30471259900720937</v>
      </c>
    </row>
    <row r="30" spans="1:98" x14ac:dyDescent="0.2">
      <c r="A30" s="10" t="str">
        <f>name!D26</f>
        <v>81 Process, plant and machine operatives</v>
      </c>
      <c r="B30" s="69">
        <v>1.6927043800153703E-2</v>
      </c>
      <c r="C30" s="69">
        <v>2.1746500407489419E-2</v>
      </c>
      <c r="D30" s="69">
        <v>1.8225349322056966E-2</v>
      </c>
      <c r="E30" s="69">
        <v>3.1818410361715635E-2</v>
      </c>
      <c r="F30" s="69">
        <v>5.6770919471719646E-2</v>
      </c>
      <c r="G30" s="11"/>
      <c r="H30" s="69">
        <f t="shared" si="26"/>
        <v>3.8545570149662679E-2</v>
      </c>
      <c r="I30" s="69">
        <f>'RD T1'!E58</f>
        <v>2.1736566012383968E-2</v>
      </c>
      <c r="J30" s="69">
        <f t="shared" si="27"/>
        <v>6.0282136162046647E-2</v>
      </c>
      <c r="L30" t="str">
        <f t="shared" si="28"/>
        <v>81 Process, plant and machine operatives</v>
      </c>
      <c r="M30" s="69">
        <v>0.11458748565526973</v>
      </c>
      <c r="N30" s="69">
        <v>0.14296844344533741</v>
      </c>
      <c r="O30" s="69">
        <v>0.12357151376048249</v>
      </c>
      <c r="P30" s="69">
        <v>0.22642910207375694</v>
      </c>
      <c r="Q30" s="69">
        <v>0.37511985868513975</v>
      </c>
      <c r="R30" s="11"/>
      <c r="S30" s="69">
        <f t="shared" si="29"/>
        <v>0.25154834492465727</v>
      </c>
      <c r="T30" s="69">
        <f>'RD T1'!E87</f>
        <v>0.1295232300070171</v>
      </c>
      <c r="U30" s="69">
        <f t="shared" si="30"/>
        <v>0.38107157493167437</v>
      </c>
      <c r="W30" t="str">
        <f t="shared" si="31"/>
        <v>81 Process, plant and machine operatives</v>
      </c>
      <c r="X30" s="69">
        <v>0.43189640042256466</v>
      </c>
      <c r="Y30" s="69">
        <v>0.4449437363771464</v>
      </c>
      <c r="Z30" s="69">
        <v>0.47376745488547367</v>
      </c>
      <c r="AA30" s="69">
        <v>0.72675319052805987</v>
      </c>
      <c r="AB30" s="69">
        <v>1.2204752055988044</v>
      </c>
      <c r="AC30" s="69"/>
      <c r="AD30" s="69">
        <f t="shared" si="32"/>
        <v>0.74670775071333073</v>
      </c>
      <c r="AE30" s="69">
        <f>'RD T1'!E116</f>
        <v>0.43867380584320198</v>
      </c>
      <c r="AF30" s="69">
        <f t="shared" si="33"/>
        <v>1.1853815565565327</v>
      </c>
      <c r="AH30" t="str">
        <f t="shared" si="34"/>
        <v>81 Process, plant and machine operatives</v>
      </c>
      <c r="AI30" s="69">
        <v>0.17090506114014015</v>
      </c>
      <c r="AJ30" s="69">
        <v>0.17343842429891243</v>
      </c>
      <c r="AK30" s="69">
        <v>0.19320843031413654</v>
      </c>
      <c r="AL30" s="69">
        <v>0.2786723848444736</v>
      </c>
      <c r="AM30" s="69">
        <v>0.39014188693589585</v>
      </c>
      <c r="AN30" s="69"/>
      <c r="AO30" s="69">
        <f t="shared" si="35"/>
        <v>0.19693345662175932</v>
      </c>
      <c r="AP30" s="69">
        <f>'RD T1'!E145</f>
        <v>0.14475700189206023</v>
      </c>
      <c r="AQ30" s="69">
        <f t="shared" si="36"/>
        <v>0.34169045851381952</v>
      </c>
      <c r="AS30" t="str">
        <f t="shared" si="37"/>
        <v>81 Process, plant and machine operatives</v>
      </c>
      <c r="AT30" s="69">
        <v>0.36797177713935869</v>
      </c>
      <c r="AU30" s="69">
        <v>0.37650141878144006</v>
      </c>
      <c r="AV30" s="69">
        <v>0.38368086101489096</v>
      </c>
      <c r="AW30" s="69">
        <v>0.56435367021871619</v>
      </c>
      <c r="AX30" s="69">
        <v>0.76753775704645111</v>
      </c>
      <c r="AY30" s="69"/>
      <c r="AZ30" s="69">
        <f t="shared" si="38"/>
        <v>0.38385689603156015</v>
      </c>
      <c r="BA30" s="69">
        <f>'RD T1'!E174</f>
        <v>0.28934516594650439</v>
      </c>
      <c r="BB30" s="69">
        <f t="shared" si="39"/>
        <v>0.67320206197806454</v>
      </c>
      <c r="BD30" t="str">
        <f t="shared" si="40"/>
        <v>81 Process, plant and machine operatives</v>
      </c>
      <c r="BE30" s="69">
        <v>2.3818793966278804</v>
      </c>
      <c r="BF30" s="69">
        <v>2.5479028431605677</v>
      </c>
      <c r="BG30" s="69">
        <v>2.1285988976694492</v>
      </c>
      <c r="BH30" s="69">
        <v>3.0724325156543912</v>
      </c>
      <c r="BI30" s="69">
        <v>3.6599062091956531</v>
      </c>
      <c r="BJ30" s="69"/>
      <c r="BK30" s="69">
        <f t="shared" si="41"/>
        <v>1.5313073115262039</v>
      </c>
      <c r="BL30" s="69">
        <f>'RD T1'!E203</f>
        <v>1.1498836537980477</v>
      </c>
      <c r="BM30" s="69">
        <f t="shared" si="42"/>
        <v>2.6811909653242516</v>
      </c>
      <c r="BO30" t="str">
        <f t="shared" si="43"/>
        <v>81 Process, plant and machine operatives</v>
      </c>
      <c r="BP30" s="69">
        <v>3.6506631865432113</v>
      </c>
      <c r="BQ30" s="69">
        <v>3.6503123329902789</v>
      </c>
      <c r="BR30" s="69">
        <v>3.4455472494103287</v>
      </c>
      <c r="BS30" s="69">
        <v>4.2427269978168054</v>
      </c>
      <c r="BT30" s="69">
        <v>4.2917856313256957</v>
      </c>
      <c r="BU30" s="69"/>
      <c r="BV30" s="69">
        <f t="shared" si="44"/>
        <v>0.84623838191536693</v>
      </c>
      <c r="BW30" s="69">
        <f>'RD T1'!E232</f>
        <v>1.6965980796421234</v>
      </c>
      <c r="BX30" s="69">
        <f t="shared" si="45"/>
        <v>2.5428364615574903</v>
      </c>
      <c r="BZ30" t="str">
        <f t="shared" si="46"/>
        <v>81 Process, plant and machine operatives</v>
      </c>
      <c r="CA30" s="69">
        <v>3.2965162390470168</v>
      </c>
      <c r="CB30" s="69">
        <v>3.1008267947867401</v>
      </c>
      <c r="CC30" s="69">
        <v>2.5613887800999628</v>
      </c>
      <c r="CD30" s="69">
        <v>2.8161173908161272</v>
      </c>
      <c r="CE30" s="69">
        <v>1.1669099272373273</v>
      </c>
      <c r="CF30" s="69"/>
      <c r="CG30" s="69">
        <f t="shared" si="47"/>
        <v>-1.3944788528626355</v>
      </c>
      <c r="CH30" s="69">
        <f>'RD T1'!E261</f>
        <v>0.82041019557455652</v>
      </c>
      <c r="CI30" s="69">
        <f t="shared" si="48"/>
        <v>-0.57406865728807899</v>
      </c>
      <c r="CK30" t="str">
        <f t="shared" si="49"/>
        <v>81 Process, plant and machine operatives</v>
      </c>
      <c r="CL30" s="69">
        <v>1.4109304968167027</v>
      </c>
      <c r="CM30" s="69">
        <v>1.1974767643946831</v>
      </c>
      <c r="CN30" s="69">
        <v>0.80947757080762495</v>
      </c>
      <c r="CO30" s="69">
        <v>0.46327901359446488</v>
      </c>
      <c r="CP30" s="69">
        <v>0.18676395086138123</v>
      </c>
      <c r="CQ30" s="69"/>
      <c r="CR30" s="69">
        <f t="shared" si="50"/>
        <v>-0.62271361994624375</v>
      </c>
      <c r="CS30" s="69">
        <f>'RD T1'!E290</f>
        <v>9.4563734570425315E-2</v>
      </c>
      <c r="CT30" s="69">
        <f t="shared" si="51"/>
        <v>-0.52814988537581842</v>
      </c>
    </row>
    <row r="31" spans="1:98" x14ac:dyDescent="0.2">
      <c r="A31" s="10" t="str">
        <f>name!D27</f>
        <v>82 Transport and mobile machine drivers and operatives</v>
      </c>
      <c r="B31" s="69">
        <v>2.6449215432718935E-2</v>
      </c>
      <c r="C31" s="69">
        <v>4.0410145668615782E-2</v>
      </c>
      <c r="D31" s="69">
        <v>3.9720380777018206E-2</v>
      </c>
      <c r="E31" s="69">
        <v>6.4862152243858093E-2</v>
      </c>
      <c r="F31" s="69">
        <v>8.9718473063259946E-2</v>
      </c>
      <c r="G31" s="11"/>
      <c r="H31" s="69">
        <f t="shared" si="26"/>
        <v>4.999809228624174E-2</v>
      </c>
      <c r="I31" s="69">
        <f>'RD T1'!E59</f>
        <v>4.5800761225443069E-2</v>
      </c>
      <c r="J31" s="69">
        <f t="shared" si="27"/>
        <v>9.5798853511684809E-2</v>
      </c>
      <c r="L31" t="str">
        <f t="shared" si="28"/>
        <v>82 Transport and mobile machine drivers and operatives</v>
      </c>
      <c r="M31" s="69">
        <v>0.19836675769662723</v>
      </c>
      <c r="N31" s="69">
        <v>0.26798103388792832</v>
      </c>
      <c r="O31" s="69">
        <v>0.26630961152264521</v>
      </c>
      <c r="P31" s="69">
        <v>0.39765253322868921</v>
      </c>
      <c r="Q31" s="69">
        <v>0.56045646009298156</v>
      </c>
      <c r="R31" s="11"/>
      <c r="S31" s="69">
        <f t="shared" si="29"/>
        <v>0.29414684857033635</v>
      </c>
      <c r="T31" s="69">
        <f>'RD T1'!E88</f>
        <v>0.27788441944936915</v>
      </c>
      <c r="U31" s="69">
        <f t="shared" si="30"/>
        <v>0.5720312680197055</v>
      </c>
      <c r="W31" t="str">
        <f t="shared" si="31"/>
        <v>82 Transport and mobile machine drivers and operatives</v>
      </c>
      <c r="X31" s="69">
        <v>0.61840377845936256</v>
      </c>
      <c r="Y31" s="69">
        <v>0.80737804791247358</v>
      </c>
      <c r="Z31" s="69">
        <v>0.86518189533179368</v>
      </c>
      <c r="AA31" s="69">
        <v>1.0933235546277076</v>
      </c>
      <c r="AB31" s="69">
        <v>1.4862627502245247</v>
      </c>
      <c r="AC31" s="69"/>
      <c r="AD31" s="69">
        <f t="shared" si="32"/>
        <v>0.62108085489273102</v>
      </c>
      <c r="AE31" s="69">
        <f>'RD T1'!E117</f>
        <v>0.80017010025713875</v>
      </c>
      <c r="AF31" s="69">
        <f t="shared" si="33"/>
        <v>1.4212509551498698</v>
      </c>
      <c r="AH31" t="str">
        <f t="shared" si="34"/>
        <v>82 Transport and mobile machine drivers and operatives</v>
      </c>
      <c r="AI31" s="69">
        <v>0.28111916954971161</v>
      </c>
      <c r="AJ31" s="69">
        <v>0.3776355851848367</v>
      </c>
      <c r="AK31" s="69">
        <v>0.39941759617812672</v>
      </c>
      <c r="AL31" s="69">
        <v>0.51512953654528648</v>
      </c>
      <c r="AM31" s="69">
        <v>0.64615149669375493</v>
      </c>
      <c r="AN31" s="69"/>
      <c r="AO31" s="69">
        <f t="shared" si="35"/>
        <v>0.24673390051562821</v>
      </c>
      <c r="AP31" s="69">
        <f>'RD T1'!E146</f>
        <v>0.36166909910196288</v>
      </c>
      <c r="AQ31" s="69">
        <f t="shared" si="36"/>
        <v>0.60840299961759103</v>
      </c>
      <c r="AS31" t="str">
        <f t="shared" si="37"/>
        <v>82 Transport and mobile machine drivers and operatives</v>
      </c>
      <c r="AT31" s="69">
        <v>0.45397720475349218</v>
      </c>
      <c r="AU31" s="69">
        <v>0.58121295029490605</v>
      </c>
      <c r="AV31" s="69">
        <v>0.61515215939406576</v>
      </c>
      <c r="AW31" s="69">
        <v>0.78394973164876658</v>
      </c>
      <c r="AX31" s="69">
        <v>0.96759491061619363</v>
      </c>
      <c r="AY31" s="69"/>
      <c r="AZ31" s="69">
        <f t="shared" si="38"/>
        <v>0.35244275122212787</v>
      </c>
      <c r="BA31" s="69">
        <f>'RD T1'!E175</f>
        <v>0.55265265541258646</v>
      </c>
      <c r="BB31" s="69">
        <f t="shared" si="39"/>
        <v>0.90509540663471433</v>
      </c>
      <c r="BD31" t="str">
        <f t="shared" si="40"/>
        <v>82 Transport and mobile machine drivers and operatives</v>
      </c>
      <c r="BE31" s="69">
        <v>2.9613503293238534</v>
      </c>
      <c r="BF31" s="69">
        <v>3.6826001673450586</v>
      </c>
      <c r="BG31" s="69">
        <v>3.0767773163310252</v>
      </c>
      <c r="BH31" s="69">
        <v>3.903772174117202</v>
      </c>
      <c r="BI31" s="69">
        <v>4.555148222451213</v>
      </c>
      <c r="BJ31" s="69"/>
      <c r="BK31" s="69">
        <f t="shared" si="41"/>
        <v>1.4783709061201877</v>
      </c>
      <c r="BL31" s="69">
        <f>'RD T1'!E204</f>
        <v>2.0258904718617101</v>
      </c>
      <c r="BM31" s="69">
        <f t="shared" si="42"/>
        <v>3.5042613779818979</v>
      </c>
      <c r="BO31" t="str">
        <f t="shared" si="43"/>
        <v>82 Transport and mobile machine drivers and operatives</v>
      </c>
      <c r="BP31" s="69">
        <v>4.891112330903665</v>
      </c>
      <c r="BQ31" s="69">
        <v>5.6907016973837408</v>
      </c>
      <c r="BR31" s="69">
        <v>5.4644227011033912</v>
      </c>
      <c r="BS31" s="69">
        <v>5.9297099162416487</v>
      </c>
      <c r="BT31" s="69">
        <v>6.1004587664618786</v>
      </c>
      <c r="BU31" s="69"/>
      <c r="BV31" s="69">
        <f t="shared" si="44"/>
        <v>0.63603606535848733</v>
      </c>
      <c r="BW31" s="69">
        <f>'RD T1'!E233</f>
        <v>3.2926077305264734</v>
      </c>
      <c r="BX31" s="69">
        <f t="shared" si="45"/>
        <v>3.9286437958849607</v>
      </c>
      <c r="BZ31" t="str">
        <f t="shared" si="46"/>
        <v>82 Transport and mobile machine drivers and operatives</v>
      </c>
      <c r="CA31" s="69">
        <v>4.9717953218045317</v>
      </c>
      <c r="CB31" s="69">
        <v>5.3004165031928681</v>
      </c>
      <c r="CC31" s="69">
        <v>4.3846183298389789</v>
      </c>
      <c r="CD31" s="69">
        <v>4.4271008357659962</v>
      </c>
      <c r="CE31" s="69">
        <v>3.800096704273257</v>
      </c>
      <c r="CF31" s="69"/>
      <c r="CG31" s="69">
        <f t="shared" si="47"/>
        <v>-0.58452162556572196</v>
      </c>
      <c r="CH31" s="69">
        <f>'RD T1'!E262</f>
        <v>1.9772701526727052</v>
      </c>
      <c r="CI31" s="69">
        <f t="shared" si="48"/>
        <v>1.3927485271069833</v>
      </c>
      <c r="CK31" t="str">
        <f t="shared" si="49"/>
        <v>82 Transport and mobile machine drivers and operatives</v>
      </c>
      <c r="CL31" s="69">
        <v>1.8362851952357375</v>
      </c>
      <c r="CM31" s="69">
        <v>2.219236003435014</v>
      </c>
      <c r="CN31" s="69">
        <v>1.626248235300114</v>
      </c>
      <c r="CO31" s="69">
        <v>1.436001290481584</v>
      </c>
      <c r="CP31" s="69">
        <v>0.89294535752212612</v>
      </c>
      <c r="CQ31" s="69"/>
      <c r="CR31" s="69">
        <f t="shared" si="50"/>
        <v>-0.73330287777798786</v>
      </c>
      <c r="CS31" s="69">
        <f>'RD T1'!E291</f>
        <v>0.47346448588383039</v>
      </c>
      <c r="CT31" s="69">
        <f t="shared" si="51"/>
        <v>-0.25983839189415747</v>
      </c>
    </row>
    <row r="32" spans="1:98" x14ac:dyDescent="0.2">
      <c r="A32" s="10" t="str">
        <f>name!D28</f>
        <v>91 Elementary trades and related occupations</v>
      </c>
      <c r="B32" s="69">
        <v>3.715352333120377E-4</v>
      </c>
      <c r="C32" s="69">
        <v>2.7659920176592882E-4</v>
      </c>
      <c r="D32" s="69">
        <v>3.2425791976806162E-4</v>
      </c>
      <c r="E32" s="69">
        <v>4.0010102418509618E-4</v>
      </c>
      <c r="F32" s="69">
        <v>5.868802916727256E-4</v>
      </c>
      <c r="G32" s="11"/>
      <c r="H32" s="69">
        <f t="shared" si="26"/>
        <v>2.6262237190466397E-4</v>
      </c>
      <c r="I32" s="69">
        <f>'RD T1'!E60</f>
        <v>2.929358898887145E-4</v>
      </c>
      <c r="J32" s="69">
        <f t="shared" si="27"/>
        <v>5.5555826179337848E-4</v>
      </c>
      <c r="L32" t="str">
        <f t="shared" si="28"/>
        <v>91 Elementary trades and related occupations</v>
      </c>
      <c r="M32" s="69">
        <v>6.0774301463533402E-2</v>
      </c>
      <c r="N32" s="69">
        <v>6.4293703428679044E-2</v>
      </c>
      <c r="O32" s="69">
        <v>5.7714603894437E-2</v>
      </c>
      <c r="P32" s="69">
        <v>7.1069313824828464E-2</v>
      </c>
      <c r="Q32" s="69">
        <v>9.7319557945960172E-2</v>
      </c>
      <c r="R32" s="11"/>
      <c r="S32" s="69">
        <f t="shared" si="29"/>
        <v>3.9604954051523172E-2</v>
      </c>
      <c r="T32" s="69">
        <f>'RD T1'!E89</f>
        <v>4.1017021784836162E-2</v>
      </c>
      <c r="U32" s="69">
        <f t="shared" si="30"/>
        <v>8.0621975836359328E-2</v>
      </c>
      <c r="W32" t="str">
        <f t="shared" si="31"/>
        <v>91 Elementary trades and related occupations</v>
      </c>
      <c r="X32" s="69">
        <v>0.28469961595501209</v>
      </c>
      <c r="Y32" s="69">
        <v>0.27113423073863802</v>
      </c>
      <c r="Z32" s="69">
        <v>0.26711115589369389</v>
      </c>
      <c r="AA32" s="69">
        <v>0.25133415661856029</v>
      </c>
      <c r="AB32" s="69">
        <v>0.29843163292717456</v>
      </c>
      <c r="AC32" s="69"/>
      <c r="AD32" s="69">
        <f t="shared" si="32"/>
        <v>3.1320477033480676E-2</v>
      </c>
      <c r="AE32" s="69">
        <f>'RD T1'!E118</f>
        <v>0.15714406413490767</v>
      </c>
      <c r="AF32" s="69">
        <f t="shared" si="33"/>
        <v>0.18846454116838834</v>
      </c>
      <c r="AH32" t="str">
        <f t="shared" si="34"/>
        <v>91 Elementary trades and related occupations</v>
      </c>
      <c r="AI32" s="69">
        <v>0.21966664853224016</v>
      </c>
      <c r="AJ32" s="69">
        <v>0.2102014594516084</v>
      </c>
      <c r="AK32" s="69">
        <v>0.20654148683256873</v>
      </c>
      <c r="AL32" s="69">
        <v>0.21086651610914825</v>
      </c>
      <c r="AM32" s="69">
        <v>0.28354172206376282</v>
      </c>
      <c r="AN32" s="69"/>
      <c r="AO32" s="69">
        <f t="shared" si="35"/>
        <v>7.7000235231194092E-2</v>
      </c>
      <c r="AP32" s="69">
        <f>'RD T1'!E147</f>
        <v>0.13542832481600864</v>
      </c>
      <c r="AQ32" s="69">
        <f t="shared" si="36"/>
        <v>0.21242856004720273</v>
      </c>
      <c r="AS32" t="str">
        <f t="shared" si="37"/>
        <v>91 Elementary trades and related occupations</v>
      </c>
      <c r="AT32" s="69">
        <v>0.22893864167125169</v>
      </c>
      <c r="AU32" s="69">
        <v>0.20680313491499427</v>
      </c>
      <c r="AV32" s="69">
        <v>0.23643641751062705</v>
      </c>
      <c r="AW32" s="69">
        <v>0.22746832228258324</v>
      </c>
      <c r="AX32" s="69">
        <v>0.26226649637015387</v>
      </c>
      <c r="AY32" s="69"/>
      <c r="AZ32" s="69">
        <f t="shared" si="38"/>
        <v>2.5830078859526817E-2</v>
      </c>
      <c r="BA32" s="69">
        <f>'RD T1'!E176</f>
        <v>0.12127730947252863</v>
      </c>
      <c r="BB32" s="69">
        <f t="shared" si="39"/>
        <v>0.14710738833205544</v>
      </c>
      <c r="BD32" t="str">
        <f t="shared" si="40"/>
        <v>91 Elementary trades and related occupations</v>
      </c>
      <c r="BE32" s="69">
        <v>1.2301932982771986</v>
      </c>
      <c r="BF32" s="69">
        <v>1.1160981428173069</v>
      </c>
      <c r="BG32" s="69">
        <v>0.98824289175608115</v>
      </c>
      <c r="BH32" s="69">
        <v>1.0490995100872043</v>
      </c>
      <c r="BI32" s="69">
        <v>1.2575097641436062</v>
      </c>
      <c r="BJ32" s="69"/>
      <c r="BK32" s="69">
        <f t="shared" si="41"/>
        <v>0.269266872387525</v>
      </c>
      <c r="BL32" s="69">
        <f>'RD T1'!E205</f>
        <v>0.39800936596436981</v>
      </c>
      <c r="BM32" s="69">
        <f t="shared" si="42"/>
        <v>0.66727623835189487</v>
      </c>
      <c r="BO32" t="str">
        <f t="shared" si="43"/>
        <v>91 Elementary trades and related occupations</v>
      </c>
      <c r="BP32" s="69">
        <v>2.0498313538006805</v>
      </c>
      <c r="BQ32" s="69">
        <v>1.7274989155879172</v>
      </c>
      <c r="BR32" s="69">
        <v>1.7007530480435276</v>
      </c>
      <c r="BS32" s="69">
        <v>1.3612976780565835</v>
      </c>
      <c r="BT32" s="69">
        <v>1.2722378591163401</v>
      </c>
      <c r="BU32" s="69"/>
      <c r="BV32" s="69">
        <f t="shared" si="44"/>
        <v>-0.42851518892718743</v>
      </c>
      <c r="BW32" s="69">
        <f>'RD T1'!E234</f>
        <v>0.51162475899458804</v>
      </c>
      <c r="BX32" s="69">
        <f t="shared" si="45"/>
        <v>8.3109570067400607E-2</v>
      </c>
      <c r="BZ32" t="str">
        <f t="shared" si="46"/>
        <v>91 Elementary trades and related occupations</v>
      </c>
      <c r="CA32" s="69">
        <v>2.7378347874138593</v>
      </c>
      <c r="CB32" s="69">
        <v>2.4101227892553538</v>
      </c>
      <c r="CC32" s="69">
        <v>2.017919303896385</v>
      </c>
      <c r="CD32" s="69">
        <v>1.598398118584893</v>
      </c>
      <c r="CE32" s="69">
        <v>1.3013112698353706</v>
      </c>
      <c r="CF32" s="69"/>
      <c r="CG32" s="69">
        <f t="shared" si="47"/>
        <v>-0.71660803406101437</v>
      </c>
      <c r="CH32" s="69">
        <f>'RD T1'!E263</f>
        <v>0.58354082729322887</v>
      </c>
      <c r="CI32" s="69">
        <f t="shared" si="48"/>
        <v>-0.1330672067677855</v>
      </c>
      <c r="CK32" t="str">
        <f t="shared" si="49"/>
        <v>91 Elementary trades and related occupations</v>
      </c>
      <c r="CL32" s="69">
        <v>1.1578223849629075</v>
      </c>
      <c r="CM32" s="69">
        <v>1.0075476240844425</v>
      </c>
      <c r="CN32" s="69">
        <v>0.72560455666275026</v>
      </c>
      <c r="CO32" s="69">
        <v>0.47919165317970608</v>
      </c>
      <c r="CP32" s="69">
        <v>0.29842350414296459</v>
      </c>
      <c r="CQ32" s="69"/>
      <c r="CR32" s="69">
        <f t="shared" si="50"/>
        <v>-0.42718105251978566</v>
      </c>
      <c r="CS32" s="69">
        <f>'RD T1'!E292</f>
        <v>0.12560958022789109</v>
      </c>
      <c r="CT32" s="69">
        <f t="shared" si="51"/>
        <v>-0.30157147229189457</v>
      </c>
    </row>
    <row r="33" spans="1:98" x14ac:dyDescent="0.2">
      <c r="A33" s="10" t="str">
        <f>name!D29</f>
        <v>92 Elementary administration and service occupations</v>
      </c>
      <c r="B33" s="69">
        <v>2.6809531542282401E-2</v>
      </c>
      <c r="C33" s="69">
        <v>2.8173528524135207E-2</v>
      </c>
      <c r="D33" s="69">
        <v>2.9045847721750413E-2</v>
      </c>
      <c r="E33" s="69">
        <v>4.2247088478655645E-2</v>
      </c>
      <c r="F33" s="69">
        <v>5.7059098121169695E-2</v>
      </c>
      <c r="G33" s="11"/>
      <c r="H33" s="69">
        <f t="shared" ref="H33" si="52">F33-D33</f>
        <v>2.8013250399419282E-2</v>
      </c>
      <c r="I33" s="69">
        <f>'RD T1'!E61</f>
        <v>2.6497102144596236E-2</v>
      </c>
      <c r="J33" s="69">
        <f t="shared" ref="J33" si="53">SUM(H33:I33)</f>
        <v>5.4510352544015518E-2</v>
      </c>
      <c r="L33" t="str">
        <f t="shared" ref="L33" si="54">A33</f>
        <v>92 Elementary administration and service occupations</v>
      </c>
      <c r="M33" s="69">
        <v>0.6592137787611706</v>
      </c>
      <c r="N33" s="69">
        <v>0.84541300284669751</v>
      </c>
      <c r="O33" s="69">
        <v>0.86230222842335691</v>
      </c>
      <c r="P33" s="69">
        <v>1.257802723087075</v>
      </c>
      <c r="Q33" s="69">
        <v>1.8947266739098363</v>
      </c>
      <c r="R33" s="11"/>
      <c r="S33" s="69">
        <f t="shared" ref="S33" si="55">Q33-O33</f>
        <v>1.0324244454864795</v>
      </c>
      <c r="T33" s="69">
        <f>'RD T1'!E90</f>
        <v>0.81323908982845261</v>
      </c>
      <c r="U33" s="69">
        <f t="shared" ref="U33" si="56">SUM(S33:T33)</f>
        <v>1.845663535314932</v>
      </c>
      <c r="W33" t="str">
        <f t="shared" ref="W33" si="57">A33</f>
        <v>92 Elementary administration and service occupations</v>
      </c>
      <c r="X33" s="69">
        <v>2.5141227070659831</v>
      </c>
      <c r="Y33" s="69">
        <v>2.9262072927652731</v>
      </c>
      <c r="Z33" s="69">
        <v>3.4655458973855322</v>
      </c>
      <c r="AA33" s="69">
        <v>4.0005296045501098</v>
      </c>
      <c r="AB33" s="69">
        <v>5.6349867238423448</v>
      </c>
      <c r="AC33" s="69"/>
      <c r="AD33" s="69">
        <f t="shared" ref="AD33" si="58">AB33-Z33</f>
        <v>2.1694408264568126</v>
      </c>
      <c r="AE33" s="69">
        <f>'RD T1'!E119</f>
        <v>2.8807072748872713</v>
      </c>
      <c r="AF33" s="69">
        <f t="shared" ref="AF33" si="59">SUM(AD33:AE33)</f>
        <v>5.0501481013440834</v>
      </c>
      <c r="AH33" t="str">
        <f t="shared" ref="AH33" si="60">L33</f>
        <v>92 Elementary administration and service occupations</v>
      </c>
      <c r="AI33" s="69">
        <v>1.3117743784553055</v>
      </c>
      <c r="AJ33" s="69">
        <v>1.5291058622449327</v>
      </c>
      <c r="AK33" s="69">
        <v>1.7999111139517918</v>
      </c>
      <c r="AL33" s="69">
        <v>2.0839543002458614</v>
      </c>
      <c r="AM33" s="69">
        <v>2.9720271970538157</v>
      </c>
      <c r="AN33" s="69"/>
      <c r="AO33" s="69">
        <f t="shared" ref="AO33" si="61">AM33-AK33</f>
        <v>1.1721160831020239</v>
      </c>
      <c r="AP33" s="69">
        <f>'RD T1'!E148</f>
        <v>1.4343891797247945</v>
      </c>
      <c r="AQ33" s="69">
        <f t="shared" ref="AQ33" si="62">SUM(AO33:AP33)</f>
        <v>2.6065052628268184</v>
      </c>
      <c r="AS33" t="str">
        <f t="shared" ref="AS33" si="63">W33</f>
        <v>92 Elementary administration and service occupations</v>
      </c>
      <c r="AT33" s="69">
        <v>1.1610017441152831</v>
      </c>
      <c r="AU33" s="69">
        <v>1.2682474411393543</v>
      </c>
      <c r="AV33" s="69">
        <v>1.5778416609379466</v>
      </c>
      <c r="AW33" s="69">
        <v>1.7613674851983279</v>
      </c>
      <c r="AX33" s="69">
        <v>2.5466210809509842</v>
      </c>
      <c r="AY33" s="69"/>
      <c r="AZ33" s="69">
        <f t="shared" ref="AZ33" si="64">AX33-AV33</f>
        <v>0.96877942001303752</v>
      </c>
      <c r="BA33" s="69">
        <f>'RD T1'!E177</f>
        <v>1.2196434877476001</v>
      </c>
      <c r="BB33" s="69">
        <f t="shared" ref="BB33" si="65">SUM(AZ33:BA33)</f>
        <v>2.1884229077606374</v>
      </c>
      <c r="BD33" t="str">
        <f t="shared" ref="BD33" si="66">AH33</f>
        <v>92 Elementary administration and service occupations</v>
      </c>
      <c r="BE33" s="69">
        <v>8.4785167686371103</v>
      </c>
      <c r="BF33" s="69">
        <v>7.8396860494279998</v>
      </c>
      <c r="BG33" s="69">
        <v>7.5881746668532069</v>
      </c>
      <c r="BH33" s="69">
        <v>7.9321355137816054</v>
      </c>
      <c r="BI33" s="69">
        <v>8.0594893863453212</v>
      </c>
      <c r="BJ33" s="69"/>
      <c r="BK33" s="69">
        <f t="shared" ref="BK33" si="67">BI33-BG33</f>
        <v>0.47131471949211434</v>
      </c>
      <c r="BL33" s="69">
        <f>'RD T1'!E206</f>
        <v>4.2087225829152715</v>
      </c>
      <c r="BM33" s="69">
        <f t="shared" ref="BM33" si="68">SUM(BK33:BL33)</f>
        <v>4.6800373024073858</v>
      </c>
      <c r="BO33" t="str">
        <f t="shared" ref="BO33" si="69">AS33</f>
        <v>92 Elementary administration and service occupations</v>
      </c>
      <c r="BP33" s="69">
        <v>14.505185393707206</v>
      </c>
      <c r="BQ33" s="69">
        <v>14.507504467883567</v>
      </c>
      <c r="BR33" s="69">
        <v>13.71568816973552</v>
      </c>
      <c r="BS33" s="69">
        <v>14.123751347135119</v>
      </c>
      <c r="BT33" s="69">
        <v>13.143210360603414</v>
      </c>
      <c r="BU33" s="69"/>
      <c r="BV33" s="69">
        <f t="shared" ref="BV33" si="70">BT33-BR33</f>
        <v>-0.57247780913210633</v>
      </c>
      <c r="BW33" s="69">
        <f>'RD T1'!E235</f>
        <v>6.7463609528652855</v>
      </c>
      <c r="BX33" s="69">
        <f t="shared" ref="BX33" si="71">SUM(BV33:BW33)</f>
        <v>6.1738831437331791</v>
      </c>
      <c r="BZ33" t="str">
        <f t="shared" ref="BZ33" si="72">BD33</f>
        <v>92 Elementary administration and service occupations</v>
      </c>
      <c r="CA33" s="69">
        <v>14.552414900498363</v>
      </c>
      <c r="CB33" s="69">
        <v>14.834274300503209</v>
      </c>
      <c r="CC33" s="69">
        <v>12.719634295975206</v>
      </c>
      <c r="CD33" s="69">
        <v>12.623530271691457</v>
      </c>
      <c r="CE33" s="69">
        <v>9.5897320915115802</v>
      </c>
      <c r="CF33" s="69"/>
      <c r="CG33" s="69">
        <f t="shared" ref="CG33" si="73">CE33-CC33</f>
        <v>-3.129902204463626</v>
      </c>
      <c r="CH33" s="69">
        <f>'RD T1'!E264</f>
        <v>4.8660415773941219</v>
      </c>
      <c r="CI33" s="69">
        <f t="shared" ref="CI33" si="74">SUM(CG33:CH33)</f>
        <v>1.7361393729304959</v>
      </c>
      <c r="CK33" t="str">
        <f t="shared" ref="CK33" si="75">BO33</f>
        <v>92 Elementary administration and service occupations</v>
      </c>
      <c r="CL33" s="69">
        <v>7.0252296360708408</v>
      </c>
      <c r="CM33" s="69">
        <v>5.8278104887570068</v>
      </c>
      <c r="CN33" s="69">
        <v>3.9057451452529914</v>
      </c>
      <c r="CO33" s="69">
        <v>2.743620364771215</v>
      </c>
      <c r="CP33" s="69">
        <v>1.4900473876065885</v>
      </c>
      <c r="CQ33" s="69"/>
      <c r="CR33" s="69">
        <f t="shared" ref="CR33" si="76">CP33-CN33</f>
        <v>-2.4156977576464032</v>
      </c>
      <c r="CS33" s="69">
        <f>'RD T1'!E293</f>
        <v>0.63541443554653643</v>
      </c>
      <c r="CT33" s="69">
        <f t="shared" ref="CT33" si="77">SUM(CR33:CS33)</f>
        <v>-1.7802833220998666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6.4085034435131814</v>
      </c>
      <c r="C35" s="67">
        <f t="shared" ref="C35:F35" si="78">SUM(C8:C33)</f>
        <v>8.2350699817590431</v>
      </c>
      <c r="D35" s="67">
        <f t="shared" si="78"/>
        <v>8.1000913007687139</v>
      </c>
      <c r="E35" s="67">
        <f t="shared" si="78"/>
        <v>10.237383042367354</v>
      </c>
      <c r="F35" s="67">
        <f t="shared" si="78"/>
        <v>13.22900369990802</v>
      </c>
      <c r="G35" s="11"/>
      <c r="H35" s="67">
        <f>F35-D35</f>
        <v>5.1289123991393062</v>
      </c>
      <c r="I35" s="67">
        <f>SUM(I8:I33)</f>
        <v>5.3458053277903179</v>
      </c>
      <c r="J35" s="67">
        <f>SUM(H35:I35)</f>
        <v>10.474717726929624</v>
      </c>
      <c r="L35" s="24" t="str">
        <f>A35</f>
        <v>All occupations</v>
      </c>
      <c r="M35" s="67">
        <f>SUM(M8:M33)</f>
        <v>40.616192420627762</v>
      </c>
      <c r="N35" s="67">
        <f t="shared" ref="N35:Q35" si="79">SUM(N8:N33)</f>
        <v>53.575172968836554</v>
      </c>
      <c r="O35" s="67">
        <f t="shared" si="79"/>
        <v>53.091439879237555</v>
      </c>
      <c r="P35" s="67">
        <f t="shared" si="79"/>
        <v>67.578666564762713</v>
      </c>
      <c r="Q35" s="67">
        <f t="shared" si="79"/>
        <v>88.109583328950308</v>
      </c>
      <c r="R35" s="11"/>
      <c r="S35" s="67">
        <f t="shared" si="29"/>
        <v>35.018143449712753</v>
      </c>
      <c r="T35" s="67">
        <f>SUM(T8:T33)</f>
        <v>37.05540528031073</v>
      </c>
      <c r="U35" s="67">
        <f>SUM(S35:T35)</f>
        <v>72.073548730023475</v>
      </c>
      <c r="W35" s="24" t="str">
        <f>A35</f>
        <v>All occupations</v>
      </c>
      <c r="X35" s="67">
        <f>SUM(X8:X33)</f>
        <v>86.89079270249475</v>
      </c>
      <c r="Y35" s="67">
        <f t="shared" ref="Y35:AB35" si="80">SUM(Y8:Y33)</f>
        <v>98.027024906918271</v>
      </c>
      <c r="Z35" s="67">
        <f t="shared" si="80"/>
        <v>109.13695583992596</v>
      </c>
      <c r="AA35" s="67">
        <f t="shared" si="80"/>
        <v>113.15435860371214</v>
      </c>
      <c r="AB35" s="67">
        <f t="shared" si="80"/>
        <v>135.05213939374948</v>
      </c>
      <c r="AC35" s="69"/>
      <c r="AD35" s="67">
        <f t="shared" ref="AD35" si="81">AB35-Z35</f>
        <v>25.915183553823525</v>
      </c>
      <c r="AE35" s="67">
        <f>SUM(AE8:AE33)</f>
        <v>64.531536928060262</v>
      </c>
      <c r="AF35" s="67">
        <f>SUM(AD35:AE35)</f>
        <v>90.446720481883787</v>
      </c>
      <c r="AH35" s="24" t="str">
        <f>L35</f>
        <v>All occupations</v>
      </c>
      <c r="AI35" s="67">
        <f>SUM(AI8:AI33)</f>
        <v>24.579365439161574</v>
      </c>
      <c r="AJ35" s="67">
        <f t="shared" ref="AJ35:AM35" si="82">SUM(AJ8:AJ33)</f>
        <v>25.182333590876542</v>
      </c>
      <c r="AK35" s="67">
        <f t="shared" si="82"/>
        <v>28.414762928490873</v>
      </c>
      <c r="AL35" s="67">
        <f t="shared" si="82"/>
        <v>27.664145909610763</v>
      </c>
      <c r="AM35" s="67">
        <f t="shared" si="82"/>
        <v>32.230534604080169</v>
      </c>
      <c r="AN35" s="69"/>
      <c r="AO35" s="67">
        <f t="shared" ref="AO35" si="83">AM35-AK35</f>
        <v>3.8157716755892963</v>
      </c>
      <c r="AP35" s="67">
        <f>SUM(AP8:AP33)</f>
        <v>15.658279902227088</v>
      </c>
      <c r="AQ35" s="67">
        <f>SUM(AO35:AP35)</f>
        <v>19.474051577816383</v>
      </c>
      <c r="AS35" s="24" t="str">
        <f>W35</f>
        <v>All occupations</v>
      </c>
      <c r="AT35" s="67">
        <f>SUM(AT8:AT33)</f>
        <v>24.224802295744372</v>
      </c>
      <c r="AU35" s="67">
        <f t="shared" ref="AU35:AX35" si="84">SUM(AU8:AU33)</f>
        <v>26.243296556504834</v>
      </c>
      <c r="AV35" s="67">
        <f t="shared" si="84"/>
        <v>29.282557568361788</v>
      </c>
      <c r="AW35" s="67">
        <f t="shared" si="84"/>
        <v>29.688273415389592</v>
      </c>
      <c r="AX35" s="67">
        <f t="shared" si="84"/>
        <v>35.169697560183302</v>
      </c>
      <c r="AY35" s="69"/>
      <c r="AZ35" s="67">
        <f t="shared" ref="AZ35" si="85">AX35-AV35</f>
        <v>5.8871399918215133</v>
      </c>
      <c r="BA35" s="67">
        <f>SUM(BA8:BA33)</f>
        <v>16.334095483849111</v>
      </c>
      <c r="BB35" s="67">
        <f>SUM(AZ35:BA35)</f>
        <v>22.221235475670625</v>
      </c>
      <c r="BD35" s="24" t="str">
        <f>AH35</f>
        <v>All occupations</v>
      </c>
      <c r="BE35" s="67">
        <f>SUM(BE8:BE33)</f>
        <v>95.910149384992906</v>
      </c>
      <c r="BF35" s="67">
        <f t="shared" ref="BF35:BI35" si="86">SUM(BF8:BF33)</f>
        <v>96.687120467140431</v>
      </c>
      <c r="BG35" s="67">
        <f t="shared" si="86"/>
        <v>92.261309334366146</v>
      </c>
      <c r="BH35" s="67">
        <f t="shared" si="86"/>
        <v>98.909735884179085</v>
      </c>
      <c r="BI35" s="67">
        <f t="shared" si="86"/>
        <v>103.3668291310964</v>
      </c>
      <c r="BJ35" s="69"/>
      <c r="BK35" s="67">
        <f t="shared" ref="BK35" si="87">BI35-BG35</f>
        <v>11.105519796730249</v>
      </c>
      <c r="BL35" s="67">
        <f>SUM(BL8:BL33)</f>
        <v>47.12381682458922</v>
      </c>
      <c r="BM35" s="67">
        <f>SUM(BK35:BL35)</f>
        <v>58.229336621319469</v>
      </c>
      <c r="BO35" s="24" t="str">
        <f>AS35</f>
        <v>All occupations</v>
      </c>
      <c r="BP35" s="67">
        <f>SUM(BP8:BP33)</f>
        <v>103.24630602634873</v>
      </c>
      <c r="BQ35" s="67">
        <f t="shared" ref="BQ35:BT35" si="88">SUM(BQ8:BQ33)</f>
        <v>102.09927904479268</v>
      </c>
      <c r="BR35" s="67">
        <f t="shared" si="88"/>
        <v>98.160042243578246</v>
      </c>
      <c r="BS35" s="67">
        <f t="shared" si="88"/>
        <v>94.876114704194407</v>
      </c>
      <c r="BT35" s="67">
        <f t="shared" si="88"/>
        <v>82.789717428521143</v>
      </c>
      <c r="BU35" s="69"/>
      <c r="BV35" s="67">
        <f t="shared" ref="BV35" si="89">BT35-BR35</f>
        <v>-15.370324815057103</v>
      </c>
      <c r="BW35" s="67">
        <f>SUM(BW8:BW33)</f>
        <v>41.900728403254249</v>
      </c>
      <c r="BX35" s="67">
        <f>SUM(BV35:BW35)</f>
        <v>26.530403588197146</v>
      </c>
      <c r="BZ35" s="24" t="str">
        <f>BD35</f>
        <v>All occupations</v>
      </c>
      <c r="CA35" s="67">
        <f>SUM(CA8:CA33)</f>
        <v>74.855160623909086</v>
      </c>
      <c r="CB35" s="67">
        <f t="shared" ref="CB35:CE35" si="90">SUM(CB8:CB33)</f>
        <v>72.671787958275004</v>
      </c>
      <c r="CC35" s="67">
        <f t="shared" si="90"/>
        <v>63.257478442228795</v>
      </c>
      <c r="CD35" s="67">
        <f t="shared" si="90"/>
        <v>57.859794953488731</v>
      </c>
      <c r="CE35" s="67">
        <f t="shared" si="90"/>
        <v>40.858982790105792</v>
      </c>
      <c r="CF35" s="69"/>
      <c r="CG35" s="67">
        <f t="shared" ref="CG35" si="91">CE35-CC35</f>
        <v>-22.398495652123003</v>
      </c>
      <c r="CH35" s="67">
        <f>SUM(CH8:CH33)</f>
        <v>21.189824401011066</v>
      </c>
      <c r="CI35" s="67">
        <f>SUM(CG35:CH35)</f>
        <v>-1.2086712511119373</v>
      </c>
      <c r="CK35" s="24" t="str">
        <f>BO35</f>
        <v>All occupations</v>
      </c>
      <c r="CL35" s="67">
        <f>SUM(CL8:CL33)</f>
        <v>24.904727663207602</v>
      </c>
      <c r="CM35" s="67">
        <f t="shared" ref="CM35:CP35" si="92">SUM(CM8:CM33)</f>
        <v>23.784914524896429</v>
      </c>
      <c r="CN35" s="67">
        <f t="shared" si="92"/>
        <v>16.9343624630419</v>
      </c>
      <c r="CO35" s="67">
        <f t="shared" si="92"/>
        <v>14.176526922295302</v>
      </c>
      <c r="CP35" s="67">
        <f t="shared" si="92"/>
        <v>10.447512063405142</v>
      </c>
      <c r="CQ35" s="69"/>
      <c r="CR35" s="67">
        <f t="shared" ref="CR35" si="93">CP35-CN35</f>
        <v>-6.4868503996367579</v>
      </c>
      <c r="CS35" s="67">
        <f>SUM(CS8:CS33)</f>
        <v>3.9309769608686653</v>
      </c>
      <c r="CT35" s="67">
        <f>SUM(CR35:CS35)</f>
        <v>-2.5558734387680926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Cambridge and Greater Peterborough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Cambridge and Greater Peterborough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Cambridge and Greater Peterborough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Cambridge and Greater Peterborough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Cambridge and Greater Peterborough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Cambridge and Greater Peterborough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Cambridge and Greater Peterborough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Cambridge and Greater Peterborough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Cambridge and Greater Peterborough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7.1451949942535027</v>
      </c>
      <c r="C45" s="18">
        <f t="shared" si="104"/>
        <v>7.6969448004919521</v>
      </c>
      <c r="D45" s="18">
        <f t="shared" si="104"/>
        <v>7.9375892694703758</v>
      </c>
      <c r="E45" s="18">
        <f t="shared" si="104"/>
        <v>7.3071889228709761</v>
      </c>
      <c r="F45" s="18">
        <f t="shared" si="104"/>
        <v>7.4528194561585979</v>
      </c>
      <c r="H45" s="68">
        <f t="shared" ref="H45:H70" si="105">IF(D8&gt;0,(H8/D8)*100,0)</f>
        <v>53.344852412151866</v>
      </c>
      <c r="I45" s="69">
        <f t="shared" ref="I45:I70" si="106">IF(D8&gt;0,I8/D8*100,0)</f>
        <v>68.806505244477194</v>
      </c>
      <c r="J45" s="69">
        <f t="shared" ref="J45:J70" si="107">IF(D8&gt;0,(J8/D8)*100,0)</f>
        <v>122.15135765662906</v>
      </c>
      <c r="L45" t="str">
        <f>A45</f>
        <v>11 Corporate managers and directors</v>
      </c>
      <c r="M45" s="18">
        <f t="shared" ref="M45:Q54" si="108">M8/M$35*100</f>
        <v>8.4127948044045002</v>
      </c>
      <c r="N45" s="18">
        <f t="shared" si="108"/>
        <v>8.8242462368055392</v>
      </c>
      <c r="O45" s="18">
        <f t="shared" si="108"/>
        <v>8.5320851442744559</v>
      </c>
      <c r="P45" s="18">
        <f t="shared" si="108"/>
        <v>7.7726548176596548</v>
      </c>
      <c r="Q45" s="18">
        <f t="shared" si="108"/>
        <v>7.859719627915938</v>
      </c>
      <c r="S45" s="68">
        <f t="shared" ref="S45:S70" si="109">IF(O8&gt;0,(S8/O8)*100,0)</f>
        <v>52.879944707023398</v>
      </c>
      <c r="T45" s="69">
        <f t="shared" ref="T45:T70" si="110">IF(O8&gt;0,T8/O8*100,0)</f>
        <v>68.876758948795825</v>
      </c>
      <c r="U45" s="69">
        <f t="shared" ref="U45:U70" si="111">IF(O8&gt;0,(U8/O8)*100,0)</f>
        <v>121.75670365581921</v>
      </c>
      <c r="W45" t="str">
        <f>A45</f>
        <v>11 Corporate managers and directors</v>
      </c>
      <c r="X45" s="18">
        <f t="shared" ref="X45:AB54" si="112">X8/X$35*100</f>
        <v>10.466668002421333</v>
      </c>
      <c r="Y45" s="18">
        <f t="shared" si="112"/>
        <v>11.386364072306584</v>
      </c>
      <c r="Z45" s="18">
        <f t="shared" si="112"/>
        <v>10.702684359188872</v>
      </c>
      <c r="AA45" s="18">
        <f t="shared" si="112"/>
        <v>9.846931864909946</v>
      </c>
      <c r="AB45" s="18">
        <f t="shared" si="112"/>
        <v>9.9470978008201794</v>
      </c>
      <c r="AD45" s="68">
        <f t="shared" ref="AD45:AD70" si="113">IF(Z8&gt;0,(AD8/Z8)*100,0)</f>
        <v>15.009390792571425</v>
      </c>
      <c r="AE45" s="69">
        <f t="shared" ref="AE45:AE70" si="114">IF(Z8&gt;0,AE8/Z8*100,0)</f>
        <v>58.779058135261089</v>
      </c>
      <c r="AF45" s="69">
        <f t="shared" ref="AF45:AF70" si="115">IF(Z8&gt;0,(AF8/Z8)*100,0)</f>
        <v>73.788448927832519</v>
      </c>
      <c r="AH45" t="str">
        <f>L45</f>
        <v>11 Corporate managers and directors</v>
      </c>
      <c r="AI45" s="18">
        <f t="shared" ref="AI45:AM54" si="116">AI8/AI$35*100</f>
        <v>6.9314273678629288</v>
      </c>
      <c r="AJ45" s="18">
        <f t="shared" si="116"/>
        <v>7.5992550246115229</v>
      </c>
      <c r="AK45" s="18">
        <f t="shared" si="116"/>
        <v>7.6169843471165306</v>
      </c>
      <c r="AL45" s="18">
        <f t="shared" si="116"/>
        <v>7.0915679630002391</v>
      </c>
      <c r="AM45" s="18">
        <f t="shared" si="116"/>
        <v>7.0268348504243487</v>
      </c>
      <c r="AO45" s="68">
        <f t="shared" ref="AO45:AO70" si="117">IF(AK8&gt;0,(AO8/AK8)*100,0)</f>
        <v>4.6405842053844166</v>
      </c>
      <c r="AP45" s="69">
        <f t="shared" ref="AP45:AP70" si="118">IF(AK8&gt;0,AP8/AK8*100,0)</f>
        <v>51.354492279050213</v>
      </c>
      <c r="AQ45" s="69">
        <f t="shared" ref="AQ45:AQ70" si="119">IF(AK8&gt;0,(AQ8/AK8)*100,0)</f>
        <v>55.995076484434627</v>
      </c>
      <c r="AS45" t="str">
        <f>W45</f>
        <v>11 Corporate managers and directors</v>
      </c>
      <c r="AT45" s="18">
        <f t="shared" ref="AT45:AX54" si="120">AT8/AT$35*100</f>
        <v>10.773251022030475</v>
      </c>
      <c r="AU45" s="18">
        <f t="shared" si="120"/>
        <v>11.073316088843891</v>
      </c>
      <c r="AV45" s="18">
        <f t="shared" si="120"/>
        <v>11.068534545892298</v>
      </c>
      <c r="AW45" s="18">
        <f t="shared" si="120"/>
        <v>9.8317307399402338</v>
      </c>
      <c r="AX45" s="18">
        <f t="shared" si="120"/>
        <v>9.5609825310917333</v>
      </c>
      <c r="AZ45" s="68">
        <f t="shared" ref="AZ45:AZ70" si="121">IF(AV8&gt;0,(AZ8/AV8)*100,0)</f>
        <v>3.7461592205837815</v>
      </c>
      <c r="BA45" s="69">
        <f t="shared" ref="BA45:BA70" si="122">IF(AV8&gt;0,BA8/AV8*100,0)</f>
        <v>51.021752456297264</v>
      </c>
      <c r="BB45" s="69">
        <f t="shared" ref="BB45:BB70" si="123">IF(AV8&gt;0,(BB8/AV8)*100,0)</f>
        <v>54.767911676881042</v>
      </c>
      <c r="BD45" t="str">
        <f>AH45</f>
        <v>11 Corporate managers and directors</v>
      </c>
      <c r="BE45" s="18">
        <f t="shared" ref="BE45:BI54" si="124">BE8/BE$35*100</f>
        <v>6.5901298669573869</v>
      </c>
      <c r="BF45" s="18">
        <f t="shared" si="124"/>
        <v>7.5534720784165872</v>
      </c>
      <c r="BG45" s="18">
        <f t="shared" si="124"/>
        <v>7.5143806988180977</v>
      </c>
      <c r="BH45" s="18">
        <f t="shared" si="124"/>
        <v>6.5495993304950346</v>
      </c>
      <c r="BI45" s="18">
        <f t="shared" si="124"/>
        <v>6.8007722549544001</v>
      </c>
      <c r="BK45" s="68">
        <f t="shared" ref="BK45:BK70" si="125">IF(BG8&gt;0,(BK8/BG8)*100,0)</f>
        <v>1.3973530568806087</v>
      </c>
      <c r="BL45" s="69">
        <f t="shared" ref="BL45:BL70" si="126">IF(BG8&gt;0,BL8/BG8*100,0)</f>
        <v>43.894355987464564</v>
      </c>
      <c r="BM45" s="69">
        <f t="shared" ref="BM45:BM70" si="127">IF(BG8&gt;0,(BM8/BG8)*100,0)</f>
        <v>45.291709044345168</v>
      </c>
      <c r="BO45" t="str">
        <f>AS45</f>
        <v>11 Corporate managers and directors</v>
      </c>
      <c r="BP45" s="18">
        <f t="shared" ref="BP45:BT54" si="128">BP8/BP$35*100</f>
        <v>5.4334437956950996</v>
      </c>
      <c r="BQ45" s="18">
        <f t="shared" si="128"/>
        <v>5.8420173363344601</v>
      </c>
      <c r="BR45" s="18">
        <f t="shared" si="128"/>
        <v>6.2400810247110865</v>
      </c>
      <c r="BS45" s="18">
        <f t="shared" si="128"/>
        <v>5.2867517208855954</v>
      </c>
      <c r="BT45" s="18">
        <f t="shared" si="128"/>
        <v>5.0749460840797189</v>
      </c>
      <c r="BV45" s="68">
        <f t="shared" ref="BV45:BV70" si="129">IF(BR8&gt;0,(BV8/BR8)*100,0)</f>
        <v>-31.406515143571117</v>
      </c>
      <c r="BW45" s="69">
        <f t="shared" ref="BW45:BW70" si="130">IF(BR8&gt;0,BW8/BR8*100,0)</f>
        <v>37.146961908532802</v>
      </c>
      <c r="BX45" s="69">
        <f t="shared" ref="BX45:BX70" si="131">IF(BR8&gt;0,(BX8/BR8)*100,0)</f>
        <v>5.7404467649616926</v>
      </c>
      <c r="BZ45" t="str">
        <f>BD45</f>
        <v>11 Corporate managers and directors</v>
      </c>
      <c r="CA45" s="18">
        <f t="shared" ref="CA45:CE54" si="132">CA8/CA$35*100</f>
        <v>5.3947247909858378</v>
      </c>
      <c r="CB45" s="18">
        <f t="shared" si="132"/>
        <v>5.9619353163524753</v>
      </c>
      <c r="CC45" s="18">
        <f t="shared" si="132"/>
        <v>6.4767638521771458</v>
      </c>
      <c r="CD45" s="18">
        <f t="shared" si="132"/>
        <v>6.3183142998709769</v>
      </c>
      <c r="CE45" s="18">
        <f t="shared" si="132"/>
        <v>7.2473710264840712</v>
      </c>
      <c r="CG45" s="68">
        <f t="shared" ref="CG45:CG70" si="133">IF(CC8&gt;0,(CG8/CC8)*100,0)</f>
        <v>-27.723334672416012</v>
      </c>
      <c r="CH45" s="69">
        <f t="shared" ref="CH45:CH70" si="134">IF(CC8&gt;0,CH8/CC8*100,0)</f>
        <v>37.941473869429672</v>
      </c>
      <c r="CI45" s="69">
        <f t="shared" ref="CI45:CI70" si="135">IF(CC8&gt;0,(CI8/CC8)*100,0)</f>
        <v>10.218139197013659</v>
      </c>
      <c r="CK45" t="str">
        <f>BO45</f>
        <v>11 Corporate managers and directors</v>
      </c>
      <c r="CL45" s="18">
        <f t="shared" ref="CL45:CP54" si="136">CL8/CL$35*100</f>
        <v>2.9166613745784749</v>
      </c>
      <c r="CM45" s="18">
        <f t="shared" si="136"/>
        <v>3.7801750391781574</v>
      </c>
      <c r="CN45" s="18">
        <f t="shared" si="136"/>
        <v>4.0412900777048604</v>
      </c>
      <c r="CO45" s="18">
        <f t="shared" si="136"/>
        <v>3.9915714943172289</v>
      </c>
      <c r="CP45" s="18">
        <f t="shared" si="136"/>
        <v>4.8490808040157614</v>
      </c>
      <c r="CR45" s="68">
        <f t="shared" ref="CR45:CR70" si="137">IF(CN8&gt;0,(CR8/CN8)*100,0)</f>
        <v>-25.974145936010949</v>
      </c>
      <c r="CS45" s="69">
        <f t="shared" ref="CS45:CS70" si="138">IF(CN8&gt;0,CS8/CN8*100,0)</f>
        <v>24.272520066168461</v>
      </c>
      <c r="CT45" s="69">
        <f t="shared" ref="CT45:CT70" si="139">IF(CN8&gt;0,(CT8/CN8)*100,0)</f>
        <v>-1.7016258698424893</v>
      </c>
    </row>
    <row r="46" spans="1:98" x14ac:dyDescent="0.2">
      <c r="A46" t="str">
        <f t="shared" si="103"/>
        <v>12 Other managers and proprietors</v>
      </c>
      <c r="B46" s="18">
        <f t="shared" si="104"/>
        <v>2.7185740296943379</v>
      </c>
      <c r="C46" s="18">
        <f t="shared" si="104"/>
        <v>2.6302250365965762</v>
      </c>
      <c r="D46" s="18">
        <f t="shared" si="104"/>
        <v>2.5632112583106825</v>
      </c>
      <c r="E46" s="18">
        <f t="shared" si="104"/>
        <v>3.2213786318019757</v>
      </c>
      <c r="F46" s="18">
        <f t="shared" si="104"/>
        <v>3.5279743784252542</v>
      </c>
      <c r="H46" s="68">
        <f t="shared" si="105"/>
        <v>124.79065063051323</v>
      </c>
      <c r="I46" s="69">
        <f t="shared" si="106"/>
        <v>108.60878153104372</v>
      </c>
      <c r="J46" s="69">
        <f t="shared" si="107"/>
        <v>233.39943216155694</v>
      </c>
      <c r="L46" t="str">
        <f t="shared" ref="L46:L69" si="140">A46</f>
        <v>12 Other managers and proprietors</v>
      </c>
      <c r="M46" s="18">
        <f t="shared" si="108"/>
        <v>3.2481423880166433</v>
      </c>
      <c r="N46" s="18">
        <f t="shared" si="108"/>
        <v>3.1374579525224831</v>
      </c>
      <c r="O46" s="18">
        <f t="shared" si="108"/>
        <v>3.0611900224477027</v>
      </c>
      <c r="P46" s="18">
        <f t="shared" si="108"/>
        <v>3.6844764669135035</v>
      </c>
      <c r="Q46" s="18">
        <f t="shared" si="108"/>
        <v>4.0503067482847728</v>
      </c>
      <c r="S46" s="68">
        <f t="shared" si="109"/>
        <v>119.58176418651783</v>
      </c>
      <c r="T46" s="69">
        <f t="shared" si="110"/>
        <v>103.85943953363643</v>
      </c>
      <c r="U46" s="69">
        <f t="shared" si="111"/>
        <v>223.44120372015425</v>
      </c>
      <c r="W46" t="str">
        <f t="shared" ref="W46:W69" si="141">A46</f>
        <v>12 Other managers and proprietors</v>
      </c>
      <c r="X46" s="18">
        <f t="shared" si="112"/>
        <v>3.796918744207344</v>
      </c>
      <c r="Y46" s="18">
        <f t="shared" si="112"/>
        <v>3.5874758104707651</v>
      </c>
      <c r="Z46" s="18">
        <f t="shared" si="112"/>
        <v>3.5590960653955914</v>
      </c>
      <c r="AA46" s="18">
        <f t="shared" si="112"/>
        <v>4.3066706638188625</v>
      </c>
      <c r="AB46" s="18">
        <f t="shared" si="112"/>
        <v>4.6672583250124315</v>
      </c>
      <c r="AD46" s="68">
        <f t="shared" si="113"/>
        <v>62.275053549153583</v>
      </c>
      <c r="AE46" s="69">
        <f t="shared" si="114"/>
        <v>85.902859987922469</v>
      </c>
      <c r="AF46" s="69">
        <f t="shared" si="115"/>
        <v>148.17791353707602</v>
      </c>
      <c r="AH46" t="str">
        <f t="shared" ref="AH46:AH69" si="142">L46</f>
        <v>12 Other managers and proprietors</v>
      </c>
      <c r="AI46" s="18">
        <f t="shared" si="116"/>
        <v>3.8005561032227368</v>
      </c>
      <c r="AJ46" s="18">
        <f t="shared" si="116"/>
        <v>3.9917317993680173</v>
      </c>
      <c r="AK46" s="18">
        <f t="shared" si="116"/>
        <v>4.2515635984017912</v>
      </c>
      <c r="AL46" s="18">
        <f t="shared" si="116"/>
        <v>5.2268571551868019</v>
      </c>
      <c r="AM46" s="18">
        <f t="shared" si="116"/>
        <v>5.8641894082038108</v>
      </c>
      <c r="AO46" s="68">
        <f t="shared" si="117"/>
        <v>56.452598756157066</v>
      </c>
      <c r="AP46" s="69">
        <f t="shared" si="118"/>
        <v>84.65473862668577</v>
      </c>
      <c r="AQ46" s="69">
        <f t="shared" si="119"/>
        <v>141.10733738284284</v>
      </c>
      <c r="AS46" t="str">
        <f t="shared" ref="AS46:AS69" si="143">W46</f>
        <v>12 Other managers and proprietors</v>
      </c>
      <c r="AT46" s="18">
        <f t="shared" si="120"/>
        <v>4.3002944118718247</v>
      </c>
      <c r="AU46" s="18">
        <f t="shared" si="120"/>
        <v>4.1876211541980908</v>
      </c>
      <c r="AV46" s="18">
        <f t="shared" si="120"/>
        <v>4.2018482869721678</v>
      </c>
      <c r="AW46" s="18">
        <f t="shared" si="120"/>
        <v>5.183046351520348</v>
      </c>
      <c r="AX46" s="18">
        <f t="shared" si="120"/>
        <v>5.5178036460429816</v>
      </c>
      <c r="AZ46" s="68">
        <f t="shared" si="121"/>
        <v>57.7195401237502</v>
      </c>
      <c r="BA46" s="69">
        <f t="shared" si="122"/>
        <v>80.168521790482302</v>
      </c>
      <c r="BB46" s="69">
        <f t="shared" si="123"/>
        <v>137.88806191423251</v>
      </c>
      <c r="BD46" t="str">
        <f t="shared" ref="BD46:BD69" si="144">AH46</f>
        <v>12 Other managers and proprietors</v>
      </c>
      <c r="BE46" s="18">
        <f t="shared" si="124"/>
        <v>3.2209082646226532</v>
      </c>
      <c r="BF46" s="18">
        <f t="shared" si="124"/>
        <v>3.1199231414037905</v>
      </c>
      <c r="BG46" s="18">
        <f t="shared" si="124"/>
        <v>3.0745157059944983</v>
      </c>
      <c r="BH46" s="18">
        <f t="shared" si="124"/>
        <v>3.5876747320317435</v>
      </c>
      <c r="BI46" s="18">
        <f t="shared" si="124"/>
        <v>3.8438122416567668</v>
      </c>
      <c r="BK46" s="68">
        <f t="shared" si="125"/>
        <v>40.070613257222917</v>
      </c>
      <c r="BL46" s="69">
        <f t="shared" si="126"/>
        <v>62.988780090520024</v>
      </c>
      <c r="BM46" s="69">
        <f t="shared" si="127"/>
        <v>103.05939334774293</v>
      </c>
      <c r="BO46" t="str">
        <f t="shared" ref="BO46:BO69" si="145">AS46</f>
        <v>12 Other managers and proprietors</v>
      </c>
      <c r="BP46" s="18">
        <f t="shared" si="128"/>
        <v>3.0407425269067248</v>
      </c>
      <c r="BQ46" s="18">
        <f t="shared" si="128"/>
        <v>3.076525453220889</v>
      </c>
      <c r="BR46" s="18">
        <f t="shared" si="128"/>
        <v>3.1582977899658173</v>
      </c>
      <c r="BS46" s="18">
        <f t="shared" si="128"/>
        <v>3.8032559640535375</v>
      </c>
      <c r="BT46" s="18">
        <f t="shared" si="128"/>
        <v>4.2893860057186304</v>
      </c>
      <c r="BV46" s="68">
        <f t="shared" si="129"/>
        <v>14.546999568356775</v>
      </c>
      <c r="BW46" s="69">
        <f t="shared" si="130"/>
        <v>63.249963124079656</v>
      </c>
      <c r="BX46" s="69">
        <f t="shared" si="131"/>
        <v>77.796962692436438</v>
      </c>
      <c r="BZ46" t="str">
        <f t="shared" ref="BZ46:BZ69" si="146">BD46</f>
        <v>12 Other managers and proprietors</v>
      </c>
      <c r="CA46" s="18">
        <f t="shared" si="132"/>
        <v>2.7862787855424127</v>
      </c>
      <c r="CB46" s="18">
        <f t="shared" si="132"/>
        <v>2.6943175081806365</v>
      </c>
      <c r="CC46" s="18">
        <f t="shared" si="132"/>
        <v>2.9285917586080581</v>
      </c>
      <c r="CD46" s="18">
        <f t="shared" si="132"/>
        <v>3.4740084266819431</v>
      </c>
      <c r="CE46" s="18">
        <f t="shared" si="132"/>
        <v>4.1683223348738991</v>
      </c>
      <c r="CG46" s="68">
        <f t="shared" si="133"/>
        <v>-8.0655814270440125</v>
      </c>
      <c r="CH46" s="69">
        <f t="shared" si="134"/>
        <v>47.450176326309496</v>
      </c>
      <c r="CI46" s="69">
        <f t="shared" si="135"/>
        <v>39.384594899265487</v>
      </c>
      <c r="CK46" t="str">
        <f t="shared" ref="CK46:CK69" si="147">BO46</f>
        <v>12 Other managers and proprietors</v>
      </c>
      <c r="CL46" s="18">
        <f t="shared" si="136"/>
        <v>2.7947596675968085</v>
      </c>
      <c r="CM46" s="18">
        <f t="shared" si="136"/>
        <v>3.0541930416999827</v>
      </c>
      <c r="CN46" s="18">
        <f t="shared" si="136"/>
        <v>3.3308248153049647</v>
      </c>
      <c r="CO46" s="18">
        <f t="shared" si="136"/>
        <v>4.9035799445340089</v>
      </c>
      <c r="CP46" s="18">
        <f t="shared" si="136"/>
        <v>5.9324564306362708</v>
      </c>
      <c r="CR46" s="68">
        <f t="shared" si="137"/>
        <v>9.8820608007012947</v>
      </c>
      <c r="CS46" s="69">
        <f t="shared" si="138"/>
        <v>39.145958007695988</v>
      </c>
      <c r="CT46" s="69">
        <f t="shared" si="139"/>
        <v>49.028018808397292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23.753116456528097</v>
      </c>
      <c r="C47" s="18">
        <f t="shared" si="104"/>
        <v>23.825531053806955</v>
      </c>
      <c r="D47" s="18">
        <f t="shared" si="104"/>
        <v>23.423327499835516</v>
      </c>
      <c r="E47" s="18">
        <f t="shared" si="104"/>
        <v>22.943348364440155</v>
      </c>
      <c r="F47" s="18">
        <f t="shared" si="104"/>
        <v>22.040953501837119</v>
      </c>
      <c r="H47" s="68">
        <f t="shared" si="105"/>
        <v>53.680587299708513</v>
      </c>
      <c r="I47" s="69">
        <f t="shared" si="106"/>
        <v>51.102685019586936</v>
      </c>
      <c r="J47" s="69">
        <f t="shared" si="107"/>
        <v>104.78327231929545</v>
      </c>
      <c r="L47" t="str">
        <f t="shared" si="140"/>
        <v>21 Science, research, engineering and technology professionals</v>
      </c>
      <c r="M47" s="18">
        <f t="shared" si="108"/>
        <v>13.32634762813503</v>
      </c>
      <c r="N47" s="18">
        <f t="shared" si="108"/>
        <v>13.631680298838528</v>
      </c>
      <c r="O47" s="18">
        <f t="shared" si="108"/>
        <v>13.991671084144899</v>
      </c>
      <c r="P47" s="18">
        <f t="shared" si="108"/>
        <v>14.10381315116182</v>
      </c>
      <c r="Q47" s="18">
        <f t="shared" si="108"/>
        <v>14.004894852135724</v>
      </c>
      <c r="S47" s="68">
        <f t="shared" si="109"/>
        <v>66.115022319792246</v>
      </c>
      <c r="T47" s="69">
        <f t="shared" si="110"/>
        <v>55.404049019516521</v>
      </c>
      <c r="U47" s="69">
        <f t="shared" si="111"/>
        <v>121.51907133930877</v>
      </c>
      <c r="W47" t="str">
        <f t="shared" si="141"/>
        <v>21 Science, research, engineering and technology professionals</v>
      </c>
      <c r="X47" s="18">
        <f t="shared" si="112"/>
        <v>12.673601373947777</v>
      </c>
      <c r="Y47" s="18">
        <f t="shared" si="112"/>
        <v>13.113553466700672</v>
      </c>
      <c r="Z47" s="18">
        <f t="shared" si="112"/>
        <v>12.637970211869881</v>
      </c>
      <c r="AA47" s="18">
        <f t="shared" si="112"/>
        <v>12.474429915534085</v>
      </c>
      <c r="AB47" s="18">
        <f t="shared" si="112"/>
        <v>11.74536276930815</v>
      </c>
      <c r="AD47" s="68">
        <f t="shared" si="113"/>
        <v>15.005534341793354</v>
      </c>
      <c r="AE47" s="69">
        <f t="shared" si="114"/>
        <v>41.84854850240032</v>
      </c>
      <c r="AF47" s="69">
        <f t="shared" si="115"/>
        <v>56.854082844193663</v>
      </c>
      <c r="AH47" t="str">
        <f t="shared" si="142"/>
        <v>21 Science, research, engineering and technology professionals</v>
      </c>
      <c r="AI47" s="18">
        <f t="shared" si="116"/>
        <v>4.4178880635092845</v>
      </c>
      <c r="AJ47" s="18">
        <f t="shared" si="116"/>
        <v>4.8110725090622868</v>
      </c>
      <c r="AK47" s="18">
        <f t="shared" si="116"/>
        <v>4.8523660564755229</v>
      </c>
      <c r="AL47" s="18">
        <f t="shared" si="116"/>
        <v>5.1768739031463911</v>
      </c>
      <c r="AM47" s="18">
        <f t="shared" si="116"/>
        <v>5.2985101173142573</v>
      </c>
      <c r="AO47" s="68">
        <f t="shared" si="117"/>
        <v>23.857891946059993</v>
      </c>
      <c r="AP47" s="69">
        <f t="shared" si="118"/>
        <v>41.500374679833172</v>
      </c>
      <c r="AQ47" s="69">
        <f t="shared" si="119"/>
        <v>65.358266625893165</v>
      </c>
      <c r="AS47" t="str">
        <f t="shared" si="143"/>
        <v>21 Science, research, engineering and technology professionals</v>
      </c>
      <c r="AT47" s="18">
        <f t="shared" si="120"/>
        <v>11.787317045776666</v>
      </c>
      <c r="AU47" s="18">
        <f t="shared" si="120"/>
        <v>12.254878469836664</v>
      </c>
      <c r="AV47" s="18">
        <f t="shared" si="120"/>
        <v>11.275982770405717</v>
      </c>
      <c r="AW47" s="18">
        <f t="shared" si="120"/>
        <v>10.179484000661736</v>
      </c>
      <c r="AX47" s="18">
        <f t="shared" si="120"/>
        <v>9.1713234186606556</v>
      </c>
      <c r="AZ47" s="68">
        <f t="shared" si="121"/>
        <v>-2.31289641325067</v>
      </c>
      <c r="BA47" s="69">
        <f t="shared" si="122"/>
        <v>34.12857724314005</v>
      </c>
      <c r="BB47" s="69">
        <f t="shared" si="123"/>
        <v>31.815680829889381</v>
      </c>
      <c r="BD47" t="str">
        <f t="shared" si="144"/>
        <v>21 Science, research, engineering and technology professionals</v>
      </c>
      <c r="BE47" s="18">
        <f t="shared" si="124"/>
        <v>4.3975305176900852</v>
      </c>
      <c r="BF47" s="18">
        <f t="shared" si="124"/>
        <v>4.7595169082819364</v>
      </c>
      <c r="BG47" s="18">
        <f t="shared" si="124"/>
        <v>4.6138530337480708</v>
      </c>
      <c r="BH47" s="18">
        <f t="shared" si="124"/>
        <v>4.1813172274164838</v>
      </c>
      <c r="BI47" s="18">
        <f t="shared" si="124"/>
        <v>3.835986252407253</v>
      </c>
      <c r="BK47" s="68">
        <f t="shared" si="125"/>
        <v>-6.8517144594736648</v>
      </c>
      <c r="BL47" s="69">
        <f t="shared" si="126"/>
        <v>28.705664133301706</v>
      </c>
      <c r="BM47" s="69">
        <f t="shared" si="127"/>
        <v>21.853949673828037</v>
      </c>
      <c r="BO47" t="str">
        <f t="shared" si="145"/>
        <v>21 Science, research, engineering and technology professionals</v>
      </c>
      <c r="BP47" s="18">
        <f t="shared" si="128"/>
        <v>3.2805921686173747</v>
      </c>
      <c r="BQ47" s="18">
        <f t="shared" si="128"/>
        <v>3.6246036159126951</v>
      </c>
      <c r="BR47" s="18">
        <f t="shared" si="128"/>
        <v>4.0071930434220659</v>
      </c>
      <c r="BS47" s="18">
        <f t="shared" si="128"/>
        <v>3.8285729568720845</v>
      </c>
      <c r="BT47" s="18">
        <f t="shared" si="128"/>
        <v>4.0704053530217523</v>
      </c>
      <c r="BV47" s="68">
        <f t="shared" si="129"/>
        <v>-14.327969589994019</v>
      </c>
      <c r="BW47" s="69">
        <f t="shared" si="130"/>
        <v>31.720115706958907</v>
      </c>
      <c r="BX47" s="69">
        <f t="shared" si="131"/>
        <v>17.392146116964888</v>
      </c>
      <c r="BZ47" t="str">
        <f t="shared" si="146"/>
        <v>21 Science, research, engineering and technology professionals</v>
      </c>
      <c r="CA47" s="18">
        <f t="shared" si="132"/>
        <v>3.0218127772632961</v>
      </c>
      <c r="CB47" s="18">
        <f t="shared" si="132"/>
        <v>3.4578999270495951</v>
      </c>
      <c r="CC47" s="18">
        <f t="shared" si="132"/>
        <v>3.6306576911171526</v>
      </c>
      <c r="CD47" s="18">
        <f t="shared" si="132"/>
        <v>3.8886165014851439</v>
      </c>
      <c r="CE47" s="18">
        <f t="shared" si="132"/>
        <v>4.1410883225653485</v>
      </c>
      <c r="CG47" s="68">
        <f t="shared" si="133"/>
        <v>-26.327592303130114</v>
      </c>
      <c r="CH47" s="69">
        <f t="shared" si="134"/>
        <v>27.93757300590481</v>
      </c>
      <c r="CI47" s="69">
        <f t="shared" si="135"/>
        <v>1.609980702774692</v>
      </c>
      <c r="CK47" t="str">
        <f t="shared" si="147"/>
        <v>21 Science, research, engineering and technology professionals</v>
      </c>
      <c r="CL47" s="18">
        <f t="shared" si="136"/>
        <v>1.631806206669522</v>
      </c>
      <c r="CM47" s="18">
        <f t="shared" si="136"/>
        <v>2.3413872565965121</v>
      </c>
      <c r="CN47" s="18">
        <f t="shared" si="136"/>
        <v>2.6091134132672598</v>
      </c>
      <c r="CO47" s="18">
        <f t="shared" si="136"/>
        <v>3.7049614535688868</v>
      </c>
      <c r="CP47" s="18">
        <f t="shared" si="136"/>
        <v>4.5672097724597505</v>
      </c>
      <c r="CR47" s="68">
        <f t="shared" si="137"/>
        <v>7.9945979289364564</v>
      </c>
      <c r="CS47" s="69">
        <f t="shared" si="138"/>
        <v>30.098020186380204</v>
      </c>
      <c r="CT47" s="69">
        <f t="shared" si="139"/>
        <v>38.092618115316661</v>
      </c>
    </row>
    <row r="48" spans="1:98" x14ac:dyDescent="0.2">
      <c r="A48" t="str">
        <f t="shared" si="103"/>
        <v>22 Health professionals</v>
      </c>
      <c r="B48" s="18">
        <f t="shared" si="104"/>
        <v>13.437249632835252</v>
      </c>
      <c r="C48" s="18">
        <f t="shared" si="104"/>
        <v>14.409905801605158</v>
      </c>
      <c r="D48" s="18">
        <f t="shared" si="104"/>
        <v>12.768626919042314</v>
      </c>
      <c r="E48" s="18">
        <f t="shared" si="104"/>
        <v>13.838576577528436</v>
      </c>
      <c r="F48" s="18">
        <f t="shared" si="104"/>
        <v>14.557505122655984</v>
      </c>
      <c r="H48" s="68">
        <f t="shared" si="105"/>
        <v>86.200129094042794</v>
      </c>
      <c r="I48" s="69">
        <f t="shared" si="106"/>
        <v>75.560002495288131</v>
      </c>
      <c r="J48" s="69">
        <f t="shared" si="107"/>
        <v>161.76013158933097</v>
      </c>
      <c r="L48" t="str">
        <f t="shared" si="140"/>
        <v>22 Health professionals</v>
      </c>
      <c r="M48" s="18">
        <f t="shared" si="108"/>
        <v>5.9825825844972531</v>
      </c>
      <c r="N48" s="18">
        <f t="shared" si="108"/>
        <v>6.5394426994818771</v>
      </c>
      <c r="O48" s="18">
        <f t="shared" si="108"/>
        <v>5.8427959310006239</v>
      </c>
      <c r="P48" s="18">
        <f t="shared" si="108"/>
        <v>6.19172530116046</v>
      </c>
      <c r="Q48" s="18">
        <f t="shared" si="108"/>
        <v>6.3533304998136044</v>
      </c>
      <c r="S48" s="68">
        <f t="shared" si="109"/>
        <v>80.459343593024769</v>
      </c>
      <c r="T48" s="69">
        <f t="shared" si="110"/>
        <v>77.592088802009116</v>
      </c>
      <c r="U48" s="69">
        <f t="shared" si="111"/>
        <v>158.05143239503388</v>
      </c>
      <c r="W48" t="str">
        <f t="shared" si="141"/>
        <v>22 Health professionals</v>
      </c>
      <c r="X48" s="18">
        <f t="shared" si="112"/>
        <v>6.3494294734469632</v>
      </c>
      <c r="Y48" s="18">
        <f t="shared" si="112"/>
        <v>6.9179043706696044</v>
      </c>
      <c r="Z48" s="18">
        <f t="shared" si="112"/>
        <v>6.624688291869707</v>
      </c>
      <c r="AA48" s="18">
        <f t="shared" si="112"/>
        <v>7.0074843952933907</v>
      </c>
      <c r="AB48" s="18">
        <f t="shared" si="112"/>
        <v>7.075563081872839</v>
      </c>
      <c r="AD48" s="68">
        <f t="shared" si="113"/>
        <v>32.167657060380549</v>
      </c>
      <c r="AE48" s="69">
        <f t="shared" si="114"/>
        <v>66.622543396200797</v>
      </c>
      <c r="AF48" s="69">
        <f t="shared" si="115"/>
        <v>98.790200456581346</v>
      </c>
      <c r="AH48" t="str">
        <f t="shared" si="142"/>
        <v>22 Health professionals</v>
      </c>
      <c r="AI48" s="18">
        <f t="shared" si="116"/>
        <v>11.390188087001594</v>
      </c>
      <c r="AJ48" s="18">
        <f t="shared" si="116"/>
        <v>9.3426770835813517</v>
      </c>
      <c r="AK48" s="18">
        <f t="shared" si="116"/>
        <v>8.0041147192505733</v>
      </c>
      <c r="AL48" s="18">
        <f t="shared" si="116"/>
        <v>4.837572251000779</v>
      </c>
      <c r="AM48" s="18">
        <f t="shared" si="116"/>
        <v>1.9326868620740303</v>
      </c>
      <c r="AO48" s="68">
        <f t="shared" si="117"/>
        <v>-72.611284671819547</v>
      </c>
      <c r="AP48" s="69">
        <f t="shared" si="118"/>
        <v>20.831040885124317</v>
      </c>
      <c r="AQ48" s="69">
        <f t="shared" si="119"/>
        <v>-51.780243786695237</v>
      </c>
      <c r="AS48" t="str">
        <f t="shared" si="143"/>
        <v>22 Health professionals</v>
      </c>
      <c r="AT48" s="18">
        <f t="shared" si="120"/>
        <v>1.6920843158184677</v>
      </c>
      <c r="AU48" s="18">
        <f t="shared" si="120"/>
        <v>1.9084243464674984</v>
      </c>
      <c r="AV48" s="18">
        <f t="shared" si="120"/>
        <v>2.1302027402231678</v>
      </c>
      <c r="AW48" s="18">
        <f t="shared" si="120"/>
        <v>2.1779060667499932</v>
      </c>
      <c r="AX48" s="18">
        <f t="shared" si="120"/>
        <v>2.1959502138099229</v>
      </c>
      <c r="AZ48" s="68">
        <f t="shared" si="121"/>
        <v>23.811555112734478</v>
      </c>
      <c r="BA48" s="69">
        <f t="shared" si="122"/>
        <v>57.447900995496312</v>
      </c>
      <c r="BB48" s="69">
        <f t="shared" si="123"/>
        <v>81.259456108230793</v>
      </c>
      <c r="BD48" t="str">
        <f t="shared" si="144"/>
        <v>22 Health professionals</v>
      </c>
      <c r="BE48" s="18">
        <f t="shared" si="124"/>
        <v>1.7523035575041561</v>
      </c>
      <c r="BF48" s="18">
        <f t="shared" si="124"/>
        <v>1.9525845891721145</v>
      </c>
      <c r="BG48" s="18">
        <f t="shared" si="124"/>
        <v>2.0237889627161492</v>
      </c>
      <c r="BH48" s="18">
        <f t="shared" si="124"/>
        <v>2.2129810585409908</v>
      </c>
      <c r="BI48" s="18">
        <f t="shared" si="124"/>
        <v>2.3174733582747487</v>
      </c>
      <c r="BK48" s="68">
        <f t="shared" si="125"/>
        <v>28.295406642184105</v>
      </c>
      <c r="BL48" s="69">
        <f t="shared" si="126"/>
        <v>68.934340615047162</v>
      </c>
      <c r="BM48" s="69">
        <f t="shared" si="127"/>
        <v>97.229747257231267</v>
      </c>
      <c r="BO48" t="str">
        <f t="shared" si="145"/>
        <v>22 Health professionals</v>
      </c>
      <c r="BP48" s="18">
        <f t="shared" si="128"/>
        <v>1.3005170272681479</v>
      </c>
      <c r="BQ48" s="18">
        <f t="shared" si="128"/>
        <v>1.557896584403498</v>
      </c>
      <c r="BR48" s="18">
        <f t="shared" si="128"/>
        <v>1.5223411513895306</v>
      </c>
      <c r="BS48" s="18">
        <f t="shared" si="128"/>
        <v>1.6819929456661762</v>
      </c>
      <c r="BT48" s="18">
        <f t="shared" si="128"/>
        <v>1.7065252105148545</v>
      </c>
      <c r="BV48" s="68">
        <f t="shared" si="129"/>
        <v>-5.4541686602770287</v>
      </c>
      <c r="BW48" s="69">
        <f t="shared" si="130"/>
        <v>49.729508618759979</v>
      </c>
      <c r="BX48" s="69">
        <f t="shared" si="131"/>
        <v>44.275339958482952</v>
      </c>
      <c r="BZ48" t="str">
        <f t="shared" si="146"/>
        <v>22 Health professionals</v>
      </c>
      <c r="CA48" s="18">
        <f t="shared" si="132"/>
        <v>1.1166318313807819</v>
      </c>
      <c r="CB48" s="18">
        <f t="shared" si="132"/>
        <v>1.5386411919258054</v>
      </c>
      <c r="CC48" s="18">
        <f t="shared" si="132"/>
        <v>1.3843738315406118</v>
      </c>
      <c r="CD48" s="18">
        <f t="shared" si="132"/>
        <v>1.5374870696887466</v>
      </c>
      <c r="CE48" s="18">
        <f t="shared" si="132"/>
        <v>1.4853077362620934</v>
      </c>
      <c r="CG48" s="68">
        <f t="shared" si="133"/>
        <v>-30.699122144829786</v>
      </c>
      <c r="CH48" s="69">
        <f t="shared" si="134"/>
        <v>39.508319393282051</v>
      </c>
      <c r="CI48" s="69">
        <f t="shared" si="135"/>
        <v>8.8091972484522589</v>
      </c>
      <c r="CK48" t="str">
        <f t="shared" si="147"/>
        <v>22 Health professionals</v>
      </c>
      <c r="CL48" s="18">
        <f t="shared" si="136"/>
        <v>0.43366209248479209</v>
      </c>
      <c r="CM48" s="18">
        <f t="shared" si="136"/>
        <v>0.65926203134701145</v>
      </c>
      <c r="CN48" s="18">
        <f t="shared" si="136"/>
        <v>0.6943910025295239</v>
      </c>
      <c r="CO48" s="18">
        <f t="shared" si="136"/>
        <v>0.96128629918066799</v>
      </c>
      <c r="CP48" s="18">
        <f t="shared" si="136"/>
        <v>1.43890986287436</v>
      </c>
      <c r="CR48" s="68">
        <f t="shared" si="137"/>
        <v>27.841993636518371</v>
      </c>
      <c r="CS48" s="69">
        <f t="shared" si="138"/>
        <v>41.692068024613086</v>
      </c>
      <c r="CT48" s="69">
        <f t="shared" si="139"/>
        <v>69.53406166113146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28.790961872755194</v>
      </c>
      <c r="C49" s="18">
        <f t="shared" si="104"/>
        <v>27.522781245982515</v>
      </c>
      <c r="D49" s="18">
        <f t="shared" si="104"/>
        <v>28.538185907890266</v>
      </c>
      <c r="E49" s="18">
        <f t="shared" si="104"/>
        <v>26.481950446553153</v>
      </c>
      <c r="F49" s="18">
        <f t="shared" si="104"/>
        <v>24.182476244066471</v>
      </c>
      <c r="H49" s="68">
        <f t="shared" si="105"/>
        <v>38.392205597923812</v>
      </c>
      <c r="I49" s="69">
        <f t="shared" si="106"/>
        <v>61.234084565354237</v>
      </c>
      <c r="J49" s="69">
        <f t="shared" si="107"/>
        <v>99.626290163278057</v>
      </c>
      <c r="L49" t="str">
        <f t="shared" si="140"/>
        <v>23 Teaching and other educational professionals</v>
      </c>
      <c r="M49" s="18">
        <f t="shared" si="108"/>
        <v>24.984422360872777</v>
      </c>
      <c r="N49" s="18">
        <f t="shared" si="108"/>
        <v>24.871844917452975</v>
      </c>
      <c r="O49" s="18">
        <f t="shared" si="108"/>
        <v>24.964237378445006</v>
      </c>
      <c r="P49" s="18">
        <f t="shared" si="108"/>
        <v>23.236689176094551</v>
      </c>
      <c r="Q49" s="18">
        <f t="shared" si="108"/>
        <v>21.136978995444615</v>
      </c>
      <c r="S49" s="68">
        <f t="shared" si="109"/>
        <v>40.515183826526489</v>
      </c>
      <c r="T49" s="69">
        <f t="shared" si="110"/>
        <v>64.595844483993531</v>
      </c>
      <c r="U49" s="69">
        <f t="shared" si="111"/>
        <v>105.11102831052001</v>
      </c>
      <c r="W49" t="str">
        <f t="shared" si="141"/>
        <v>23 Teaching and other educational professionals</v>
      </c>
      <c r="X49" s="18">
        <f t="shared" si="112"/>
        <v>8.489115011059587</v>
      </c>
      <c r="Y49" s="18">
        <f t="shared" si="112"/>
        <v>7.693550571563863</v>
      </c>
      <c r="Z49" s="18">
        <f t="shared" si="112"/>
        <v>7.9411143729859388</v>
      </c>
      <c r="AA49" s="18">
        <f t="shared" si="112"/>
        <v>6.2433778064501864</v>
      </c>
      <c r="AB49" s="18">
        <f t="shared" si="112"/>
        <v>4.5015801965457243</v>
      </c>
      <c r="AD49" s="68">
        <f t="shared" si="113"/>
        <v>-29.852342466022108</v>
      </c>
      <c r="AE49" s="69">
        <f t="shared" si="114"/>
        <v>42.002627471431019</v>
      </c>
      <c r="AF49" s="69">
        <f t="shared" si="115"/>
        <v>12.150285005408911</v>
      </c>
      <c r="AH49" t="str">
        <f t="shared" si="142"/>
        <v>23 Teaching and other educational professionals</v>
      </c>
      <c r="AI49" s="18">
        <f t="shared" si="116"/>
        <v>4.3386717360866527</v>
      </c>
      <c r="AJ49" s="18">
        <f t="shared" si="116"/>
        <v>2.5854798702135957</v>
      </c>
      <c r="AK49" s="18">
        <f t="shared" si="116"/>
        <v>2.1599750683380381</v>
      </c>
      <c r="AL49" s="18">
        <f t="shared" si="116"/>
        <v>1.2999338859436522</v>
      </c>
      <c r="AM49" s="18">
        <f t="shared" si="116"/>
        <v>1.1289834016975842</v>
      </c>
      <c r="AO49" s="68">
        <f t="shared" si="117"/>
        <v>-40.712615599163975</v>
      </c>
      <c r="AP49" s="69">
        <f t="shared" si="118"/>
        <v>19.467540001779462</v>
      </c>
      <c r="AQ49" s="69">
        <f t="shared" si="119"/>
        <v>-21.245075597384517</v>
      </c>
      <c r="AS49" t="str">
        <f t="shared" si="143"/>
        <v>23 Teaching and other educational professionals</v>
      </c>
      <c r="AT49" s="18">
        <f t="shared" si="120"/>
        <v>1.0702482811117398</v>
      </c>
      <c r="AU49" s="18">
        <f t="shared" si="120"/>
        <v>1.0151745981655473</v>
      </c>
      <c r="AV49" s="18">
        <f t="shared" si="120"/>
        <v>0.95252034608650127</v>
      </c>
      <c r="AW49" s="18">
        <f t="shared" si="120"/>
        <v>0.74956353229924777</v>
      </c>
      <c r="AX49" s="18">
        <f t="shared" si="120"/>
        <v>0.55518953234590529</v>
      </c>
      <c r="AZ49" s="68">
        <f t="shared" si="121"/>
        <v>-29.995390714262619</v>
      </c>
      <c r="BA49" s="69">
        <f t="shared" si="122"/>
        <v>37.376914297049311</v>
      </c>
      <c r="BB49" s="69">
        <f t="shared" si="123"/>
        <v>7.3815235827866896</v>
      </c>
      <c r="BD49" t="str">
        <f t="shared" si="144"/>
        <v>23 Teaching and other educational professionals</v>
      </c>
      <c r="BE49" s="18">
        <f t="shared" si="124"/>
        <v>1.0818519531693067</v>
      </c>
      <c r="BF49" s="18">
        <f t="shared" si="124"/>
        <v>1.1413361802749731</v>
      </c>
      <c r="BG49" s="18">
        <f t="shared" si="124"/>
        <v>1.1804868563182269</v>
      </c>
      <c r="BH49" s="18">
        <f t="shared" si="124"/>
        <v>1.1963358337083121</v>
      </c>
      <c r="BI49" s="18">
        <f t="shared" si="124"/>
        <v>1.4106126117728148</v>
      </c>
      <c r="BK49" s="68">
        <f t="shared" si="125"/>
        <v>33.877682821755393</v>
      </c>
      <c r="BL49" s="69">
        <f t="shared" si="126"/>
        <v>48.350982004650398</v>
      </c>
      <c r="BM49" s="69">
        <f t="shared" si="127"/>
        <v>82.22866482640579</v>
      </c>
      <c r="BO49" t="str">
        <f t="shared" si="145"/>
        <v>23 Teaching and other educational professionals</v>
      </c>
      <c r="BP49" s="18">
        <f t="shared" si="128"/>
        <v>0.86572643591658183</v>
      </c>
      <c r="BQ49" s="18">
        <f t="shared" si="128"/>
        <v>0.96486906501950853</v>
      </c>
      <c r="BR49" s="18">
        <f t="shared" si="128"/>
        <v>0.97291676884876976</v>
      </c>
      <c r="BS49" s="18">
        <f t="shared" si="128"/>
        <v>0.98823889861578851</v>
      </c>
      <c r="BT49" s="18">
        <f t="shared" si="128"/>
        <v>1.034389467382602</v>
      </c>
      <c r="BV49" s="68">
        <f t="shared" si="129"/>
        <v>-10.329402294881623</v>
      </c>
      <c r="BW49" s="69">
        <f t="shared" si="130"/>
        <v>44.465586207413963</v>
      </c>
      <c r="BX49" s="69">
        <f t="shared" si="131"/>
        <v>34.136183912532339</v>
      </c>
      <c r="BZ49" t="str">
        <f t="shared" si="146"/>
        <v>23 Teaching and other educational professionals</v>
      </c>
      <c r="CA49" s="18">
        <f t="shared" si="132"/>
        <v>0.88317530731904692</v>
      </c>
      <c r="CB49" s="18">
        <f t="shared" si="132"/>
        <v>1.0433089865834444</v>
      </c>
      <c r="CC49" s="18">
        <f t="shared" si="132"/>
        <v>1.1982424343328841</v>
      </c>
      <c r="CD49" s="18">
        <f t="shared" si="132"/>
        <v>1.298976260904527</v>
      </c>
      <c r="CE49" s="18">
        <f t="shared" si="132"/>
        <v>1.5882590357557129</v>
      </c>
      <c r="CG49" s="68">
        <f t="shared" si="133"/>
        <v>-14.384516536649741</v>
      </c>
      <c r="CH49" s="69">
        <f t="shared" si="134"/>
        <v>41.020019118304283</v>
      </c>
      <c r="CI49" s="69">
        <f t="shared" si="135"/>
        <v>26.635502581654542</v>
      </c>
      <c r="CK49" t="str">
        <f t="shared" si="147"/>
        <v>23 Teaching and other educational professionals</v>
      </c>
      <c r="CL49" s="18">
        <f t="shared" si="136"/>
        <v>0.41576390919013678</v>
      </c>
      <c r="CM49" s="18">
        <f t="shared" si="136"/>
        <v>0.59839103962820617</v>
      </c>
      <c r="CN49" s="18">
        <f t="shared" si="136"/>
        <v>0.75213803091145393</v>
      </c>
      <c r="CO49" s="18">
        <f t="shared" si="136"/>
        <v>0.96681196282451398</v>
      </c>
      <c r="CP49" s="18">
        <f t="shared" si="136"/>
        <v>1.1082837514795694</v>
      </c>
      <c r="CR49" s="68">
        <f t="shared" si="137"/>
        <v>-9.0929745737727963</v>
      </c>
      <c r="CS49" s="69">
        <f t="shared" si="138"/>
        <v>34.861142115173443</v>
      </c>
      <c r="CT49" s="69">
        <f t="shared" si="139"/>
        <v>25.768167541400643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6.7536846825520138</v>
      </c>
      <c r="C50" s="18">
        <f t="shared" si="104"/>
        <v>6.9887604546066964</v>
      </c>
      <c r="D50" s="18">
        <f t="shared" si="104"/>
        <v>7.5038855371734341</v>
      </c>
      <c r="E50" s="18">
        <f t="shared" si="104"/>
        <v>8.2209914322406714</v>
      </c>
      <c r="F50" s="18">
        <f t="shared" si="104"/>
        <v>8.496284204193719</v>
      </c>
      <c r="H50" s="68">
        <f t="shared" si="105"/>
        <v>84.91836904460591</v>
      </c>
      <c r="I50" s="69">
        <f t="shared" si="106"/>
        <v>74.537172503654133</v>
      </c>
      <c r="J50" s="69">
        <f t="shared" si="107"/>
        <v>159.45554154826004</v>
      </c>
      <c r="L50" t="str">
        <f t="shared" si="140"/>
        <v>24 Business, media and public service professionals</v>
      </c>
      <c r="M50" s="18">
        <f t="shared" si="108"/>
        <v>13.084831334667509</v>
      </c>
      <c r="N50" s="18">
        <f t="shared" si="108"/>
        <v>13.380633621478063</v>
      </c>
      <c r="O50" s="18">
        <f t="shared" si="108"/>
        <v>13.502867670683209</v>
      </c>
      <c r="P50" s="18">
        <f t="shared" si="108"/>
        <v>14.128280429682768</v>
      </c>
      <c r="Q50" s="18">
        <f t="shared" si="108"/>
        <v>14.032795237096426</v>
      </c>
      <c r="S50" s="68">
        <f t="shared" si="109"/>
        <v>72.471293367393258</v>
      </c>
      <c r="T50" s="69">
        <f t="shared" si="110"/>
        <v>71.47123427683259</v>
      </c>
      <c r="U50" s="69">
        <f t="shared" si="111"/>
        <v>143.94252764422586</v>
      </c>
      <c r="W50" t="str">
        <f t="shared" si="141"/>
        <v>24 Business, media and public service professionals</v>
      </c>
      <c r="X50" s="18">
        <f t="shared" si="112"/>
        <v>11.915230955595939</v>
      </c>
      <c r="Y50" s="18">
        <f t="shared" si="112"/>
        <v>12.558766716519138</v>
      </c>
      <c r="Z50" s="18">
        <f t="shared" si="112"/>
        <v>12.712449885684299</v>
      </c>
      <c r="AA50" s="18">
        <f t="shared" si="112"/>
        <v>13.189361169649541</v>
      </c>
      <c r="AB50" s="18">
        <f t="shared" si="112"/>
        <v>12.737343131036837</v>
      </c>
      <c r="AD50" s="68">
        <f t="shared" si="113"/>
        <v>23.987877928873509</v>
      </c>
      <c r="AE50" s="69">
        <f t="shared" si="114"/>
        <v>58.18431015565433</v>
      </c>
      <c r="AF50" s="69">
        <f t="shared" si="115"/>
        <v>82.172188084527846</v>
      </c>
      <c r="AH50" t="str">
        <f t="shared" si="142"/>
        <v>24 Business, media and public service professionals</v>
      </c>
      <c r="AI50" s="18">
        <f t="shared" si="116"/>
        <v>4.4366122170871121</v>
      </c>
      <c r="AJ50" s="18">
        <f t="shared" si="116"/>
        <v>4.2051798012345332</v>
      </c>
      <c r="AK50" s="18">
        <f t="shared" si="116"/>
        <v>4.4030543954541308</v>
      </c>
      <c r="AL50" s="18">
        <f t="shared" si="116"/>
        <v>4.3021902621343182</v>
      </c>
      <c r="AM50" s="18">
        <f t="shared" si="116"/>
        <v>4.154696978370505</v>
      </c>
      <c r="AO50" s="68">
        <f t="shared" si="117"/>
        <v>7.0308009816637203</v>
      </c>
      <c r="AP50" s="69">
        <f t="shared" si="118"/>
        <v>37.779408044408612</v>
      </c>
      <c r="AQ50" s="69">
        <f t="shared" si="119"/>
        <v>44.810209026072329</v>
      </c>
      <c r="AS50" t="str">
        <f t="shared" si="143"/>
        <v>24 Business, media and public service professionals</v>
      </c>
      <c r="AT50" s="18">
        <f t="shared" si="120"/>
        <v>6.9152475377466649</v>
      </c>
      <c r="AU50" s="18">
        <f t="shared" si="120"/>
        <v>7.413163960770019</v>
      </c>
      <c r="AV50" s="18">
        <f t="shared" si="120"/>
        <v>7.6154438232761263</v>
      </c>
      <c r="AW50" s="18">
        <f t="shared" si="120"/>
        <v>8.2429721494471977</v>
      </c>
      <c r="AX50" s="18">
        <f t="shared" si="120"/>
        <v>8.423565718657585</v>
      </c>
      <c r="AZ50" s="68">
        <f t="shared" si="121"/>
        <v>32.849638669436878</v>
      </c>
      <c r="BA50" s="69">
        <f t="shared" si="122"/>
        <v>56.986970982142623</v>
      </c>
      <c r="BB50" s="69">
        <f t="shared" si="123"/>
        <v>89.836609651579494</v>
      </c>
      <c r="BD50" t="str">
        <f t="shared" si="144"/>
        <v>24 Business, media and public service professionals</v>
      </c>
      <c r="BE50" s="18">
        <f t="shared" si="124"/>
        <v>3.9435047245758672</v>
      </c>
      <c r="BF50" s="18">
        <f t="shared" si="124"/>
        <v>4.5347674659202957</v>
      </c>
      <c r="BG50" s="18">
        <f t="shared" si="124"/>
        <v>4.7596708758833532</v>
      </c>
      <c r="BH50" s="18">
        <f t="shared" si="124"/>
        <v>5.1530715724220322</v>
      </c>
      <c r="BI50" s="18">
        <f t="shared" si="124"/>
        <v>5.3967616308393325</v>
      </c>
      <c r="BK50" s="68">
        <f t="shared" si="125"/>
        <v>27.033391728253527</v>
      </c>
      <c r="BL50" s="69">
        <f t="shared" si="126"/>
        <v>49.944313538938616</v>
      </c>
      <c r="BM50" s="69">
        <f t="shared" si="127"/>
        <v>76.977705267192135</v>
      </c>
      <c r="BO50" t="str">
        <f t="shared" si="145"/>
        <v>24 Business, media and public service professionals</v>
      </c>
      <c r="BP50" s="18">
        <f t="shared" si="128"/>
        <v>2.9601424708417898</v>
      </c>
      <c r="BQ50" s="18">
        <f t="shared" si="128"/>
        <v>3.23282992570803</v>
      </c>
      <c r="BR50" s="18">
        <f t="shared" si="128"/>
        <v>3.5966540937431133</v>
      </c>
      <c r="BS50" s="18">
        <f t="shared" si="128"/>
        <v>3.6684661317530556</v>
      </c>
      <c r="BT50" s="18">
        <f t="shared" si="128"/>
        <v>3.7574302920030189</v>
      </c>
      <c r="BV50" s="68">
        <f t="shared" si="129"/>
        <v>-11.888230267936382</v>
      </c>
      <c r="BW50" s="69">
        <f t="shared" si="130"/>
        <v>39.210510348009819</v>
      </c>
      <c r="BX50" s="69">
        <f t="shared" si="131"/>
        <v>27.32228008007344</v>
      </c>
      <c r="BZ50" t="str">
        <f t="shared" si="146"/>
        <v>24 Business, media and public service professionals</v>
      </c>
      <c r="CA50" s="18">
        <f t="shared" si="132"/>
        <v>2.6584371158388747</v>
      </c>
      <c r="CB50" s="18">
        <f t="shared" si="132"/>
        <v>3.0656694466678824</v>
      </c>
      <c r="CC50" s="18">
        <f t="shared" si="132"/>
        <v>3.4015523440766846</v>
      </c>
      <c r="CD50" s="18">
        <f t="shared" si="132"/>
        <v>3.7041880347373497</v>
      </c>
      <c r="CE50" s="18">
        <f t="shared" si="132"/>
        <v>3.8038954934905842</v>
      </c>
      <c r="CG50" s="68">
        <f t="shared" si="133"/>
        <v>-27.768423675698124</v>
      </c>
      <c r="CH50" s="69">
        <f t="shared" si="134"/>
        <v>35.86889806081561</v>
      </c>
      <c r="CI50" s="69">
        <f t="shared" si="135"/>
        <v>8.1004743851174812</v>
      </c>
      <c r="CK50" t="str">
        <f t="shared" si="147"/>
        <v>24 Business, media and public service professionals</v>
      </c>
      <c r="CL50" s="18">
        <f t="shared" si="136"/>
        <v>1.568356045494981</v>
      </c>
      <c r="CM50" s="18">
        <f t="shared" si="136"/>
        <v>2.1940481849547089</v>
      </c>
      <c r="CN50" s="18">
        <f t="shared" si="136"/>
        <v>2.5439098419651676</v>
      </c>
      <c r="CO50" s="18">
        <f t="shared" si="136"/>
        <v>3.2615332041565552</v>
      </c>
      <c r="CP50" s="18">
        <f t="shared" si="136"/>
        <v>4.2645418162073305</v>
      </c>
      <c r="CR50" s="68">
        <f t="shared" si="137"/>
        <v>3.4224190834699177</v>
      </c>
      <c r="CS50" s="69">
        <f t="shared" si="138"/>
        <v>33.573910347431145</v>
      </c>
      <c r="CT50" s="69">
        <f t="shared" si="139"/>
        <v>36.996329430901064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2.696985831639394</v>
      </c>
      <c r="C51" s="18">
        <f t="shared" si="104"/>
        <v>3.0436802848562929</v>
      </c>
      <c r="D51" s="18">
        <f t="shared" si="104"/>
        <v>3.250505426276991</v>
      </c>
      <c r="E51" s="18">
        <f t="shared" si="104"/>
        <v>3.0987928326280492</v>
      </c>
      <c r="F51" s="18">
        <f t="shared" si="104"/>
        <v>3.5163825982186507</v>
      </c>
      <c r="H51" s="68">
        <f t="shared" si="105"/>
        <v>76.677990331651202</v>
      </c>
      <c r="I51" s="69">
        <f t="shared" si="106"/>
        <v>65.006516319723573</v>
      </c>
      <c r="J51" s="69">
        <f t="shared" si="107"/>
        <v>141.68450665137476</v>
      </c>
      <c r="L51" t="str">
        <f t="shared" si="140"/>
        <v>31 Science, engineering and technology associate professionals</v>
      </c>
      <c r="M51" s="18">
        <f t="shared" si="108"/>
        <v>2.1113738447345343</v>
      </c>
      <c r="N51" s="18">
        <f t="shared" si="108"/>
        <v>2.188528899498301</v>
      </c>
      <c r="O51" s="18">
        <f t="shared" si="108"/>
        <v>2.3800705192094731</v>
      </c>
      <c r="P51" s="18">
        <f t="shared" si="108"/>
        <v>2.0135608977407582</v>
      </c>
      <c r="Q51" s="18">
        <f t="shared" si="108"/>
        <v>2.0054800231904673</v>
      </c>
      <c r="S51" s="68">
        <f t="shared" si="109"/>
        <v>39.838629470958125</v>
      </c>
      <c r="T51" s="69">
        <f t="shared" si="110"/>
        <v>52.959905116474623</v>
      </c>
      <c r="U51" s="69">
        <f t="shared" si="111"/>
        <v>92.798534587432741</v>
      </c>
      <c r="W51" t="str">
        <f t="shared" si="141"/>
        <v>31 Science, engineering and technology associate professionals</v>
      </c>
      <c r="X51" s="18">
        <f t="shared" si="112"/>
        <v>2.5856714296150001</v>
      </c>
      <c r="Y51" s="18">
        <f t="shared" si="112"/>
        <v>2.9505979653848065</v>
      </c>
      <c r="Z51" s="18">
        <f t="shared" si="112"/>
        <v>3.0049424848582689</v>
      </c>
      <c r="AA51" s="18">
        <f t="shared" si="112"/>
        <v>2.6483133986252296</v>
      </c>
      <c r="AB51" s="18">
        <f t="shared" si="112"/>
        <v>2.5948645003160911</v>
      </c>
      <c r="AD51" s="68">
        <f t="shared" si="113"/>
        <v>6.858273533835793</v>
      </c>
      <c r="AE51" s="69">
        <f t="shared" si="114"/>
        <v>43.666859190853565</v>
      </c>
      <c r="AF51" s="69">
        <f t="shared" si="115"/>
        <v>50.525132724689357</v>
      </c>
      <c r="AH51" t="str">
        <f t="shared" si="142"/>
        <v>31 Science, engineering and technology associate professionals</v>
      </c>
      <c r="AI51" s="18">
        <f t="shared" si="116"/>
        <v>1.4871571792691627</v>
      </c>
      <c r="AJ51" s="18">
        <f t="shared" si="116"/>
        <v>1.9282463791276392</v>
      </c>
      <c r="AK51" s="18">
        <f t="shared" si="116"/>
        <v>2.0178930610788175</v>
      </c>
      <c r="AL51" s="18">
        <f t="shared" si="116"/>
        <v>2.0936238971515024</v>
      </c>
      <c r="AM51" s="18">
        <f t="shared" si="116"/>
        <v>2.4393604642870605</v>
      </c>
      <c r="AO51" s="68">
        <f t="shared" si="117"/>
        <v>37.120158319256156</v>
      </c>
      <c r="AP51" s="69">
        <f t="shared" si="118"/>
        <v>52.425598899861569</v>
      </c>
      <c r="AQ51" s="69">
        <f t="shared" si="119"/>
        <v>89.545757219117732</v>
      </c>
      <c r="AS51" t="str">
        <f t="shared" si="143"/>
        <v>31 Science, engineering and technology associate professionals</v>
      </c>
      <c r="AT51" s="18">
        <f t="shared" si="120"/>
        <v>4.0947506768535948</v>
      </c>
      <c r="AU51" s="18">
        <f t="shared" si="120"/>
        <v>4.3812746025219838</v>
      </c>
      <c r="AV51" s="18">
        <f t="shared" si="120"/>
        <v>4.2553259492321089</v>
      </c>
      <c r="AW51" s="18">
        <f t="shared" si="120"/>
        <v>3.4207172377236859</v>
      </c>
      <c r="AX51" s="18">
        <f t="shared" si="120"/>
        <v>2.8538164302321172</v>
      </c>
      <c r="AZ51" s="68">
        <f t="shared" si="121"/>
        <v>-19.452358193280958</v>
      </c>
      <c r="BA51" s="69">
        <f t="shared" si="122"/>
        <v>32.230844683689178</v>
      </c>
      <c r="BB51" s="69">
        <f t="shared" si="123"/>
        <v>12.77848649040822</v>
      </c>
      <c r="BD51" t="str">
        <f t="shared" si="144"/>
        <v>31 Science, engineering and technology associate professionals</v>
      </c>
      <c r="BE51" s="18">
        <f t="shared" si="124"/>
        <v>1.695845176557369</v>
      </c>
      <c r="BF51" s="18">
        <f t="shared" si="124"/>
        <v>1.8020462756531148</v>
      </c>
      <c r="BG51" s="18">
        <f t="shared" si="124"/>
        <v>1.928582309763869</v>
      </c>
      <c r="BH51" s="18">
        <f t="shared" si="124"/>
        <v>1.4347757538027246</v>
      </c>
      <c r="BI51" s="18">
        <f t="shared" si="124"/>
        <v>1.1471599523815326</v>
      </c>
      <c r="BK51" s="68">
        <f t="shared" si="125"/>
        <v>-33.358098717153084</v>
      </c>
      <c r="BL51" s="69">
        <f t="shared" si="126"/>
        <v>28.841105678617367</v>
      </c>
      <c r="BM51" s="69">
        <f t="shared" si="127"/>
        <v>-4.5169930385357198</v>
      </c>
      <c r="BO51" t="str">
        <f t="shared" si="145"/>
        <v>31 Science, engineering and technology associate professionals</v>
      </c>
      <c r="BP51" s="18">
        <f t="shared" si="128"/>
        <v>1.2073084431320049</v>
      </c>
      <c r="BQ51" s="18">
        <f t="shared" si="128"/>
        <v>1.3470383672948707</v>
      </c>
      <c r="BR51" s="18">
        <f t="shared" si="128"/>
        <v>1.555668811930998</v>
      </c>
      <c r="BS51" s="18">
        <f t="shared" si="128"/>
        <v>1.2569287831591494</v>
      </c>
      <c r="BT51" s="18">
        <f t="shared" si="128"/>
        <v>1.3600180925074346</v>
      </c>
      <c r="BV51" s="68">
        <f t="shared" si="129"/>
        <v>-26.265760628852259</v>
      </c>
      <c r="BW51" s="69">
        <f t="shared" si="130"/>
        <v>30.577440740842132</v>
      </c>
      <c r="BX51" s="69">
        <f t="shared" si="131"/>
        <v>4.3116801119898733</v>
      </c>
      <c r="BZ51" t="str">
        <f t="shared" si="146"/>
        <v>31 Science, engineering and technology associate professionals</v>
      </c>
      <c r="CA51" s="18">
        <f t="shared" si="132"/>
        <v>1.497492991893246</v>
      </c>
      <c r="CB51" s="18">
        <f t="shared" si="132"/>
        <v>1.7842798156981892</v>
      </c>
      <c r="CC51" s="18">
        <f t="shared" si="132"/>
        <v>2.0931671080383345</v>
      </c>
      <c r="CD51" s="18">
        <f t="shared" si="132"/>
        <v>1.8976251912194202</v>
      </c>
      <c r="CE51" s="18">
        <f t="shared" si="132"/>
        <v>2.2179343316364495</v>
      </c>
      <c r="CG51" s="68">
        <f t="shared" si="133"/>
        <v>-31.558352356853149</v>
      </c>
      <c r="CH51" s="69">
        <f t="shared" si="134"/>
        <v>29.30027433913147</v>
      </c>
      <c r="CI51" s="69">
        <f t="shared" si="135"/>
        <v>-2.2580780177216804</v>
      </c>
      <c r="CK51" t="str">
        <f t="shared" si="147"/>
        <v>31 Science, engineering and technology associate professionals</v>
      </c>
      <c r="CL51" s="18">
        <f t="shared" si="136"/>
        <v>0.73804779385538366</v>
      </c>
      <c r="CM51" s="18">
        <f t="shared" si="136"/>
        <v>1.0815595447146107</v>
      </c>
      <c r="CN51" s="18">
        <f t="shared" si="136"/>
        <v>1.4088807078797478</v>
      </c>
      <c r="CO51" s="18">
        <f t="shared" si="136"/>
        <v>1.6952047486940618</v>
      </c>
      <c r="CP51" s="18">
        <f t="shared" si="136"/>
        <v>2.9721033275121287</v>
      </c>
      <c r="CR51" s="68">
        <f t="shared" si="137"/>
        <v>30.146865168183233</v>
      </c>
      <c r="CS51" s="69">
        <f t="shared" si="138"/>
        <v>38.51457798376056</v>
      </c>
      <c r="CT51" s="69">
        <f t="shared" si="139"/>
        <v>68.661443151943786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0.4301863863069158</v>
      </c>
      <c r="C52" s="18">
        <f t="shared" si="104"/>
        <v>0.52531496459218463</v>
      </c>
      <c r="D52" s="18">
        <f t="shared" si="104"/>
        <v>0.4345358405667748</v>
      </c>
      <c r="E52" s="18">
        <f t="shared" si="104"/>
        <v>0.50295906980564975</v>
      </c>
      <c r="F52" s="18">
        <f t="shared" si="104"/>
        <v>0.59354262034107952</v>
      </c>
      <c r="H52" s="68">
        <f t="shared" si="105"/>
        <v>123.08148692801026</v>
      </c>
      <c r="I52" s="69">
        <f t="shared" si="106"/>
        <v>100.42649020626688</v>
      </c>
      <c r="J52" s="69">
        <f t="shared" si="107"/>
        <v>223.50797713427713</v>
      </c>
      <c r="L52" t="str">
        <f t="shared" si="140"/>
        <v>32 Health and social care associate professionals</v>
      </c>
      <c r="M52" s="18">
        <f t="shared" si="108"/>
        <v>1.3831405437526503</v>
      </c>
      <c r="N52" s="18">
        <f t="shared" si="108"/>
        <v>1.5631655123735253</v>
      </c>
      <c r="O52" s="18">
        <f t="shared" si="108"/>
        <v>1.4634679920318592</v>
      </c>
      <c r="P52" s="18">
        <f t="shared" si="108"/>
        <v>1.5627129134194679</v>
      </c>
      <c r="Q52" s="18">
        <f t="shared" si="108"/>
        <v>1.7711150189108442</v>
      </c>
      <c r="S52" s="68">
        <f t="shared" si="109"/>
        <v>100.84553489662149</v>
      </c>
      <c r="T52" s="69">
        <f t="shared" si="110"/>
        <v>89.498028053256107</v>
      </c>
      <c r="U52" s="69">
        <f t="shared" si="111"/>
        <v>190.34356294987759</v>
      </c>
      <c r="W52" t="str">
        <f t="shared" si="141"/>
        <v>32 Health and social care associate professionals</v>
      </c>
      <c r="X52" s="18">
        <f t="shared" si="112"/>
        <v>2.1226124603836372</v>
      </c>
      <c r="Y52" s="18">
        <f t="shared" si="112"/>
        <v>2.382248735492809</v>
      </c>
      <c r="Z52" s="18">
        <f t="shared" si="112"/>
        <v>2.3622786002483873</v>
      </c>
      <c r="AA52" s="18">
        <f t="shared" si="112"/>
        <v>2.469163270023734</v>
      </c>
      <c r="AB52" s="18">
        <f t="shared" si="112"/>
        <v>2.713274133116311</v>
      </c>
      <c r="AD52" s="68">
        <f t="shared" si="113"/>
        <v>42.132106063415094</v>
      </c>
      <c r="AE52" s="69">
        <f t="shared" si="114"/>
        <v>76.530590087474451</v>
      </c>
      <c r="AF52" s="69">
        <f t="shared" si="115"/>
        <v>118.66269615088956</v>
      </c>
      <c r="AH52" t="str">
        <f t="shared" si="142"/>
        <v>32 Health and social care associate professionals</v>
      </c>
      <c r="AI52" s="18">
        <f t="shared" si="116"/>
        <v>5.1170608629484597</v>
      </c>
      <c r="AJ52" s="18">
        <f t="shared" si="116"/>
        <v>4.6133070601580553</v>
      </c>
      <c r="AK52" s="18">
        <f t="shared" si="116"/>
        <v>4.2798332559281675</v>
      </c>
      <c r="AL52" s="18">
        <f t="shared" si="116"/>
        <v>3.0512947439932518</v>
      </c>
      <c r="AM52" s="18">
        <f t="shared" si="116"/>
        <v>1.6405730325772088</v>
      </c>
      <c r="AO52" s="68">
        <f t="shared" si="117"/>
        <v>-56.519734074428484</v>
      </c>
      <c r="AP52" s="69">
        <f t="shared" si="118"/>
        <v>27.911878998691421</v>
      </c>
      <c r="AQ52" s="69">
        <f t="shared" si="119"/>
        <v>-28.607855075737064</v>
      </c>
      <c r="AS52" t="str">
        <f t="shared" si="143"/>
        <v>32 Health and social care associate professionals</v>
      </c>
      <c r="AT52" s="18">
        <f t="shared" si="120"/>
        <v>1.2364937854272278</v>
      </c>
      <c r="AU52" s="18">
        <f t="shared" si="120"/>
        <v>1.3658269378003451</v>
      </c>
      <c r="AV52" s="18">
        <f t="shared" si="120"/>
        <v>1.5382042357073553</v>
      </c>
      <c r="AW52" s="18">
        <f t="shared" si="120"/>
        <v>1.4157657426433534</v>
      </c>
      <c r="AX52" s="18">
        <f t="shared" si="120"/>
        <v>1.4085704813636784</v>
      </c>
      <c r="AZ52" s="68">
        <f t="shared" si="121"/>
        <v>9.9826571321388897</v>
      </c>
      <c r="BA52" s="69">
        <f t="shared" si="122"/>
        <v>58.520251980044677</v>
      </c>
      <c r="BB52" s="69">
        <f t="shared" si="123"/>
        <v>68.502909112183573</v>
      </c>
      <c r="BD52" t="str">
        <f t="shared" si="144"/>
        <v>32 Health and social care associate professionals</v>
      </c>
      <c r="BE52" s="18">
        <f t="shared" si="124"/>
        <v>1.3724820180623905</v>
      </c>
      <c r="BF52" s="18">
        <f t="shared" si="124"/>
        <v>1.5816593517998332</v>
      </c>
      <c r="BG52" s="18">
        <f t="shared" si="124"/>
        <v>1.6933760565150284</v>
      </c>
      <c r="BH52" s="18">
        <f t="shared" si="124"/>
        <v>1.7218238450631191</v>
      </c>
      <c r="BI52" s="18">
        <f t="shared" si="124"/>
        <v>1.9110841942100787</v>
      </c>
      <c r="BK52" s="68">
        <f t="shared" si="125"/>
        <v>26.441018746323909</v>
      </c>
      <c r="BL52" s="69">
        <f t="shared" si="126"/>
        <v>71.492906934561987</v>
      </c>
      <c r="BM52" s="69">
        <f t="shared" si="127"/>
        <v>97.933925680885892</v>
      </c>
      <c r="BO52" t="str">
        <f t="shared" si="145"/>
        <v>32 Health and social care associate professionals</v>
      </c>
      <c r="BP52" s="18">
        <f t="shared" si="128"/>
        <v>1.0901458570285409</v>
      </c>
      <c r="BQ52" s="18">
        <f t="shared" si="128"/>
        <v>1.3044160353006906</v>
      </c>
      <c r="BR52" s="18">
        <f t="shared" si="128"/>
        <v>1.2325664089722426</v>
      </c>
      <c r="BS52" s="18">
        <f t="shared" si="128"/>
        <v>1.2850185645048324</v>
      </c>
      <c r="BT52" s="18">
        <f t="shared" si="128"/>
        <v>1.3006821601111631</v>
      </c>
      <c r="BV52" s="68">
        <f t="shared" si="129"/>
        <v>-10.997435702361964</v>
      </c>
      <c r="BW52" s="69">
        <f t="shared" si="130"/>
        <v>52.327655453390932</v>
      </c>
      <c r="BX52" s="69">
        <f t="shared" si="131"/>
        <v>41.330219751028963</v>
      </c>
      <c r="BZ52" t="str">
        <f t="shared" si="146"/>
        <v>32 Health and social care associate professionals</v>
      </c>
      <c r="CA52" s="18">
        <f t="shared" si="132"/>
        <v>0.64671697606972045</v>
      </c>
      <c r="CB52" s="18">
        <f t="shared" si="132"/>
        <v>0.704900908110629</v>
      </c>
      <c r="CC52" s="18">
        <f t="shared" si="132"/>
        <v>0.647066899076707</v>
      </c>
      <c r="CD52" s="18">
        <f t="shared" si="132"/>
        <v>0.61232440614663708</v>
      </c>
      <c r="CE52" s="18">
        <f t="shared" si="132"/>
        <v>0.58208772062946756</v>
      </c>
      <c r="CG52" s="68">
        <f t="shared" si="133"/>
        <v>-41.89480967116473</v>
      </c>
      <c r="CH52" s="69">
        <f t="shared" si="134"/>
        <v>35.234538852761133</v>
      </c>
      <c r="CI52" s="69">
        <f t="shared" si="135"/>
        <v>-6.6602708184035961</v>
      </c>
      <c r="CK52" t="str">
        <f t="shared" si="147"/>
        <v>32 Health and social care associate professionals</v>
      </c>
      <c r="CL52" s="18">
        <f t="shared" si="136"/>
        <v>0.2822513884289421</v>
      </c>
      <c r="CM52" s="18">
        <f t="shared" si="136"/>
        <v>0.35689918781801427</v>
      </c>
      <c r="CN52" s="18">
        <f t="shared" si="136"/>
        <v>0.38035258662274002</v>
      </c>
      <c r="CO52" s="18">
        <f t="shared" si="136"/>
        <v>0.46195102303309826</v>
      </c>
      <c r="CP52" s="18">
        <f t="shared" si="136"/>
        <v>0.67839718998336718</v>
      </c>
      <c r="CR52" s="68">
        <f t="shared" si="137"/>
        <v>10.037748690586945</v>
      </c>
      <c r="CS52" s="69">
        <f t="shared" si="138"/>
        <v>40.176646092459571</v>
      </c>
      <c r="CT52" s="69">
        <f t="shared" si="139"/>
        <v>50.214394783046522</v>
      </c>
    </row>
    <row r="53" spans="1:98" x14ac:dyDescent="0.2">
      <c r="A53" t="str">
        <f t="shared" si="103"/>
        <v>33 Protective service occupations</v>
      </c>
      <c r="B53" s="18">
        <f t="shared" si="104"/>
        <v>0.28762063545407285</v>
      </c>
      <c r="C53" s="18">
        <f t="shared" si="104"/>
        <v>0.24345079055186353</v>
      </c>
      <c r="D53" s="18">
        <f t="shared" si="104"/>
        <v>0.27834445240190714</v>
      </c>
      <c r="E53" s="18">
        <f t="shared" si="104"/>
        <v>0.35968777433012233</v>
      </c>
      <c r="F53" s="18">
        <f t="shared" si="104"/>
        <v>0.43596063808947849</v>
      </c>
      <c r="H53" s="68">
        <f t="shared" si="105"/>
        <v>155.80082066362615</v>
      </c>
      <c r="I53" s="69">
        <f t="shared" si="106"/>
        <v>76.781818851316487</v>
      </c>
      <c r="J53" s="69">
        <f t="shared" si="107"/>
        <v>232.58263951494266</v>
      </c>
      <c r="L53" t="str">
        <f t="shared" si="140"/>
        <v>33 Protective service occupations</v>
      </c>
      <c r="M53" s="18">
        <f t="shared" si="108"/>
        <v>0.58763837752714032</v>
      </c>
      <c r="N53" s="18">
        <f t="shared" si="108"/>
        <v>0.48722155822637658</v>
      </c>
      <c r="O53" s="18">
        <f t="shared" si="108"/>
        <v>0.53559956447665524</v>
      </c>
      <c r="P53" s="18">
        <f t="shared" si="108"/>
        <v>0.65053548277833972</v>
      </c>
      <c r="Q53" s="18">
        <f t="shared" si="108"/>
        <v>0.76274380987851953</v>
      </c>
      <c r="S53" s="68">
        <f t="shared" si="109"/>
        <v>136.33993957227599</v>
      </c>
      <c r="T53" s="69">
        <f t="shared" si="110"/>
        <v>62.195618422250035</v>
      </c>
      <c r="U53" s="69">
        <f t="shared" si="111"/>
        <v>198.53555799452602</v>
      </c>
      <c r="W53" t="str">
        <f t="shared" si="141"/>
        <v>33 Protective service occupations</v>
      </c>
      <c r="X53" s="18">
        <f t="shared" si="112"/>
        <v>1.2585945296044163</v>
      </c>
      <c r="Y53" s="18">
        <f t="shared" si="112"/>
        <v>1.1408992880134092</v>
      </c>
      <c r="Z53" s="18">
        <f t="shared" si="112"/>
        <v>1.233646361169052</v>
      </c>
      <c r="AA53" s="18">
        <f t="shared" si="112"/>
        <v>1.5938830692914561</v>
      </c>
      <c r="AB53" s="18">
        <f t="shared" si="112"/>
        <v>1.9921794249390272</v>
      </c>
      <c r="AD53" s="68">
        <f t="shared" si="113"/>
        <v>99.833088619667336</v>
      </c>
      <c r="AE53" s="69">
        <f t="shared" si="114"/>
        <v>66.671746194599748</v>
      </c>
      <c r="AF53" s="69">
        <f t="shared" si="115"/>
        <v>166.5048348142671</v>
      </c>
      <c r="AH53" t="str">
        <f t="shared" si="142"/>
        <v>33 Protective service occupations</v>
      </c>
      <c r="AI53" s="18">
        <f t="shared" si="116"/>
        <v>1.1712199369842922</v>
      </c>
      <c r="AJ53" s="18">
        <f t="shared" si="116"/>
        <v>1.1194678356504144</v>
      </c>
      <c r="AK53" s="18">
        <f t="shared" si="116"/>
        <v>1.1763283674916014</v>
      </c>
      <c r="AL53" s="18">
        <f t="shared" si="116"/>
        <v>1.5850632951264911</v>
      </c>
      <c r="AM53" s="18">
        <f t="shared" si="116"/>
        <v>1.9521400332331591</v>
      </c>
      <c r="AO53" s="68">
        <f t="shared" si="117"/>
        <v>88.237380108949864</v>
      </c>
      <c r="AP53" s="69">
        <f t="shared" si="118"/>
        <v>56.853168020651204</v>
      </c>
      <c r="AQ53" s="69">
        <f t="shared" si="119"/>
        <v>145.09054812960107</v>
      </c>
      <c r="AS53" t="str">
        <f t="shared" si="143"/>
        <v>33 Protective service occupations</v>
      </c>
      <c r="AT53" s="18">
        <f t="shared" si="120"/>
        <v>1.1569675859864423</v>
      </c>
      <c r="AU53" s="18">
        <f t="shared" si="120"/>
        <v>0.89904931829509382</v>
      </c>
      <c r="AV53" s="18">
        <f t="shared" si="120"/>
        <v>0.95735002710463268</v>
      </c>
      <c r="AW53" s="18">
        <f t="shared" si="120"/>
        <v>1.0766447362221772</v>
      </c>
      <c r="AX53" s="18">
        <f t="shared" si="120"/>
        <v>1.1364813607169721</v>
      </c>
      <c r="AZ53" s="68">
        <f t="shared" si="121"/>
        <v>42.577564309462247</v>
      </c>
      <c r="BA53" s="69">
        <f t="shared" si="122"/>
        <v>47.031639202962374</v>
      </c>
      <c r="BB53" s="69">
        <f t="shared" si="123"/>
        <v>89.609203512424614</v>
      </c>
      <c r="BD53" t="str">
        <f t="shared" si="144"/>
        <v>33 Protective service occupations</v>
      </c>
      <c r="BE53" s="18">
        <f t="shared" si="124"/>
        <v>1.118524227741605</v>
      </c>
      <c r="BF53" s="18">
        <f t="shared" si="124"/>
        <v>0.95525533168992349</v>
      </c>
      <c r="BG53" s="18">
        <f t="shared" si="124"/>
        <v>0.97849510595253919</v>
      </c>
      <c r="BH53" s="18">
        <f t="shared" si="124"/>
        <v>1.158930973351189</v>
      </c>
      <c r="BI53" s="18">
        <f t="shared" si="124"/>
        <v>1.1937688702577753</v>
      </c>
      <c r="BK53" s="68">
        <f t="shared" si="125"/>
        <v>36.685728660964685</v>
      </c>
      <c r="BL53" s="69">
        <f t="shared" si="126"/>
        <v>33.33302211212343</v>
      </c>
      <c r="BM53" s="69">
        <f t="shared" si="127"/>
        <v>70.018750773088115</v>
      </c>
      <c r="BO53" t="str">
        <f t="shared" si="145"/>
        <v>33 Protective service occupations</v>
      </c>
      <c r="BP53" s="18">
        <f t="shared" si="128"/>
        <v>1.2758122403470862</v>
      </c>
      <c r="BQ53" s="18">
        <f t="shared" si="128"/>
        <v>1.1410257504914414</v>
      </c>
      <c r="BR53" s="18">
        <f t="shared" si="128"/>
        <v>1.2773389261589894</v>
      </c>
      <c r="BS53" s="18">
        <f t="shared" si="128"/>
        <v>1.4581214016354229</v>
      </c>
      <c r="BT53" s="18">
        <f t="shared" si="128"/>
        <v>1.5410269819341698</v>
      </c>
      <c r="BV53" s="68">
        <f t="shared" si="129"/>
        <v>1.7526571897259959</v>
      </c>
      <c r="BW53" s="69">
        <f t="shared" si="130"/>
        <v>33.581243358272857</v>
      </c>
      <c r="BX53" s="69">
        <f t="shared" si="131"/>
        <v>35.333900547998859</v>
      </c>
      <c r="BZ53" t="str">
        <f t="shared" si="146"/>
        <v>33 Protective service occupations</v>
      </c>
      <c r="CA53" s="18">
        <f t="shared" si="132"/>
        <v>1.0582814350957364</v>
      </c>
      <c r="CB53" s="18">
        <f t="shared" si="132"/>
        <v>0.96762365252147597</v>
      </c>
      <c r="CC53" s="18">
        <f t="shared" si="132"/>
        <v>1.0778831474094761</v>
      </c>
      <c r="CD53" s="18">
        <f t="shared" si="132"/>
        <v>1.3780040542308776</v>
      </c>
      <c r="CE53" s="18">
        <f t="shared" si="132"/>
        <v>1.5080278540997387</v>
      </c>
      <c r="CG53" s="68">
        <f t="shared" si="133"/>
        <v>-9.6322736298474236</v>
      </c>
      <c r="CH53" s="69">
        <f t="shared" si="134"/>
        <v>38.615652237962713</v>
      </c>
      <c r="CI53" s="69">
        <f t="shared" si="135"/>
        <v>28.983378608115295</v>
      </c>
      <c r="CK53" t="str">
        <f t="shared" si="147"/>
        <v>33 Protective service occupations</v>
      </c>
      <c r="CL53" s="18">
        <f t="shared" si="136"/>
        <v>0.49918537629045728</v>
      </c>
      <c r="CM53" s="18">
        <f t="shared" si="136"/>
        <v>0.43359677099833555</v>
      </c>
      <c r="CN53" s="18">
        <f t="shared" si="136"/>
        <v>0.49170389439406587</v>
      </c>
      <c r="CO53" s="18">
        <f t="shared" si="136"/>
        <v>0.45070481826769021</v>
      </c>
      <c r="CP53" s="18">
        <f t="shared" si="136"/>
        <v>0.61824497607256379</v>
      </c>
      <c r="CR53" s="68">
        <f t="shared" si="137"/>
        <v>-22.428716382750434</v>
      </c>
      <c r="CS53" s="69">
        <f t="shared" si="138"/>
        <v>17.712607865288355</v>
      </c>
      <c r="CT53" s="69">
        <f t="shared" si="139"/>
        <v>-4.7161085174620787</v>
      </c>
    </row>
    <row r="54" spans="1:98" x14ac:dyDescent="0.2">
      <c r="A54" t="str">
        <f t="shared" si="103"/>
        <v>34 Culture, media and sports occupations</v>
      </c>
      <c r="B54" s="18">
        <f t="shared" si="104"/>
        <v>1.6859170282103111</v>
      </c>
      <c r="C54" s="18">
        <f t="shared" si="104"/>
        <v>1.6071951474476778</v>
      </c>
      <c r="D54" s="18">
        <f t="shared" si="104"/>
        <v>1.9162180918668665</v>
      </c>
      <c r="E54" s="18">
        <f t="shared" si="104"/>
        <v>1.9135364664395069</v>
      </c>
      <c r="F54" s="18">
        <f t="shared" si="104"/>
        <v>2.0120646461062308</v>
      </c>
      <c r="H54" s="68">
        <f t="shared" si="105"/>
        <v>71.488190487571629</v>
      </c>
      <c r="I54" s="69">
        <f t="shared" si="106"/>
        <v>75.220847285551713</v>
      </c>
      <c r="J54" s="69">
        <f t="shared" si="107"/>
        <v>146.70903777312333</v>
      </c>
      <c r="L54" t="str">
        <f t="shared" si="140"/>
        <v>34 Culture, media and sports occupations</v>
      </c>
      <c r="M54" s="18">
        <f t="shared" si="108"/>
        <v>3.6741143232192157</v>
      </c>
      <c r="N54" s="18">
        <f t="shared" si="108"/>
        <v>2.9475876179255898</v>
      </c>
      <c r="O54" s="18">
        <f t="shared" si="108"/>
        <v>3.8821492736829124</v>
      </c>
      <c r="P54" s="18">
        <f t="shared" si="108"/>
        <v>3.5850254071186667</v>
      </c>
      <c r="Q54" s="18">
        <f t="shared" si="108"/>
        <v>3.6231294427322354</v>
      </c>
      <c r="S54" s="68">
        <f t="shared" si="109"/>
        <v>54.885322105326694</v>
      </c>
      <c r="T54" s="69">
        <f t="shared" si="110"/>
        <v>65.371523024934376</v>
      </c>
      <c r="U54" s="69">
        <f t="shared" si="111"/>
        <v>120.25684513026104</v>
      </c>
      <c r="W54" t="str">
        <f t="shared" si="141"/>
        <v>34 Culture, media and sports occupations</v>
      </c>
      <c r="X54" s="18">
        <f t="shared" si="112"/>
        <v>4.2523832457731654</v>
      </c>
      <c r="Y54" s="18">
        <f t="shared" si="112"/>
        <v>3.5767618146850961</v>
      </c>
      <c r="Z54" s="18">
        <f t="shared" si="112"/>
        <v>4.1968576204202455</v>
      </c>
      <c r="AA54" s="18">
        <f t="shared" si="112"/>
        <v>3.7660629836391908</v>
      </c>
      <c r="AB54" s="18">
        <f t="shared" si="112"/>
        <v>3.5627069603595176</v>
      </c>
      <c r="AD54" s="68">
        <f t="shared" si="113"/>
        <v>5.047446221737764</v>
      </c>
      <c r="AE54" s="69">
        <f t="shared" si="114"/>
        <v>47.652839315647313</v>
      </c>
      <c r="AF54" s="69">
        <f t="shared" si="115"/>
        <v>52.700285537385085</v>
      </c>
      <c r="AH54" t="str">
        <f t="shared" si="142"/>
        <v>34 Culture, media and sports occupations</v>
      </c>
      <c r="AI54" s="18">
        <f t="shared" si="116"/>
        <v>1.8862030072309608</v>
      </c>
      <c r="AJ54" s="18">
        <f t="shared" si="116"/>
        <v>1.7797689727890993</v>
      </c>
      <c r="AK54" s="18">
        <f t="shared" si="116"/>
        <v>2.0322731182628333</v>
      </c>
      <c r="AL54" s="18">
        <f t="shared" si="116"/>
        <v>1.9275740724691359</v>
      </c>
      <c r="AM54" s="18">
        <f t="shared" si="116"/>
        <v>2.1231753561097846</v>
      </c>
      <c r="AO54" s="68">
        <f t="shared" si="117"/>
        <v>18.502432239972624</v>
      </c>
      <c r="AP54" s="69">
        <f t="shared" si="118"/>
        <v>47.115832277700861</v>
      </c>
      <c r="AQ54" s="69">
        <f t="shared" si="119"/>
        <v>65.618264517673495</v>
      </c>
      <c r="AS54" t="str">
        <f t="shared" si="143"/>
        <v>34 Culture, media and sports occupations</v>
      </c>
      <c r="AT54" s="18">
        <f t="shared" si="120"/>
        <v>2.472529602069089</v>
      </c>
      <c r="AU54" s="18">
        <f t="shared" si="120"/>
        <v>2.0194850696088706</v>
      </c>
      <c r="AV54" s="18">
        <f t="shared" si="120"/>
        <v>2.200160277515419</v>
      </c>
      <c r="AW54" s="18">
        <f t="shared" si="120"/>
        <v>1.8206697514524175</v>
      </c>
      <c r="AX54" s="18">
        <f t="shared" si="120"/>
        <v>1.5458550978500532</v>
      </c>
      <c r="AZ54" s="68">
        <f t="shared" si="121"/>
        <v>-15.613283088192849</v>
      </c>
      <c r="BA54" s="69">
        <f t="shared" si="122"/>
        <v>38.364603704951378</v>
      </c>
      <c r="BB54" s="69">
        <f t="shared" si="123"/>
        <v>22.75132061675853</v>
      </c>
      <c r="BD54" t="str">
        <f t="shared" si="144"/>
        <v>34 Culture, media and sports occupations</v>
      </c>
      <c r="BE54" s="18">
        <f t="shared" si="124"/>
        <v>1.6207358895953501</v>
      </c>
      <c r="BF54" s="18">
        <f t="shared" si="124"/>
        <v>1.5384861595781458</v>
      </c>
      <c r="BG54" s="18">
        <f t="shared" si="124"/>
        <v>1.7484631637342343</v>
      </c>
      <c r="BH54" s="18">
        <f t="shared" si="124"/>
        <v>1.5080119780070111</v>
      </c>
      <c r="BI54" s="18">
        <f t="shared" si="124"/>
        <v>1.5011797818900481</v>
      </c>
      <c r="BK54" s="68">
        <f t="shared" si="125"/>
        <v>-3.8082557277717366</v>
      </c>
      <c r="BL54" s="69">
        <f t="shared" si="126"/>
        <v>35.253982658728049</v>
      </c>
      <c r="BM54" s="69">
        <f t="shared" si="127"/>
        <v>31.445726930956315</v>
      </c>
      <c r="BO54" t="str">
        <f t="shared" si="145"/>
        <v>34 Culture, media and sports occupations</v>
      </c>
      <c r="BP54" s="18">
        <f t="shared" si="128"/>
        <v>0.97982995656514471</v>
      </c>
      <c r="BQ54" s="18">
        <f t="shared" si="128"/>
        <v>0.83334072079156529</v>
      </c>
      <c r="BR54" s="18">
        <f t="shared" si="128"/>
        <v>0.93942407054941079</v>
      </c>
      <c r="BS54" s="18">
        <f t="shared" si="128"/>
        <v>0.74693508054582713</v>
      </c>
      <c r="BT54" s="18">
        <f t="shared" si="128"/>
        <v>0.57561833014919483</v>
      </c>
      <c r="BV54" s="68">
        <f t="shared" si="129"/>
        <v>-48.320941239280074</v>
      </c>
      <c r="BW54" s="69">
        <f t="shared" si="130"/>
        <v>26.501389524819029</v>
      </c>
      <c r="BX54" s="69">
        <f t="shared" si="131"/>
        <v>-21.819551714461046</v>
      </c>
      <c r="BZ54" t="str">
        <f t="shared" si="146"/>
        <v>34 Culture, media and sports occupations</v>
      </c>
      <c r="CA54" s="18">
        <f t="shared" si="132"/>
        <v>1.1817195184764644</v>
      </c>
      <c r="CB54" s="18">
        <f t="shared" si="132"/>
        <v>1.1398401641514007</v>
      </c>
      <c r="CC54" s="18">
        <f t="shared" si="132"/>
        <v>1.1424620782492962</v>
      </c>
      <c r="CD54" s="18">
        <f t="shared" si="132"/>
        <v>0.99769980661594015</v>
      </c>
      <c r="CE54" s="18">
        <f t="shared" si="132"/>
        <v>0.94517810154052806</v>
      </c>
      <c r="CG54" s="68">
        <f t="shared" si="133"/>
        <v>-46.562327761660008</v>
      </c>
      <c r="CH54" s="69">
        <f t="shared" si="134"/>
        <v>26.575010055159492</v>
      </c>
      <c r="CI54" s="69">
        <f t="shared" si="135"/>
        <v>-19.987317706500519</v>
      </c>
      <c r="CK54" t="str">
        <f t="shared" si="147"/>
        <v>34 Culture, media and sports occupations</v>
      </c>
      <c r="CL54" s="18">
        <f t="shared" si="136"/>
        <v>0.8992397788559906</v>
      </c>
      <c r="CM54" s="18">
        <f t="shared" si="136"/>
        <v>1.1176707695344523</v>
      </c>
      <c r="CN54" s="18">
        <f t="shared" si="136"/>
        <v>1.3859773776320903</v>
      </c>
      <c r="CO54" s="18">
        <f t="shared" si="136"/>
        <v>1.5432607404902265</v>
      </c>
      <c r="CP54" s="18">
        <f t="shared" si="136"/>
        <v>1.5119949695643173</v>
      </c>
      <c r="CR54" s="68">
        <f t="shared" si="137"/>
        <v>-32.696409310306642</v>
      </c>
      <c r="CS54" s="69">
        <f t="shared" si="138"/>
        <v>26.322119724756419</v>
      </c>
      <c r="CT54" s="69">
        <f t="shared" si="139"/>
        <v>-6.3742895855502191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4.9356859869360354</v>
      </c>
      <c r="C55" s="18">
        <f t="shared" si="148"/>
        <v>4.8534898157512805</v>
      </c>
      <c r="D55" s="18">
        <f t="shared" si="148"/>
        <v>4.9849596302875003</v>
      </c>
      <c r="E55" s="18">
        <f t="shared" si="148"/>
        <v>4.982486929079041</v>
      </c>
      <c r="F55" s="18">
        <f t="shared" si="148"/>
        <v>5.2202104758509478</v>
      </c>
      <c r="H55" s="68">
        <f t="shared" si="105"/>
        <v>71.026572440196318</v>
      </c>
      <c r="I55" s="69">
        <f t="shared" si="106"/>
        <v>67.281274820502574</v>
      </c>
      <c r="J55" s="69">
        <f t="shared" si="107"/>
        <v>138.30784726069888</v>
      </c>
      <c r="L55" t="str">
        <f t="shared" si="140"/>
        <v>35 Business and public service associate professionals</v>
      </c>
      <c r="M55" s="18">
        <f t="shared" ref="M55:Q64" si="149">M18/M$35*100</f>
        <v>7.6929189360598977</v>
      </c>
      <c r="N55" s="18">
        <f t="shared" si="149"/>
        <v>7.4465951141329381</v>
      </c>
      <c r="O55" s="18">
        <f t="shared" si="149"/>
        <v>7.2805342841169294</v>
      </c>
      <c r="P55" s="18">
        <f t="shared" si="149"/>
        <v>7.1232429424012951</v>
      </c>
      <c r="Q55" s="18">
        <f t="shared" si="149"/>
        <v>7.1513323674027589</v>
      </c>
      <c r="S55" s="68">
        <f t="shared" si="109"/>
        <v>63.013043228049561</v>
      </c>
      <c r="T55" s="69">
        <f t="shared" si="110"/>
        <v>67.324425926313907</v>
      </c>
      <c r="U55" s="69">
        <f t="shared" si="111"/>
        <v>130.33746915436348</v>
      </c>
      <c r="W55" t="str">
        <f t="shared" si="141"/>
        <v>35 Business and public service associate professionals</v>
      </c>
      <c r="X55" s="18">
        <f t="shared" ref="X55:AB64" si="150">X18/X$35*100</f>
        <v>8.675766526125722</v>
      </c>
      <c r="Y55" s="18">
        <f t="shared" si="150"/>
        <v>8.4347793508736153</v>
      </c>
      <c r="Z55" s="18">
        <f t="shared" si="150"/>
        <v>8.2309542812005372</v>
      </c>
      <c r="AA55" s="18">
        <f t="shared" si="150"/>
        <v>7.6324941909272539</v>
      </c>
      <c r="AB55" s="18">
        <f t="shared" si="150"/>
        <v>7.1496676805789683</v>
      </c>
      <c r="AD55" s="68">
        <f t="shared" si="113"/>
        <v>7.4893159750481582</v>
      </c>
      <c r="AE55" s="69">
        <f t="shared" si="114"/>
        <v>50.972070614335308</v>
      </c>
      <c r="AF55" s="69">
        <f t="shared" si="115"/>
        <v>58.461386589383466</v>
      </c>
      <c r="AH55" t="str">
        <f t="shared" si="142"/>
        <v>35 Business and public service associate professionals</v>
      </c>
      <c r="AI55" s="18">
        <f t="shared" ref="AI55:AM64" si="151">AI18/AI$35*100</f>
        <v>7.7887147441819069</v>
      </c>
      <c r="AJ55" s="18">
        <f t="shared" si="151"/>
        <v>8.0396604188717475</v>
      </c>
      <c r="AK55" s="18">
        <f t="shared" si="151"/>
        <v>8.1385417084998881</v>
      </c>
      <c r="AL55" s="18">
        <f t="shared" si="151"/>
        <v>8.0699021381788523</v>
      </c>
      <c r="AM55" s="18">
        <f t="shared" si="151"/>
        <v>8.0923129980551032</v>
      </c>
      <c r="AO55" s="68">
        <f t="shared" si="117"/>
        <v>12.784534382141519</v>
      </c>
      <c r="AP55" s="69">
        <f t="shared" si="118"/>
        <v>50.065898313864601</v>
      </c>
      <c r="AQ55" s="69">
        <f t="shared" si="119"/>
        <v>62.850432696006123</v>
      </c>
      <c r="AS55" t="str">
        <f t="shared" si="143"/>
        <v>35 Business and public service associate professionals</v>
      </c>
      <c r="AT55" s="18">
        <f t="shared" ref="AT55:AX64" si="152">AT18/AT$35*100</f>
        <v>7.337927415292957</v>
      </c>
      <c r="AU55" s="18">
        <f t="shared" si="152"/>
        <v>7.1196763909431766</v>
      </c>
      <c r="AV55" s="18">
        <f t="shared" si="152"/>
        <v>7.0714295976773895</v>
      </c>
      <c r="AW55" s="18">
        <f t="shared" si="152"/>
        <v>6.6582225516076692</v>
      </c>
      <c r="AX55" s="18">
        <f t="shared" si="152"/>
        <v>6.3685147630075241</v>
      </c>
      <c r="AZ55" s="68">
        <f t="shared" si="121"/>
        <v>8.1659492207558575</v>
      </c>
      <c r="BA55" s="69">
        <f t="shared" si="122"/>
        <v>47.370220315333398</v>
      </c>
      <c r="BB55" s="69">
        <f t="shared" si="123"/>
        <v>55.536169536089254</v>
      </c>
      <c r="BD55" t="str">
        <f t="shared" si="144"/>
        <v>35 Business and public service associate professionals</v>
      </c>
      <c r="BE55" s="18">
        <f t="shared" ref="BE55:BI64" si="153">BE18/BE$35*100</f>
        <v>5.8177230192509324</v>
      </c>
      <c r="BF55" s="18">
        <f t="shared" si="153"/>
        <v>5.7602378214043366</v>
      </c>
      <c r="BG55" s="18">
        <f t="shared" si="153"/>
        <v>5.9719566936460105</v>
      </c>
      <c r="BH55" s="18">
        <f t="shared" si="153"/>
        <v>5.3887497525796402</v>
      </c>
      <c r="BI55" s="18">
        <f t="shared" si="153"/>
        <v>5.0425053120369094</v>
      </c>
      <c r="BK55" s="68">
        <f t="shared" si="125"/>
        <v>-5.3999654242558055</v>
      </c>
      <c r="BL55" s="69">
        <f t="shared" si="126"/>
        <v>42.893527308031175</v>
      </c>
      <c r="BM55" s="69">
        <f t="shared" si="127"/>
        <v>37.493561883775371</v>
      </c>
      <c r="BO55" t="str">
        <f t="shared" si="145"/>
        <v>35 Business and public service associate professionals</v>
      </c>
      <c r="BP55" s="18">
        <f t="shared" ref="BP55:BT64" si="154">BP18/BP$35*100</f>
        <v>4.8257420600824785</v>
      </c>
      <c r="BQ55" s="18">
        <f t="shared" si="154"/>
        <v>4.8630553394282972</v>
      </c>
      <c r="BR55" s="18">
        <f t="shared" si="154"/>
        <v>5.1230531048056687</v>
      </c>
      <c r="BS55" s="18">
        <f t="shared" si="154"/>
        <v>4.5525875440502057</v>
      </c>
      <c r="BT55" s="18">
        <f t="shared" si="154"/>
        <v>4.3138798433123942</v>
      </c>
      <c r="BV55" s="68">
        <f t="shared" si="129"/>
        <v>-28.979970190434429</v>
      </c>
      <c r="BW55" s="69">
        <f t="shared" si="130"/>
        <v>33.139887544370652</v>
      </c>
      <c r="BX55" s="69">
        <f t="shared" si="131"/>
        <v>4.1599173539362262</v>
      </c>
      <c r="BZ55" t="str">
        <f t="shared" si="146"/>
        <v>35 Business and public service associate professionals</v>
      </c>
      <c r="CA55" s="18">
        <f t="shared" ref="CA55:CE64" si="155">CA18/CA$35*100</f>
        <v>4.4223332773836441</v>
      </c>
      <c r="CB55" s="18">
        <f t="shared" si="155"/>
        <v>4.5285791512837568</v>
      </c>
      <c r="CC55" s="18">
        <f t="shared" si="155"/>
        <v>4.6841364731702102</v>
      </c>
      <c r="CD55" s="18">
        <f t="shared" si="155"/>
        <v>4.3273898305700325</v>
      </c>
      <c r="CE55" s="18">
        <f t="shared" si="155"/>
        <v>4.4576887228246305</v>
      </c>
      <c r="CG55" s="68">
        <f t="shared" si="133"/>
        <v>-38.531038891478616</v>
      </c>
      <c r="CH55" s="69">
        <f t="shared" si="134"/>
        <v>28.83161812377223</v>
      </c>
      <c r="CI55" s="69">
        <f t="shared" si="135"/>
        <v>-9.6994207677063855</v>
      </c>
      <c r="CK55" t="str">
        <f t="shared" si="147"/>
        <v>35 Business and public service associate professionals</v>
      </c>
      <c r="CL55" s="18">
        <f t="shared" ref="CL55:CP64" si="156">CL18/CL$35*100</f>
        <v>2.4452002713628835</v>
      </c>
      <c r="CM55" s="18">
        <f t="shared" si="156"/>
        <v>2.7911683642499563</v>
      </c>
      <c r="CN55" s="18">
        <f t="shared" si="156"/>
        <v>3.0242712278208193</v>
      </c>
      <c r="CO55" s="18">
        <f t="shared" si="156"/>
        <v>3.0621639961158786</v>
      </c>
      <c r="CP55" s="18">
        <f t="shared" si="156"/>
        <v>4.6760760723677937</v>
      </c>
      <c r="CR55" s="68">
        <f t="shared" si="137"/>
        <v>-4.6095581982722305</v>
      </c>
      <c r="CS55" s="69">
        <f t="shared" si="138"/>
        <v>27.524307529972869</v>
      </c>
      <c r="CT55" s="69">
        <f t="shared" si="139"/>
        <v>22.914749331700641</v>
      </c>
    </row>
    <row r="56" spans="1:98" x14ac:dyDescent="0.2">
      <c r="A56" t="str">
        <f t="shared" si="103"/>
        <v>41 Administrative occupations</v>
      </c>
      <c r="B56" s="18">
        <f t="shared" si="148"/>
        <v>2.8672225465264414</v>
      </c>
      <c r="C56" s="18">
        <f t="shared" si="148"/>
        <v>2.5560644859875792</v>
      </c>
      <c r="D56" s="18">
        <f t="shared" si="148"/>
        <v>2.5726914448787044</v>
      </c>
      <c r="E56" s="18">
        <f t="shared" si="148"/>
        <v>2.6433457246378191</v>
      </c>
      <c r="F56" s="18">
        <f t="shared" si="148"/>
        <v>2.9226044195444114</v>
      </c>
      <c r="H56" s="68">
        <f t="shared" si="105"/>
        <v>85.532312704275924</v>
      </c>
      <c r="I56" s="69">
        <f t="shared" si="106"/>
        <v>78.298397061628407</v>
      </c>
      <c r="J56" s="69">
        <f t="shared" si="107"/>
        <v>163.83070976590432</v>
      </c>
      <c r="L56" t="str">
        <f t="shared" si="140"/>
        <v>41 Administrative occupations</v>
      </c>
      <c r="M56" s="18">
        <f t="shared" si="149"/>
        <v>4.7961335881798419</v>
      </c>
      <c r="N56" s="18">
        <f t="shared" si="149"/>
        <v>4.6379495608270238</v>
      </c>
      <c r="O56" s="18">
        <f t="shared" si="149"/>
        <v>4.6257877247595252</v>
      </c>
      <c r="P56" s="18">
        <f t="shared" si="149"/>
        <v>4.5926739128891132</v>
      </c>
      <c r="Q56" s="18">
        <f t="shared" si="149"/>
        <v>4.7358108121490119</v>
      </c>
      <c r="S56" s="68">
        <f t="shared" si="109"/>
        <v>69.905441845067017</v>
      </c>
      <c r="T56" s="69">
        <f t="shared" si="110"/>
        <v>74.859611698830903</v>
      </c>
      <c r="U56" s="69">
        <f t="shared" si="111"/>
        <v>144.76505354389792</v>
      </c>
      <c r="W56" t="str">
        <f t="shared" si="141"/>
        <v>41 Administrative occupations</v>
      </c>
      <c r="X56" s="18">
        <f t="shared" si="150"/>
        <v>7.830916503446339</v>
      </c>
      <c r="Y56" s="18">
        <f t="shared" si="150"/>
        <v>7.1411379257297884</v>
      </c>
      <c r="Z56" s="18">
        <f t="shared" si="150"/>
        <v>7.5365407400176805</v>
      </c>
      <c r="AA56" s="18">
        <f t="shared" si="150"/>
        <v>7.1189303537255624</v>
      </c>
      <c r="AB56" s="18">
        <f t="shared" si="150"/>
        <v>6.899577530433171</v>
      </c>
      <c r="AD56" s="68">
        <f t="shared" si="113"/>
        <v>13.287001128388834</v>
      </c>
      <c r="AE56" s="69">
        <f t="shared" si="114"/>
        <v>58.06978772345397</v>
      </c>
      <c r="AF56" s="69">
        <f t="shared" si="115"/>
        <v>71.356788851842808</v>
      </c>
      <c r="AH56" t="str">
        <f t="shared" si="142"/>
        <v>41 Administrative occupations</v>
      </c>
      <c r="AI56" s="18">
        <f t="shared" si="151"/>
        <v>10.570903871964944</v>
      </c>
      <c r="AJ56" s="18">
        <f t="shared" si="151"/>
        <v>10.871603489967937</v>
      </c>
      <c r="AK56" s="18">
        <f t="shared" si="151"/>
        <v>11.700747494671434</v>
      </c>
      <c r="AL56" s="18">
        <f t="shared" si="151"/>
        <v>11.495645572538974</v>
      </c>
      <c r="AM56" s="18">
        <f t="shared" si="151"/>
        <v>11.39095100711566</v>
      </c>
      <c r="AO56" s="68">
        <f t="shared" si="117"/>
        <v>10.425620647137217</v>
      </c>
      <c r="AP56" s="69">
        <f t="shared" si="118"/>
        <v>59.755286057709625</v>
      </c>
      <c r="AQ56" s="69">
        <f t="shared" si="119"/>
        <v>70.180906704846834</v>
      </c>
      <c r="AS56" t="str">
        <f t="shared" si="143"/>
        <v>41 Administrative occupations</v>
      </c>
      <c r="AT56" s="18">
        <f t="shared" si="152"/>
        <v>10.054454170931356</v>
      </c>
      <c r="AU56" s="18">
        <f t="shared" si="152"/>
        <v>9.6356468710461751</v>
      </c>
      <c r="AV56" s="18">
        <f t="shared" si="152"/>
        <v>10.034584078587097</v>
      </c>
      <c r="AW56" s="18">
        <f t="shared" si="152"/>
        <v>9.2932800378364959</v>
      </c>
      <c r="AX56" s="18">
        <f t="shared" si="152"/>
        <v>9.1567730808537</v>
      </c>
      <c r="AZ56" s="68">
        <f t="shared" si="121"/>
        <v>9.5980187991234569</v>
      </c>
      <c r="BA56" s="69">
        <f t="shared" si="122"/>
        <v>55.754125866720806</v>
      </c>
      <c r="BB56" s="69">
        <f t="shared" si="123"/>
        <v>65.352144665844264</v>
      </c>
      <c r="BD56" t="str">
        <f t="shared" si="144"/>
        <v>41 Administrative occupations</v>
      </c>
      <c r="BE56" s="18">
        <f t="shared" si="153"/>
        <v>8.9637719349795439</v>
      </c>
      <c r="BF56" s="18">
        <f t="shared" si="153"/>
        <v>8.0286042092944321</v>
      </c>
      <c r="BG56" s="18">
        <f t="shared" si="153"/>
        <v>8.5922806314719402</v>
      </c>
      <c r="BH56" s="18">
        <f t="shared" si="153"/>
        <v>7.51392550891158</v>
      </c>
      <c r="BI56" s="18">
        <f t="shared" si="153"/>
        <v>6.3185066348581609</v>
      </c>
      <c r="BK56" s="68">
        <f t="shared" si="125"/>
        <v>-17.611314595141174</v>
      </c>
      <c r="BL56" s="69">
        <f t="shared" si="126"/>
        <v>45.938933989569449</v>
      </c>
      <c r="BM56" s="69">
        <f t="shared" si="127"/>
        <v>28.327619394428279</v>
      </c>
      <c r="BO56" t="str">
        <f t="shared" si="145"/>
        <v>41 Administrative occupations</v>
      </c>
      <c r="BP56" s="18">
        <f t="shared" si="154"/>
        <v>10.572719816840195</v>
      </c>
      <c r="BQ56" s="18">
        <f t="shared" si="154"/>
        <v>9.9777751312444281</v>
      </c>
      <c r="BR56" s="18">
        <f t="shared" si="154"/>
        <v>9.8114904564658865</v>
      </c>
      <c r="BS56" s="18">
        <f t="shared" si="154"/>
        <v>8.6174265235871559</v>
      </c>
      <c r="BT56" s="18">
        <f t="shared" si="154"/>
        <v>6.7182404440930137</v>
      </c>
      <c r="BV56" s="68">
        <f t="shared" si="129"/>
        <v>-42.248639334055191</v>
      </c>
      <c r="BW56" s="69">
        <f t="shared" si="130"/>
        <v>34.129050466506719</v>
      </c>
      <c r="BX56" s="69">
        <f t="shared" si="131"/>
        <v>-8.1195888675484724</v>
      </c>
      <c r="BZ56" t="str">
        <f t="shared" si="146"/>
        <v>41 Administrative occupations</v>
      </c>
      <c r="CA56" s="18">
        <f t="shared" si="155"/>
        <v>8.5592021455950906</v>
      </c>
      <c r="CB56" s="18">
        <f t="shared" si="155"/>
        <v>8.0881830990117241</v>
      </c>
      <c r="CC56" s="18">
        <f t="shared" si="155"/>
        <v>7.7221337312720557</v>
      </c>
      <c r="CD56" s="18">
        <f t="shared" si="155"/>
        <v>6.0290918706034207</v>
      </c>
      <c r="CE56" s="18">
        <f t="shared" si="155"/>
        <v>3.0430396284900221</v>
      </c>
      <c r="CG56" s="68">
        <f t="shared" si="133"/>
        <v>-74.546590541452218</v>
      </c>
      <c r="CH56" s="69">
        <f t="shared" si="134"/>
        <v>21.850424495902633</v>
      </c>
      <c r="CI56" s="69">
        <f t="shared" si="135"/>
        <v>-52.696166045549589</v>
      </c>
      <c r="CK56" t="str">
        <f t="shared" si="147"/>
        <v>41 Administrative occupations</v>
      </c>
      <c r="CL56" s="18">
        <f t="shared" si="156"/>
        <v>5.8836289977559968</v>
      </c>
      <c r="CM56" s="18">
        <f t="shared" si="156"/>
        <v>5.7319653846624341</v>
      </c>
      <c r="CN56" s="18">
        <f t="shared" si="156"/>
        <v>5.9731834441202301</v>
      </c>
      <c r="CO56" s="18">
        <f t="shared" si="156"/>
        <v>5.6056559938495942</v>
      </c>
      <c r="CP56" s="18">
        <f t="shared" si="156"/>
        <v>6.2634758600006082</v>
      </c>
      <c r="CR56" s="68">
        <f t="shared" si="137"/>
        <v>-35.307552005779279</v>
      </c>
      <c r="CS56" s="69">
        <f t="shared" si="138"/>
        <v>22.079165544328919</v>
      </c>
      <c r="CT56" s="69">
        <f t="shared" si="139"/>
        <v>-13.228386461450365</v>
      </c>
    </row>
    <row r="57" spans="1:98" x14ac:dyDescent="0.2">
      <c r="A57" t="str">
        <f t="shared" si="103"/>
        <v>42 Secretarial and related occupations</v>
      </c>
      <c r="B57" s="18">
        <f t="shared" si="148"/>
        <v>0.27394863040129702</v>
      </c>
      <c r="C57" s="18">
        <f t="shared" si="148"/>
        <v>0.27021897844828796</v>
      </c>
      <c r="D57" s="18">
        <f t="shared" si="148"/>
        <v>0.25868187688907546</v>
      </c>
      <c r="E57" s="18">
        <f t="shared" si="148"/>
        <v>0.33721008859702784</v>
      </c>
      <c r="F57" s="18">
        <f t="shared" si="148"/>
        <v>0.46852067544663567</v>
      </c>
      <c r="H57" s="68">
        <f t="shared" si="105"/>
        <v>195.80123385145899</v>
      </c>
      <c r="I57" s="69">
        <f t="shared" si="106"/>
        <v>124.52349215500406</v>
      </c>
      <c r="J57" s="69">
        <f t="shared" si="107"/>
        <v>320.32472600646304</v>
      </c>
      <c r="L57" t="str">
        <f t="shared" si="140"/>
        <v>42 Secretarial and related occupations</v>
      </c>
      <c r="M57" s="18">
        <f t="shared" si="149"/>
        <v>0.92649323300920938</v>
      </c>
      <c r="N57" s="18">
        <f t="shared" si="149"/>
        <v>0.83705492186331909</v>
      </c>
      <c r="O57" s="18">
        <f t="shared" si="149"/>
        <v>0.85780162090496903</v>
      </c>
      <c r="P57" s="18">
        <f t="shared" si="149"/>
        <v>1.0645306872875369</v>
      </c>
      <c r="Q57" s="18">
        <f t="shared" si="149"/>
        <v>0.98914785509948489</v>
      </c>
      <c r="S57" s="68">
        <f t="shared" si="109"/>
        <v>91.369620053799366</v>
      </c>
      <c r="T57" s="69">
        <f t="shared" si="110"/>
        <v>91.855723961088856</v>
      </c>
      <c r="U57" s="69">
        <f t="shared" si="111"/>
        <v>183.22534401488821</v>
      </c>
      <c r="W57" t="str">
        <f t="shared" si="141"/>
        <v>42 Secretarial and related occupations</v>
      </c>
      <c r="X57" s="18">
        <f t="shared" si="150"/>
        <v>1.5858891444407794</v>
      </c>
      <c r="Y57" s="18">
        <f t="shared" si="150"/>
        <v>1.4173085701959001</v>
      </c>
      <c r="Z57" s="18">
        <f t="shared" si="150"/>
        <v>1.5145756660859786</v>
      </c>
      <c r="AA57" s="18">
        <f t="shared" si="150"/>
        <v>1.9084447371492403</v>
      </c>
      <c r="AB57" s="18">
        <f t="shared" si="150"/>
        <v>1.9509949531611424</v>
      </c>
      <c r="AD57" s="68">
        <f t="shared" si="113"/>
        <v>59.402380756185593</v>
      </c>
      <c r="AE57" s="69">
        <f t="shared" si="114"/>
        <v>85.169341906771223</v>
      </c>
      <c r="AF57" s="69">
        <f t="shared" si="115"/>
        <v>144.57172266295683</v>
      </c>
      <c r="AH57" t="str">
        <f t="shared" si="142"/>
        <v>42 Secretarial and related occupations</v>
      </c>
      <c r="AI57" s="18">
        <f t="shared" si="151"/>
        <v>2.7968071840140123</v>
      </c>
      <c r="AJ57" s="18">
        <f t="shared" si="151"/>
        <v>2.8370070387012607</v>
      </c>
      <c r="AK57" s="18">
        <f t="shared" si="151"/>
        <v>3.0507123015035065</v>
      </c>
      <c r="AL57" s="18">
        <f t="shared" si="151"/>
        <v>3.8659874307092776</v>
      </c>
      <c r="AM57" s="18">
        <f t="shared" si="151"/>
        <v>3.566485887527814</v>
      </c>
      <c r="AO57" s="68">
        <f t="shared" si="117"/>
        <v>32.605863767535695</v>
      </c>
      <c r="AP57" s="69">
        <f t="shared" si="118"/>
        <v>75.685412625262899</v>
      </c>
      <c r="AQ57" s="69">
        <f t="shared" si="119"/>
        <v>108.29127639279858</v>
      </c>
      <c r="AS57" t="str">
        <f t="shared" si="143"/>
        <v>42 Secretarial and related occupations</v>
      </c>
      <c r="AT57" s="18">
        <f t="shared" si="152"/>
        <v>2.3131933510173557</v>
      </c>
      <c r="AU57" s="18">
        <f t="shared" si="152"/>
        <v>2.1442435538470814</v>
      </c>
      <c r="AV57" s="18">
        <f t="shared" si="152"/>
        <v>2.360097289942662</v>
      </c>
      <c r="AW57" s="18">
        <f t="shared" si="152"/>
        <v>2.6054114702956848</v>
      </c>
      <c r="AX57" s="18">
        <f t="shared" si="152"/>
        <v>1.8691765671601461</v>
      </c>
      <c r="AZ57" s="68">
        <f t="shared" si="121"/>
        <v>-4.8782022632571902</v>
      </c>
      <c r="BA57" s="69">
        <f t="shared" si="122"/>
        <v>60.677714292905904</v>
      </c>
      <c r="BB57" s="69">
        <f t="shared" si="123"/>
        <v>55.79951202964871</v>
      </c>
      <c r="BD57" t="str">
        <f t="shared" si="144"/>
        <v>42 Secretarial and related occupations</v>
      </c>
      <c r="BE57" s="18">
        <f t="shared" si="153"/>
        <v>2.4478086280325337</v>
      </c>
      <c r="BF57" s="18">
        <f t="shared" si="153"/>
        <v>2.0012063475612325</v>
      </c>
      <c r="BG57" s="18">
        <f t="shared" si="153"/>
        <v>2.1667495100402179</v>
      </c>
      <c r="BH57" s="18">
        <f t="shared" si="153"/>
        <v>2.4851507154629338</v>
      </c>
      <c r="BI57" s="18">
        <f t="shared" si="153"/>
        <v>1.4117108035497654</v>
      </c>
      <c r="BK57" s="68">
        <f t="shared" si="125"/>
        <v>-27.004075766220048</v>
      </c>
      <c r="BL57" s="69">
        <f t="shared" si="126"/>
        <v>56.379881897669662</v>
      </c>
      <c r="BM57" s="69">
        <f t="shared" si="127"/>
        <v>29.375806131449604</v>
      </c>
      <c r="BO57" t="str">
        <f t="shared" si="145"/>
        <v>42 Secretarial and related occupations</v>
      </c>
      <c r="BP57" s="18">
        <f t="shared" si="154"/>
        <v>3.2373567706964956</v>
      </c>
      <c r="BQ57" s="18">
        <f t="shared" si="154"/>
        <v>2.9147910509856678</v>
      </c>
      <c r="BR57" s="18">
        <f t="shared" si="154"/>
        <v>2.582246512830674</v>
      </c>
      <c r="BS57" s="18">
        <f t="shared" si="154"/>
        <v>2.2979807649032753</v>
      </c>
      <c r="BT57" s="18">
        <f t="shared" si="154"/>
        <v>0.6243150863942577</v>
      </c>
      <c r="BV57" s="68">
        <f t="shared" si="129"/>
        <v>-79.608564793170487</v>
      </c>
      <c r="BW57" s="69">
        <f t="shared" si="130"/>
        <v>30.098216824928759</v>
      </c>
      <c r="BX57" s="69">
        <f t="shared" si="131"/>
        <v>-49.510347968241732</v>
      </c>
      <c r="BZ57" t="str">
        <f t="shared" si="146"/>
        <v>42 Secretarial and related occupations</v>
      </c>
      <c r="CA57" s="18">
        <f t="shared" si="155"/>
        <v>3.901908987832249</v>
      </c>
      <c r="CB57" s="18">
        <f t="shared" si="155"/>
        <v>3.8946698621349909</v>
      </c>
      <c r="CC57" s="18">
        <f t="shared" si="155"/>
        <v>3.6545732469108074</v>
      </c>
      <c r="CD57" s="18">
        <f t="shared" si="155"/>
        <v>2.399777583976642</v>
      </c>
      <c r="CE57" s="18">
        <f t="shared" si="155"/>
        <v>0.56127172072822695</v>
      </c>
      <c r="CG57" s="68">
        <f t="shared" si="133"/>
        <v>-90.079988748847128</v>
      </c>
      <c r="CH57" s="69">
        <f t="shared" si="134"/>
        <v>18.977608553239019</v>
      </c>
      <c r="CI57" s="69">
        <f t="shared" si="135"/>
        <v>-71.102380195608106</v>
      </c>
      <c r="CK57" t="str">
        <f t="shared" si="147"/>
        <v>42 Secretarial and related occupations</v>
      </c>
      <c r="CL57" s="18">
        <f t="shared" si="156"/>
        <v>2.6346903540244089</v>
      </c>
      <c r="CM57" s="18">
        <f t="shared" si="156"/>
        <v>3.2152367642977366</v>
      </c>
      <c r="CN57" s="18">
        <f t="shared" si="156"/>
        <v>3.2223313747289373</v>
      </c>
      <c r="CO57" s="18">
        <f t="shared" si="156"/>
        <v>4.1952976726628055</v>
      </c>
      <c r="CP57" s="18">
        <f t="shared" si="156"/>
        <v>6.6650881016607446</v>
      </c>
      <c r="CR57" s="68">
        <f t="shared" si="137"/>
        <v>27.608535544449275</v>
      </c>
      <c r="CS57" s="69">
        <f t="shared" si="138"/>
        <v>41.659776399850898</v>
      </c>
      <c r="CT57" s="69">
        <f t="shared" si="139"/>
        <v>69.268311944300166</v>
      </c>
    </row>
    <row r="58" spans="1:98" x14ac:dyDescent="0.2">
      <c r="A58" t="str">
        <f t="shared" si="103"/>
        <v>51 Skilled agricultural and related trades</v>
      </c>
      <c r="B58" s="18">
        <f t="shared" si="148"/>
        <v>0.20462747679474594</v>
      </c>
      <c r="C58" s="18">
        <f t="shared" si="148"/>
        <v>0.25882074180144343</v>
      </c>
      <c r="D58" s="18">
        <f t="shared" si="148"/>
        <v>0.18819546139483087</v>
      </c>
      <c r="E58" s="18">
        <f t="shared" si="148"/>
        <v>0.20726093459867453</v>
      </c>
      <c r="F58" s="18">
        <f t="shared" si="148"/>
        <v>0.24525158331270866</v>
      </c>
      <c r="H58" s="68">
        <f t="shared" si="105"/>
        <v>112.83345642972607</v>
      </c>
      <c r="I58" s="69">
        <f t="shared" si="106"/>
        <v>106.23064847728546</v>
      </c>
      <c r="J58" s="69">
        <f t="shared" si="107"/>
        <v>219.06410490701154</v>
      </c>
      <c r="L58" t="str">
        <f t="shared" si="140"/>
        <v>51 Skilled agricultural and related trades</v>
      </c>
      <c r="M58" s="18">
        <f t="shared" si="149"/>
        <v>0.18625393672960341</v>
      </c>
      <c r="N58" s="18">
        <f t="shared" si="149"/>
        <v>0.17732439936838051</v>
      </c>
      <c r="O58" s="18">
        <f t="shared" si="149"/>
        <v>9.8624651449246301E-2</v>
      </c>
      <c r="P58" s="18">
        <f t="shared" si="149"/>
        <v>0.10275927951236281</v>
      </c>
      <c r="Q58" s="18">
        <f t="shared" si="149"/>
        <v>0.11723496067790214</v>
      </c>
      <c r="S58" s="68">
        <f t="shared" si="109"/>
        <v>97.274206099492602</v>
      </c>
      <c r="T58" s="69">
        <f t="shared" si="110"/>
        <v>87.404590723369694</v>
      </c>
      <c r="U58" s="69">
        <f t="shared" si="111"/>
        <v>184.67879682286227</v>
      </c>
      <c r="W58" t="str">
        <f t="shared" si="141"/>
        <v>51 Skilled agricultural and related trades</v>
      </c>
      <c r="X58" s="18">
        <f t="shared" si="150"/>
        <v>0.76821296336559575</v>
      </c>
      <c r="Y58" s="18">
        <f t="shared" si="150"/>
        <v>0.7851730777701621</v>
      </c>
      <c r="Z58" s="18">
        <f t="shared" si="150"/>
        <v>0.60445781809977772</v>
      </c>
      <c r="AA58" s="18">
        <f t="shared" si="150"/>
        <v>0.65399914633910206</v>
      </c>
      <c r="AB58" s="18">
        <f t="shared" si="150"/>
        <v>0.75293665139135724</v>
      </c>
      <c r="AD58" s="68">
        <f t="shared" si="113"/>
        <v>54.142383991792677</v>
      </c>
      <c r="AE58" s="69">
        <f t="shared" si="114"/>
        <v>84.334569194983573</v>
      </c>
      <c r="AF58" s="69">
        <f t="shared" si="115"/>
        <v>138.47695318677623</v>
      </c>
      <c r="AH58" t="str">
        <f t="shared" si="142"/>
        <v>51 Skilled agricultural and related trades</v>
      </c>
      <c r="AI58" s="18">
        <f t="shared" si="151"/>
        <v>1.1601606575422221</v>
      </c>
      <c r="AJ58" s="18">
        <f t="shared" si="151"/>
        <v>1.3781460356724184</v>
      </c>
      <c r="AK58" s="18">
        <f t="shared" si="151"/>
        <v>0.91138203944122564</v>
      </c>
      <c r="AL58" s="18">
        <f t="shared" si="151"/>
        <v>1.0962866509667308</v>
      </c>
      <c r="AM58" s="18">
        <f t="shared" si="151"/>
        <v>1.2333287511318167</v>
      </c>
      <c r="AO58" s="68">
        <f t="shared" si="117"/>
        <v>53.497696421073037</v>
      </c>
      <c r="AP58" s="69">
        <f t="shared" si="118"/>
        <v>90.247142701942266</v>
      </c>
      <c r="AQ58" s="69">
        <f t="shared" si="119"/>
        <v>143.74483912301531</v>
      </c>
      <c r="AS58" t="str">
        <f t="shared" si="143"/>
        <v>51 Skilled agricultural and related trades</v>
      </c>
      <c r="AT58" s="18">
        <f t="shared" si="152"/>
        <v>2.0439443243974353</v>
      </c>
      <c r="AU58" s="18">
        <f t="shared" si="152"/>
        <v>2.0382233617014354</v>
      </c>
      <c r="AV58" s="18">
        <f t="shared" si="152"/>
        <v>1.350665099189128</v>
      </c>
      <c r="AW58" s="18">
        <f t="shared" si="152"/>
        <v>1.5221607273795792</v>
      </c>
      <c r="AX58" s="18">
        <f t="shared" si="152"/>
        <v>1.728894528795788</v>
      </c>
      <c r="AZ58" s="68">
        <f t="shared" si="121"/>
        <v>53.737724909505772</v>
      </c>
      <c r="BA58" s="69">
        <f t="shared" si="122"/>
        <v>81.521403968081188</v>
      </c>
      <c r="BB58" s="69">
        <f t="shared" si="123"/>
        <v>135.25912887758696</v>
      </c>
      <c r="BD58" t="str">
        <f t="shared" si="144"/>
        <v>51 Skilled agricultural and related trades</v>
      </c>
      <c r="BE58" s="18">
        <f t="shared" si="153"/>
        <v>1.025901068932259</v>
      </c>
      <c r="BF58" s="18">
        <f t="shared" si="153"/>
        <v>1.0942704679274742</v>
      </c>
      <c r="BG58" s="18">
        <f t="shared" si="153"/>
        <v>0.63096992954102915</v>
      </c>
      <c r="BH58" s="18">
        <f t="shared" si="153"/>
        <v>0.63924029311641917</v>
      </c>
      <c r="BI58" s="18">
        <f t="shared" si="153"/>
        <v>0.68399641609672202</v>
      </c>
      <c r="BK58" s="68">
        <f t="shared" si="125"/>
        <v>21.45257983330286</v>
      </c>
      <c r="BL58" s="69">
        <f t="shared" si="126"/>
        <v>58.990986987855152</v>
      </c>
      <c r="BM58" s="69">
        <f t="shared" si="127"/>
        <v>80.443566821158015</v>
      </c>
      <c r="BO58" t="str">
        <f t="shared" si="145"/>
        <v>51 Skilled agricultural and related trades</v>
      </c>
      <c r="BP58" s="18">
        <f t="shared" si="154"/>
        <v>1.5476689559323873</v>
      </c>
      <c r="BQ58" s="18">
        <f t="shared" si="154"/>
        <v>1.6570914197325228</v>
      </c>
      <c r="BR58" s="18">
        <f t="shared" si="154"/>
        <v>1.2132676835706984</v>
      </c>
      <c r="BS58" s="18">
        <f t="shared" si="154"/>
        <v>1.2406830372950568</v>
      </c>
      <c r="BT58" s="18">
        <f t="shared" si="154"/>
        <v>1.5053881675879941</v>
      </c>
      <c r="BV58" s="68">
        <f t="shared" si="129"/>
        <v>4.6486263115874031</v>
      </c>
      <c r="BW58" s="69">
        <f t="shared" si="130"/>
        <v>54.653723185856492</v>
      </c>
      <c r="BX58" s="69">
        <f t="shared" si="131"/>
        <v>59.302349497443899</v>
      </c>
      <c r="BZ58" t="str">
        <f t="shared" si="146"/>
        <v>51 Skilled agricultural and related trades</v>
      </c>
      <c r="CA58" s="18">
        <f t="shared" si="155"/>
        <v>1.7681588147840366</v>
      </c>
      <c r="CB58" s="18">
        <f t="shared" si="155"/>
        <v>1.7771363206114696</v>
      </c>
      <c r="CC58" s="18">
        <f t="shared" si="155"/>
        <v>1.2446325659073842</v>
      </c>
      <c r="CD58" s="18">
        <f t="shared" si="155"/>
        <v>1.2840665114599887</v>
      </c>
      <c r="CE58" s="18">
        <f t="shared" si="155"/>
        <v>2.1177647355225648</v>
      </c>
      <c r="CG58" s="68">
        <f t="shared" si="133"/>
        <v>9.9036779342710517</v>
      </c>
      <c r="CH58" s="69">
        <f t="shared" si="134"/>
        <v>46.895570115772003</v>
      </c>
      <c r="CI58" s="69">
        <f t="shared" si="135"/>
        <v>56.799248050043062</v>
      </c>
      <c r="CK58" t="str">
        <f t="shared" si="147"/>
        <v>51 Skilled agricultural and related trades</v>
      </c>
      <c r="CL58" s="18">
        <f t="shared" si="156"/>
        <v>3.0547706984076557</v>
      </c>
      <c r="CM58" s="18">
        <f t="shared" si="156"/>
        <v>3.4886350264634838</v>
      </c>
      <c r="CN58" s="18">
        <f t="shared" si="156"/>
        <v>2.0732860031151716</v>
      </c>
      <c r="CO58" s="18">
        <f t="shared" si="156"/>
        <v>2.619136406717657</v>
      </c>
      <c r="CP58" s="18">
        <f t="shared" si="156"/>
        <v>1.7911237769695387</v>
      </c>
      <c r="CR58" s="68">
        <f t="shared" si="137"/>
        <v>-46.702061238400141</v>
      </c>
      <c r="CS58" s="69">
        <f t="shared" si="138"/>
        <v>28.197431997068378</v>
      </c>
      <c r="CT58" s="69">
        <f t="shared" si="139"/>
        <v>-18.504629241331763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0.21619768372376674</v>
      </c>
      <c r="C59" s="18">
        <f t="shared" si="148"/>
        <v>0.15321956050734178</v>
      </c>
      <c r="D59" s="18">
        <f t="shared" si="148"/>
        <v>0.14310572260183613</v>
      </c>
      <c r="E59" s="18">
        <f t="shared" si="148"/>
        <v>0.14732666326159008</v>
      </c>
      <c r="F59" s="18">
        <f t="shared" si="148"/>
        <v>0.14617735392669606</v>
      </c>
      <c r="H59" s="68">
        <f t="shared" si="105"/>
        <v>66.824687114799175</v>
      </c>
      <c r="I59" s="69">
        <f t="shared" si="106"/>
        <v>62.799801839149275</v>
      </c>
      <c r="J59" s="69">
        <f t="shared" si="107"/>
        <v>129.62448895394846</v>
      </c>
      <c r="L59" t="str">
        <f t="shared" si="140"/>
        <v>52 Skilled metal, electrical and electronic trades</v>
      </c>
      <c r="M59" s="18">
        <f t="shared" si="149"/>
        <v>0.63031660740080264</v>
      </c>
      <c r="N59" s="18">
        <f t="shared" si="149"/>
        <v>0.56344526447848875</v>
      </c>
      <c r="O59" s="18">
        <f t="shared" si="149"/>
        <v>0.51469503682231954</v>
      </c>
      <c r="P59" s="18">
        <f t="shared" si="149"/>
        <v>0.64887094600281026</v>
      </c>
      <c r="Q59" s="18">
        <f t="shared" si="149"/>
        <v>0.69283315612224261</v>
      </c>
      <c r="S59" s="68">
        <f t="shared" si="109"/>
        <v>123.39699462415226</v>
      </c>
      <c r="T59" s="69">
        <f t="shared" si="110"/>
        <v>88.823094858724744</v>
      </c>
      <c r="U59" s="69">
        <f t="shared" si="111"/>
        <v>212.220089482877</v>
      </c>
      <c r="W59" t="str">
        <f t="shared" si="141"/>
        <v>52 Skilled metal, electrical and electronic trades</v>
      </c>
      <c r="X59" s="18">
        <f t="shared" si="150"/>
        <v>1.0254022137955277</v>
      </c>
      <c r="Y59" s="18">
        <f t="shared" si="150"/>
        <v>0.94947260179723492</v>
      </c>
      <c r="Z59" s="18">
        <f t="shared" si="150"/>
        <v>0.78237535909491696</v>
      </c>
      <c r="AA59" s="18">
        <f t="shared" si="150"/>
        <v>0.928314297115161</v>
      </c>
      <c r="AB59" s="18">
        <f t="shared" si="150"/>
        <v>0.968026106599015</v>
      </c>
      <c r="AD59" s="68">
        <f t="shared" si="113"/>
        <v>53.109288571883042</v>
      </c>
      <c r="AE59" s="69">
        <f t="shared" si="114"/>
        <v>64.968368127602602</v>
      </c>
      <c r="AF59" s="69">
        <f t="shared" si="115"/>
        <v>118.07765669948564</v>
      </c>
      <c r="AH59" t="str">
        <f t="shared" si="142"/>
        <v>52 Skilled metal, electrical and electronic trades</v>
      </c>
      <c r="AI59" s="18">
        <f t="shared" si="151"/>
        <v>1.3820200509782408</v>
      </c>
      <c r="AJ59" s="18">
        <f t="shared" si="151"/>
        <v>1.367729313384404</v>
      </c>
      <c r="AK59" s="18">
        <f t="shared" si="151"/>
        <v>1.1713392441956425</v>
      </c>
      <c r="AL59" s="18">
        <f t="shared" si="151"/>
        <v>1.3184118579076622</v>
      </c>
      <c r="AM59" s="18">
        <f t="shared" si="151"/>
        <v>1.463942330458375</v>
      </c>
      <c r="AO59" s="68">
        <f t="shared" si="117"/>
        <v>41.763604448811506</v>
      </c>
      <c r="AP59" s="69">
        <f t="shared" si="118"/>
        <v>54.375263478644506</v>
      </c>
      <c r="AQ59" s="69">
        <f t="shared" si="119"/>
        <v>96.138867927456019</v>
      </c>
      <c r="AS59" t="str">
        <f t="shared" si="143"/>
        <v>52 Skilled metal, electrical and electronic trades</v>
      </c>
      <c r="AT59" s="18">
        <f t="shared" si="152"/>
        <v>5.5142736923585556</v>
      </c>
      <c r="AU59" s="18">
        <f t="shared" si="152"/>
        <v>5.0835701515125225</v>
      </c>
      <c r="AV59" s="18">
        <f t="shared" si="152"/>
        <v>4.3255418199723108</v>
      </c>
      <c r="AW59" s="18">
        <f t="shared" si="152"/>
        <v>4.5420383589323388</v>
      </c>
      <c r="AX59" s="18">
        <f t="shared" si="152"/>
        <v>4.5064432437538375</v>
      </c>
      <c r="AZ59" s="68">
        <f t="shared" si="121"/>
        <v>25.127572259069954</v>
      </c>
      <c r="BA59" s="69">
        <f t="shared" si="122"/>
        <v>50.336253961466461</v>
      </c>
      <c r="BB59" s="69">
        <f t="shared" si="123"/>
        <v>75.463826220536419</v>
      </c>
      <c r="BD59" t="str">
        <f t="shared" si="144"/>
        <v>52 Skilled metal, electrical and electronic trades</v>
      </c>
      <c r="BE59" s="18">
        <f t="shared" si="153"/>
        <v>7.3741073206954528</v>
      </c>
      <c r="BF59" s="18">
        <f t="shared" si="153"/>
        <v>7.4439684974762015</v>
      </c>
      <c r="BG59" s="18">
        <f t="shared" si="153"/>
        <v>6.2763290279445663</v>
      </c>
      <c r="BH59" s="18">
        <f t="shared" si="153"/>
        <v>6.2440343520392814</v>
      </c>
      <c r="BI59" s="18">
        <f t="shared" si="153"/>
        <v>5.7987348365281592</v>
      </c>
      <c r="BK59" s="68">
        <f t="shared" si="125"/>
        <v>3.5116252432495934</v>
      </c>
      <c r="BL59" s="69">
        <f t="shared" si="126"/>
        <v>36.301467352108737</v>
      </c>
      <c r="BM59" s="69">
        <f t="shared" si="127"/>
        <v>39.813092595358334</v>
      </c>
      <c r="BO59" t="str">
        <f t="shared" si="145"/>
        <v>52 Skilled metal, electrical and electronic trades</v>
      </c>
      <c r="BP59" s="18">
        <f t="shared" si="154"/>
        <v>4.4769898607782714</v>
      </c>
      <c r="BQ59" s="18">
        <f t="shared" si="154"/>
        <v>4.0868120266219599</v>
      </c>
      <c r="BR59" s="18">
        <f t="shared" si="154"/>
        <v>4.1028623701695803</v>
      </c>
      <c r="BS59" s="18">
        <f t="shared" si="154"/>
        <v>3.6582071036060531</v>
      </c>
      <c r="BT59" s="18">
        <f t="shared" si="154"/>
        <v>3.4437552754652776</v>
      </c>
      <c r="BV59" s="68">
        <f t="shared" si="129"/>
        <v>-29.207541271805237</v>
      </c>
      <c r="BW59" s="69">
        <f t="shared" si="130"/>
        <v>31.251645621944192</v>
      </c>
      <c r="BX59" s="69">
        <f t="shared" si="131"/>
        <v>2.0441043501389524</v>
      </c>
      <c r="BZ59" t="str">
        <f t="shared" si="146"/>
        <v>52 Skilled metal, electrical and electronic trades</v>
      </c>
      <c r="CA59" s="18">
        <f t="shared" si="155"/>
        <v>3.6069949083470174</v>
      </c>
      <c r="CB59" s="18">
        <f t="shared" si="155"/>
        <v>3.3427460532366284</v>
      </c>
      <c r="CC59" s="18">
        <f t="shared" si="155"/>
        <v>3.1367836617336726</v>
      </c>
      <c r="CD59" s="18">
        <f t="shared" si="155"/>
        <v>3.2355829980383355</v>
      </c>
      <c r="CE59" s="18">
        <f t="shared" si="155"/>
        <v>2.6308610253850331</v>
      </c>
      <c r="CG59" s="68">
        <f t="shared" si="133"/>
        <v>-45.826235659951898</v>
      </c>
      <c r="CH59" s="69">
        <f t="shared" si="134"/>
        <v>31.158268104391961</v>
      </c>
      <c r="CI59" s="69">
        <f t="shared" si="135"/>
        <v>-14.667967555559935</v>
      </c>
      <c r="CK59" t="str">
        <f t="shared" si="147"/>
        <v>52 Skilled metal, electrical and electronic trades</v>
      </c>
      <c r="CL59" s="18">
        <f t="shared" si="156"/>
        <v>3.3623982753197299</v>
      </c>
      <c r="CM59" s="18">
        <f t="shared" si="156"/>
        <v>3.727901745500132</v>
      </c>
      <c r="CN59" s="18">
        <f t="shared" si="156"/>
        <v>3.5203626005555031</v>
      </c>
      <c r="CO59" s="18">
        <f t="shared" si="156"/>
        <v>4.3044360167528817</v>
      </c>
      <c r="CP59" s="18">
        <f t="shared" si="156"/>
        <v>4.9666952993831019</v>
      </c>
      <c r="CR59" s="68">
        <f t="shared" si="137"/>
        <v>-12.958944471727484</v>
      </c>
      <c r="CS59" s="69">
        <f t="shared" si="138"/>
        <v>32.592388729747476</v>
      </c>
      <c r="CT59" s="69">
        <f t="shared" si="139"/>
        <v>19.633444258019995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0.15090488332835994</v>
      </c>
      <c r="C60" s="18">
        <f t="shared" si="148"/>
        <v>7.9097568660822085E-2</v>
      </c>
      <c r="D60" s="18">
        <f t="shared" si="148"/>
        <v>5.5226581426448235E-2</v>
      </c>
      <c r="E60" s="18">
        <f t="shared" si="148"/>
        <v>8.5679209520076238E-2</v>
      </c>
      <c r="F60" s="18">
        <f t="shared" si="148"/>
        <v>7.019505218165259E-2</v>
      </c>
      <c r="H60" s="68">
        <f t="shared" si="105"/>
        <v>107.58480680848524</v>
      </c>
      <c r="I60" s="69">
        <f t="shared" si="106"/>
        <v>89.164703149855768</v>
      </c>
      <c r="J60" s="69">
        <f t="shared" si="107"/>
        <v>196.74950995834101</v>
      </c>
      <c r="L60" t="str">
        <f t="shared" si="140"/>
        <v>53 Skilled construction and building trades</v>
      </c>
      <c r="M60" s="18">
        <f t="shared" si="149"/>
        <v>0.26394888592430649</v>
      </c>
      <c r="N60" s="18">
        <f t="shared" si="149"/>
        <v>0.19238711000114386</v>
      </c>
      <c r="O60" s="18">
        <f t="shared" si="149"/>
        <v>0.17650801955168258</v>
      </c>
      <c r="P60" s="18">
        <f t="shared" si="149"/>
        <v>0.19317226086062406</v>
      </c>
      <c r="Q60" s="18">
        <f t="shared" si="149"/>
        <v>0.16487624063209011</v>
      </c>
      <c r="S60" s="68">
        <f t="shared" si="109"/>
        <v>55.02162246445107</v>
      </c>
      <c r="T60" s="69">
        <f t="shared" si="110"/>
        <v>70.464160369167999</v>
      </c>
      <c r="U60" s="69">
        <f t="shared" si="111"/>
        <v>125.48578283361907</v>
      </c>
      <c r="W60" t="str">
        <f t="shared" si="141"/>
        <v>53 Skilled construction and building trades</v>
      </c>
      <c r="X60" s="18">
        <f t="shared" si="150"/>
        <v>0.54939431630611635</v>
      </c>
      <c r="Y60" s="18">
        <f t="shared" si="150"/>
        <v>0.39904005616657373</v>
      </c>
      <c r="Z60" s="18">
        <f t="shared" si="150"/>
        <v>0.34860360522596623</v>
      </c>
      <c r="AA60" s="18">
        <f t="shared" si="150"/>
        <v>0.43575108892696346</v>
      </c>
      <c r="AB60" s="18">
        <f t="shared" si="150"/>
        <v>0.40625044742679717</v>
      </c>
      <c r="AD60" s="68">
        <f t="shared" si="113"/>
        <v>44.208749395640574</v>
      </c>
      <c r="AE60" s="69">
        <f t="shared" si="114"/>
        <v>68.176142678709454</v>
      </c>
      <c r="AF60" s="69">
        <f t="shared" si="115"/>
        <v>112.38489207435003</v>
      </c>
      <c r="AH60" t="str">
        <f t="shared" si="142"/>
        <v>53 Skilled construction and building trades</v>
      </c>
      <c r="AI60" s="18">
        <f t="shared" si="151"/>
        <v>0.9933813636211869</v>
      </c>
      <c r="AJ60" s="18">
        <f t="shared" si="151"/>
        <v>0.95856101877857725</v>
      </c>
      <c r="AK60" s="18">
        <f t="shared" si="151"/>
        <v>0.88572576895150634</v>
      </c>
      <c r="AL60" s="18">
        <f t="shared" si="151"/>
        <v>1.1225982652270814</v>
      </c>
      <c r="AM60" s="18">
        <f t="shared" si="151"/>
        <v>1.086596909213654</v>
      </c>
      <c r="AO60" s="68">
        <f t="shared" si="117"/>
        <v>39.153026844401467</v>
      </c>
      <c r="AP60" s="69">
        <f t="shared" si="118"/>
        <v>70.447802849733137</v>
      </c>
      <c r="AQ60" s="69">
        <f t="shared" si="119"/>
        <v>109.6008296941346</v>
      </c>
      <c r="AS60" t="str">
        <f t="shared" si="143"/>
        <v>53 Skilled construction and building trades</v>
      </c>
      <c r="AT60" s="18">
        <f t="shared" si="152"/>
        <v>1.5794816421716638</v>
      </c>
      <c r="AU60" s="18">
        <f t="shared" si="152"/>
        <v>1.2828522703157954</v>
      </c>
      <c r="AV60" s="18">
        <f t="shared" si="152"/>
        <v>1.2204679962830363</v>
      </c>
      <c r="AW60" s="18">
        <f t="shared" si="152"/>
        <v>1.5720047977712905</v>
      </c>
      <c r="AX60" s="18">
        <f t="shared" si="152"/>
        <v>1.4423127389739552</v>
      </c>
      <c r="AZ60" s="68">
        <f t="shared" si="121"/>
        <v>41.936035858249291</v>
      </c>
      <c r="BA60" s="69">
        <f t="shared" si="122"/>
        <v>71.948486848876257</v>
      </c>
      <c r="BB60" s="69">
        <f t="shared" si="123"/>
        <v>113.88452270712554</v>
      </c>
      <c r="BD60" t="str">
        <f t="shared" si="144"/>
        <v>53 Skilled construction and building trades</v>
      </c>
      <c r="BE60" s="18">
        <f t="shared" si="153"/>
        <v>4.001767470082882</v>
      </c>
      <c r="BF60" s="18">
        <f t="shared" si="153"/>
        <v>3.5348209050872463</v>
      </c>
      <c r="BG60" s="18">
        <f t="shared" si="153"/>
        <v>3.1988072589966636</v>
      </c>
      <c r="BH60" s="18">
        <f t="shared" si="153"/>
        <v>3.2184162426009126</v>
      </c>
      <c r="BI60" s="18">
        <f t="shared" si="153"/>
        <v>2.6028674899694573</v>
      </c>
      <c r="BK60" s="68">
        <f t="shared" si="125"/>
        <v>-8.8355394085243582</v>
      </c>
      <c r="BL60" s="69">
        <f t="shared" si="126"/>
        <v>37.88673177315944</v>
      </c>
      <c r="BM60" s="69">
        <f t="shared" si="127"/>
        <v>29.051192364635082</v>
      </c>
      <c r="BO60" t="str">
        <f t="shared" si="145"/>
        <v>53 Skilled construction and building trades</v>
      </c>
      <c r="BP60" s="18">
        <f t="shared" si="154"/>
        <v>3.5982193176457908</v>
      </c>
      <c r="BQ60" s="18">
        <f t="shared" si="154"/>
        <v>3.2553131371832182</v>
      </c>
      <c r="BR60" s="18">
        <f t="shared" si="154"/>
        <v>3.549403801140119</v>
      </c>
      <c r="BS60" s="18">
        <f t="shared" si="154"/>
        <v>3.654490144618288</v>
      </c>
      <c r="BT60" s="18">
        <f t="shared" si="154"/>
        <v>3.9390180373782648</v>
      </c>
      <c r="BV60" s="68">
        <f t="shared" si="129"/>
        <v>-6.4003503540483457</v>
      </c>
      <c r="BW60" s="69">
        <f t="shared" si="130"/>
        <v>44.193227823331412</v>
      </c>
      <c r="BX60" s="69">
        <f t="shared" si="131"/>
        <v>37.792877469283063</v>
      </c>
      <c r="BZ60" t="str">
        <f t="shared" si="146"/>
        <v>53 Skilled construction and building trades</v>
      </c>
      <c r="CA60" s="18">
        <f t="shared" si="155"/>
        <v>2.9497730626448315</v>
      </c>
      <c r="CB60" s="18">
        <f t="shared" si="155"/>
        <v>2.4977440722671003</v>
      </c>
      <c r="CC60" s="18">
        <f t="shared" si="155"/>
        <v>2.6189266806875944</v>
      </c>
      <c r="CD60" s="18">
        <f t="shared" si="155"/>
        <v>2.90219202897342</v>
      </c>
      <c r="CE60" s="18">
        <f t="shared" si="155"/>
        <v>3.5179682370146064</v>
      </c>
      <c r="CG60" s="68">
        <f t="shared" si="133"/>
        <v>-13.235064531224916</v>
      </c>
      <c r="CH60" s="69">
        <f t="shared" si="134"/>
        <v>39.79540550099955</v>
      </c>
      <c r="CI60" s="69">
        <f t="shared" si="135"/>
        <v>26.560340969774636</v>
      </c>
      <c r="CK60" t="str">
        <f t="shared" si="147"/>
        <v>53 Skilled construction and building trades</v>
      </c>
      <c r="CL60" s="18">
        <f t="shared" si="156"/>
        <v>4.1315997615775775</v>
      </c>
      <c r="CM60" s="18">
        <f t="shared" si="156"/>
        <v>3.7862607594351365</v>
      </c>
      <c r="CN60" s="18">
        <f t="shared" si="156"/>
        <v>3.710981486073174</v>
      </c>
      <c r="CO60" s="18">
        <f t="shared" si="156"/>
        <v>3.47466289095403</v>
      </c>
      <c r="CP60" s="18">
        <f t="shared" si="156"/>
        <v>1.3192482250373891</v>
      </c>
      <c r="CR60" s="68">
        <f t="shared" si="137"/>
        <v>-78.067822048639584</v>
      </c>
      <c r="CS60" s="69">
        <f t="shared" si="138"/>
        <v>15.928955147789022</v>
      </c>
      <c r="CT60" s="69">
        <f t="shared" si="139"/>
        <v>-62.138866900850552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0.49016132554788489</v>
      </c>
      <c r="C61" s="18">
        <f t="shared" si="148"/>
        <v>0.38845272707168021</v>
      </c>
      <c r="D61" s="18">
        <f t="shared" si="148"/>
        <v>0.39894247552524553</v>
      </c>
      <c r="E61" s="18">
        <f t="shared" si="148"/>
        <v>0.44703195784035027</v>
      </c>
      <c r="F61" s="18">
        <f t="shared" si="148"/>
        <v>0.50113061400828429</v>
      </c>
      <c r="H61" s="68">
        <f t="shared" si="105"/>
        <v>105.15300378253276</v>
      </c>
      <c r="I61" s="69">
        <f t="shared" si="106"/>
        <v>83.247522046700666</v>
      </c>
      <c r="J61" s="69">
        <f t="shared" si="107"/>
        <v>188.4005258292334</v>
      </c>
      <c r="L61" t="str">
        <f t="shared" si="140"/>
        <v>54 Textiles, printing and other skilled trades</v>
      </c>
      <c r="M61" s="18">
        <f t="shared" si="149"/>
        <v>0.63896921110534444</v>
      </c>
      <c r="N61" s="18">
        <f t="shared" si="149"/>
        <v>0.55018064761341778</v>
      </c>
      <c r="O61" s="18">
        <f t="shared" si="149"/>
        <v>0.54303459000096677</v>
      </c>
      <c r="P61" s="18">
        <f t="shared" si="149"/>
        <v>0.56992809435508163</v>
      </c>
      <c r="Q61" s="18">
        <f t="shared" si="149"/>
        <v>0.64540441807372517</v>
      </c>
      <c r="S61" s="68">
        <f t="shared" si="109"/>
        <v>97.243674086596442</v>
      </c>
      <c r="T61" s="69">
        <f t="shared" si="110"/>
        <v>86.974394624309767</v>
      </c>
      <c r="U61" s="69">
        <f t="shared" si="111"/>
        <v>184.21806871090621</v>
      </c>
      <c r="W61" t="str">
        <f t="shared" si="141"/>
        <v>54 Textiles, printing and other skilled trades</v>
      </c>
      <c r="X61" s="18">
        <f t="shared" si="150"/>
        <v>0.92415158601922565</v>
      </c>
      <c r="Y61" s="18">
        <f t="shared" si="150"/>
        <v>0.78430241534799117</v>
      </c>
      <c r="Z61" s="18">
        <f t="shared" si="150"/>
        <v>0.76932434466374078</v>
      </c>
      <c r="AA61" s="18">
        <f t="shared" si="150"/>
        <v>0.86842838687633106</v>
      </c>
      <c r="AB61" s="18">
        <f t="shared" si="150"/>
        <v>0.98374245521368331</v>
      </c>
      <c r="AD61" s="68">
        <f t="shared" si="113"/>
        <v>58.234642987786046</v>
      </c>
      <c r="AE61" s="69">
        <f t="shared" si="114"/>
        <v>73.033287979447493</v>
      </c>
      <c r="AF61" s="69">
        <f t="shared" si="115"/>
        <v>131.26793096723353</v>
      </c>
      <c r="AH61" t="str">
        <f t="shared" si="142"/>
        <v>54 Textiles, printing and other skilled trades</v>
      </c>
      <c r="AI61" s="18">
        <f t="shared" si="151"/>
        <v>1.1697329317595171</v>
      </c>
      <c r="AJ61" s="18">
        <f t="shared" si="151"/>
        <v>1.1328090124574397</v>
      </c>
      <c r="AK61" s="18">
        <f t="shared" si="151"/>
        <v>1.2239741145037459</v>
      </c>
      <c r="AL61" s="18">
        <f t="shared" si="151"/>
        <v>1.2885032438247026</v>
      </c>
      <c r="AM61" s="18">
        <f t="shared" si="151"/>
        <v>1.4565872709268453</v>
      </c>
      <c r="AO61" s="68">
        <f t="shared" si="117"/>
        <v>34.985695772898815</v>
      </c>
      <c r="AP61" s="69">
        <f t="shared" si="118"/>
        <v>63.317930048485195</v>
      </c>
      <c r="AQ61" s="69">
        <f t="shared" si="119"/>
        <v>98.303625821384017</v>
      </c>
      <c r="AS61" t="str">
        <f t="shared" si="143"/>
        <v>54 Textiles, printing and other skilled trades</v>
      </c>
      <c r="AT61" s="18">
        <f t="shared" si="152"/>
        <v>1.4566537814433775</v>
      </c>
      <c r="AU61" s="18">
        <f t="shared" si="152"/>
        <v>1.3174667804291778</v>
      </c>
      <c r="AV61" s="18">
        <f t="shared" si="152"/>
        <v>1.2857384111858527</v>
      </c>
      <c r="AW61" s="18">
        <f t="shared" si="152"/>
        <v>1.3736402369109748</v>
      </c>
      <c r="AX61" s="18">
        <f t="shared" si="152"/>
        <v>1.4530876674600912</v>
      </c>
      <c r="AZ61" s="68">
        <f t="shared" si="121"/>
        <v>35.737181219882977</v>
      </c>
      <c r="BA61" s="69">
        <f t="shared" si="122"/>
        <v>62.847217360342299</v>
      </c>
      <c r="BB61" s="69">
        <f t="shared" si="123"/>
        <v>98.584398580225269</v>
      </c>
      <c r="BD61" t="str">
        <f t="shared" si="144"/>
        <v>54 Textiles, printing and other skilled trades</v>
      </c>
      <c r="BE61" s="18">
        <f t="shared" si="153"/>
        <v>2.6401481249298491</v>
      </c>
      <c r="BF61" s="18">
        <f t="shared" si="153"/>
        <v>2.4278156381288856</v>
      </c>
      <c r="BG61" s="18">
        <f t="shared" si="153"/>
        <v>2.3590953217792006</v>
      </c>
      <c r="BH61" s="18">
        <f t="shared" si="153"/>
        <v>2.4862344218547561</v>
      </c>
      <c r="BI61" s="18">
        <f t="shared" si="153"/>
        <v>2.6285764860088259</v>
      </c>
      <c r="BK61" s="68">
        <f t="shared" si="125"/>
        <v>24.835098903068364</v>
      </c>
      <c r="BL61" s="69">
        <f t="shared" si="126"/>
        <v>48.867805875638282</v>
      </c>
      <c r="BM61" s="69">
        <f t="shared" si="127"/>
        <v>73.702904778706653</v>
      </c>
      <c r="BO61" t="str">
        <f t="shared" si="145"/>
        <v>54 Textiles, printing and other skilled trades</v>
      </c>
      <c r="BP61" s="18">
        <f t="shared" si="154"/>
        <v>2.7766933247421908</v>
      </c>
      <c r="BQ61" s="18">
        <f t="shared" si="154"/>
        <v>2.3356436834039065</v>
      </c>
      <c r="BR61" s="18">
        <f t="shared" si="154"/>
        <v>2.490205655783285</v>
      </c>
      <c r="BS61" s="18">
        <f t="shared" si="154"/>
        <v>2.2699080938887342</v>
      </c>
      <c r="BT61" s="18">
        <f t="shared" si="154"/>
        <v>2.2230977636706513</v>
      </c>
      <c r="BV61" s="68">
        <f t="shared" si="129"/>
        <v>-24.705195446707187</v>
      </c>
      <c r="BW61" s="69">
        <f t="shared" si="130"/>
        <v>33.854811374022034</v>
      </c>
      <c r="BX61" s="69">
        <f t="shared" si="131"/>
        <v>9.1496159273148407</v>
      </c>
      <c r="BZ61" t="str">
        <f t="shared" si="146"/>
        <v>54 Textiles, printing and other skilled trades</v>
      </c>
      <c r="CA61" s="18">
        <f t="shared" si="155"/>
        <v>3.4487316535705657</v>
      </c>
      <c r="CB61" s="18">
        <f t="shared" si="155"/>
        <v>3.1597959221588821</v>
      </c>
      <c r="CC61" s="18">
        <f t="shared" si="155"/>
        <v>3.4177727427733209</v>
      </c>
      <c r="CD61" s="18">
        <f t="shared" si="155"/>
        <v>3.5696061241978883</v>
      </c>
      <c r="CE61" s="18">
        <f t="shared" si="155"/>
        <v>4.3737681465354612</v>
      </c>
      <c r="CG61" s="68">
        <f t="shared" si="133"/>
        <v>-17.341361096704535</v>
      </c>
      <c r="CH61" s="69">
        <f t="shared" si="134"/>
        <v>34.42950847868098</v>
      </c>
      <c r="CI61" s="69">
        <f t="shared" si="135"/>
        <v>17.088147381976448</v>
      </c>
      <c r="CK61" t="str">
        <f t="shared" si="147"/>
        <v>54 Textiles, printing and other skilled trades</v>
      </c>
      <c r="CL61" s="18">
        <f t="shared" si="156"/>
        <v>3.9520670576055594</v>
      </c>
      <c r="CM61" s="18">
        <f t="shared" si="156"/>
        <v>3.6297214126868664</v>
      </c>
      <c r="CN61" s="18">
        <f t="shared" si="156"/>
        <v>3.9646066146663399</v>
      </c>
      <c r="CO61" s="18">
        <f t="shared" si="156"/>
        <v>3.1941955750004456</v>
      </c>
      <c r="CP61" s="18">
        <f t="shared" si="156"/>
        <v>3.0158284541328237</v>
      </c>
      <c r="CR61" s="68">
        <f t="shared" si="137"/>
        <v>-53.069999016153346</v>
      </c>
      <c r="CS61" s="69">
        <f t="shared" si="138"/>
        <v>17.565905991533281</v>
      </c>
      <c r="CT61" s="69">
        <f t="shared" si="139"/>
        <v>-35.504093024620069</v>
      </c>
    </row>
    <row r="62" spans="1:98" x14ac:dyDescent="0.2">
      <c r="A62" t="str">
        <f t="shared" si="103"/>
        <v>61 Caring personal service occupations</v>
      </c>
      <c r="B62" s="18">
        <f t="shared" si="148"/>
        <v>0.32268632057117347</v>
      </c>
      <c r="C62" s="18">
        <f t="shared" si="148"/>
        <v>0.30675027868680965</v>
      </c>
      <c r="D62" s="18">
        <f t="shared" si="148"/>
        <v>0.29121343670884847</v>
      </c>
      <c r="E62" s="18">
        <f t="shared" si="148"/>
        <v>0.35401492917912353</v>
      </c>
      <c r="F62" s="18">
        <f t="shared" si="148"/>
        <v>0.41127562997357514</v>
      </c>
      <c r="H62" s="68">
        <f t="shared" si="105"/>
        <v>130.65283154391832</v>
      </c>
      <c r="I62" s="69">
        <f t="shared" si="106"/>
        <v>98.496116385400086</v>
      </c>
      <c r="J62" s="69">
        <f t="shared" si="107"/>
        <v>229.14894792931841</v>
      </c>
      <c r="L62" t="str">
        <f t="shared" si="140"/>
        <v>61 Caring personal service occupations</v>
      </c>
      <c r="M62" s="18">
        <f t="shared" si="149"/>
        <v>2.524382835293284</v>
      </c>
      <c r="N62" s="18">
        <f t="shared" si="149"/>
        <v>2.8244920373483433</v>
      </c>
      <c r="O62" s="18">
        <f t="shared" si="149"/>
        <v>2.5843460779179832</v>
      </c>
      <c r="P62" s="18">
        <f t="shared" si="149"/>
        <v>2.9849749475034697</v>
      </c>
      <c r="Q62" s="18">
        <f t="shared" si="149"/>
        <v>3.4334708176196607</v>
      </c>
      <c r="S62" s="68">
        <f t="shared" si="109"/>
        <v>120.48615964360255</v>
      </c>
      <c r="T62" s="69">
        <f t="shared" si="110"/>
        <v>98.394244231655819</v>
      </c>
      <c r="U62" s="69">
        <f t="shared" si="111"/>
        <v>218.88040387525837</v>
      </c>
      <c r="W62" t="str">
        <f t="shared" si="141"/>
        <v>61 Caring personal service occupations</v>
      </c>
      <c r="X62" s="18">
        <f t="shared" si="150"/>
        <v>4.0893083511328889</v>
      </c>
      <c r="Y62" s="18">
        <f t="shared" si="150"/>
        <v>4.5231251305895777</v>
      </c>
      <c r="Z62" s="18">
        <f t="shared" si="150"/>
        <v>4.5600829888751511</v>
      </c>
      <c r="AA62" s="18">
        <f t="shared" si="150"/>
        <v>4.9945925406146063</v>
      </c>
      <c r="AB62" s="18">
        <f t="shared" si="150"/>
        <v>5.5352241829350497</v>
      </c>
      <c r="AD62" s="68">
        <f t="shared" si="113"/>
        <v>50.20766709441493</v>
      </c>
      <c r="AE62" s="69">
        <f t="shared" si="114"/>
        <v>80.619793874364987</v>
      </c>
      <c r="AF62" s="69">
        <f t="shared" si="115"/>
        <v>130.82746096877992</v>
      </c>
      <c r="AH62" t="str">
        <f t="shared" si="142"/>
        <v>61 Caring personal service occupations</v>
      </c>
      <c r="AI62" s="18">
        <f t="shared" si="151"/>
        <v>13.045600335687499</v>
      </c>
      <c r="AJ62" s="18">
        <f t="shared" si="151"/>
        <v>14.192822120889517</v>
      </c>
      <c r="AK62" s="18">
        <f t="shared" si="151"/>
        <v>14.307453625456098</v>
      </c>
      <c r="AL62" s="18">
        <f t="shared" si="151"/>
        <v>14.651357919369667</v>
      </c>
      <c r="AM62" s="18">
        <f t="shared" si="151"/>
        <v>14.353337737693558</v>
      </c>
      <c r="AO62" s="68">
        <f t="shared" si="117"/>
        <v>13.792602297115087</v>
      </c>
      <c r="AP62" s="69">
        <f t="shared" si="118"/>
        <v>61.367693994577209</v>
      </c>
      <c r="AQ62" s="69">
        <f t="shared" si="119"/>
        <v>75.160296291692291</v>
      </c>
      <c r="AS62" t="str">
        <f t="shared" si="143"/>
        <v>61 Caring personal service occupations</v>
      </c>
      <c r="AT62" s="18">
        <f t="shared" si="152"/>
        <v>7.0029576501822222</v>
      </c>
      <c r="AU62" s="18">
        <f t="shared" si="152"/>
        <v>7.8006339020879487</v>
      </c>
      <c r="AV62" s="18">
        <f t="shared" si="152"/>
        <v>7.9637827180492229</v>
      </c>
      <c r="AW62" s="18">
        <f t="shared" si="152"/>
        <v>7.9716872024038228</v>
      </c>
      <c r="AX62" s="18">
        <f t="shared" si="152"/>
        <v>8.1010660224158251</v>
      </c>
      <c r="AZ62" s="68">
        <f t="shared" si="121"/>
        <v>22.175013915615811</v>
      </c>
      <c r="BA62" s="69">
        <f t="shared" si="122"/>
        <v>64.863062102982155</v>
      </c>
      <c r="BB62" s="69">
        <f t="shared" si="123"/>
        <v>87.038076018597963</v>
      </c>
      <c r="BD62" t="str">
        <f t="shared" si="144"/>
        <v>61 Caring personal service occupations</v>
      </c>
      <c r="BE62" s="18">
        <f t="shared" si="153"/>
        <v>12.2116918267334</v>
      </c>
      <c r="BF62" s="18">
        <f t="shared" si="153"/>
        <v>13.425022414671586</v>
      </c>
      <c r="BG62" s="18">
        <f t="shared" si="153"/>
        <v>13.833146811202134</v>
      </c>
      <c r="BH62" s="18">
        <f t="shared" si="153"/>
        <v>14.929370540005449</v>
      </c>
      <c r="BI62" s="18">
        <f t="shared" si="153"/>
        <v>16.853382602691305</v>
      </c>
      <c r="BK62" s="68">
        <f t="shared" si="125"/>
        <v>36.498435766442036</v>
      </c>
      <c r="BL62" s="69">
        <f t="shared" si="126"/>
        <v>72.820135182457463</v>
      </c>
      <c r="BM62" s="69">
        <f t="shared" si="127"/>
        <v>109.31857094889949</v>
      </c>
      <c r="BO62" t="str">
        <f t="shared" si="145"/>
        <v>61 Caring personal service occupations</v>
      </c>
      <c r="BP62" s="18">
        <f t="shared" si="154"/>
        <v>9.60924094534486</v>
      </c>
      <c r="BQ62" s="18">
        <f t="shared" si="154"/>
        <v>10.443326409198535</v>
      </c>
      <c r="BR62" s="18">
        <f t="shared" si="154"/>
        <v>9.3488104402951731</v>
      </c>
      <c r="BS62" s="18">
        <f t="shared" si="154"/>
        <v>10.216106453430724</v>
      </c>
      <c r="BT62" s="18">
        <f t="shared" si="154"/>
        <v>10.563637094311371</v>
      </c>
      <c r="BV62" s="68">
        <f t="shared" si="129"/>
        <v>-4.6987092649074675</v>
      </c>
      <c r="BW62" s="69">
        <f t="shared" si="130"/>
        <v>50.779755994769168</v>
      </c>
      <c r="BX62" s="69">
        <f t="shared" si="131"/>
        <v>46.081046729861711</v>
      </c>
      <c r="BZ62" t="str">
        <f t="shared" si="146"/>
        <v>61 Caring personal service occupations</v>
      </c>
      <c r="CA62" s="18">
        <f t="shared" si="155"/>
        <v>4.3253311712766269</v>
      </c>
      <c r="CB62" s="18">
        <f t="shared" si="155"/>
        <v>3.004604000148853</v>
      </c>
      <c r="CC62" s="18">
        <f t="shared" si="155"/>
        <v>2.6708694775059838</v>
      </c>
      <c r="CD62" s="18">
        <f t="shared" si="155"/>
        <v>2.0667405960991454</v>
      </c>
      <c r="CE62" s="18">
        <f t="shared" si="155"/>
        <v>2.4871797839027296</v>
      </c>
      <c r="CG62" s="68">
        <f t="shared" si="133"/>
        <v>-39.850753912286358</v>
      </c>
      <c r="CH62" s="69">
        <f t="shared" si="134"/>
        <v>23.945362887868839</v>
      </c>
      <c r="CI62" s="69">
        <f t="shared" si="135"/>
        <v>-15.90539102441752</v>
      </c>
      <c r="CK62" t="str">
        <f t="shared" si="147"/>
        <v>61 Caring personal service occupations</v>
      </c>
      <c r="CL62" s="18">
        <f t="shared" si="156"/>
        <v>1.8189327289870822</v>
      </c>
      <c r="CM62" s="18">
        <f t="shared" si="156"/>
        <v>1.7269222147177052</v>
      </c>
      <c r="CN62" s="18">
        <f t="shared" si="156"/>
        <v>1.6320888281445234</v>
      </c>
      <c r="CO62" s="18">
        <f t="shared" si="156"/>
        <v>2.0506557064375275</v>
      </c>
      <c r="CP62" s="18">
        <f t="shared" si="156"/>
        <v>2.4439041314848624</v>
      </c>
      <c r="CR62" s="68">
        <f t="shared" si="137"/>
        <v>-7.6186288907582833</v>
      </c>
      <c r="CS62" s="69">
        <f t="shared" si="138"/>
        <v>26.091836096182362</v>
      </c>
      <c r="CT62" s="69">
        <f t="shared" si="139"/>
        <v>18.473207205424082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0.1791221470824213</v>
      </c>
      <c r="C63" s="18">
        <f t="shared" si="148"/>
        <v>0.16673786384464848</v>
      </c>
      <c r="D63" s="18">
        <f t="shared" si="148"/>
        <v>0.15192391416302037</v>
      </c>
      <c r="E63" s="18">
        <f t="shared" si="148"/>
        <v>0.16867016032897522</v>
      </c>
      <c r="F63" s="18">
        <f t="shared" si="148"/>
        <v>0.19726424808925225</v>
      </c>
      <c r="H63" s="68">
        <f t="shared" si="105"/>
        <v>112.06034529946916</v>
      </c>
      <c r="I63" s="69">
        <f t="shared" si="106"/>
        <v>87.857481003804182</v>
      </c>
      <c r="J63" s="69">
        <f t="shared" si="107"/>
        <v>199.91782630327336</v>
      </c>
      <c r="L63" t="str">
        <f t="shared" si="140"/>
        <v>62 Leisure, travel and related personal service occupations</v>
      </c>
      <c r="M63" s="18">
        <f t="shared" si="149"/>
        <v>0.45626996428183703</v>
      </c>
      <c r="N63" s="18">
        <f t="shared" si="149"/>
        <v>0.45615976231201166</v>
      </c>
      <c r="O63" s="18">
        <f t="shared" si="149"/>
        <v>0.41369223242599734</v>
      </c>
      <c r="P63" s="18">
        <f t="shared" si="149"/>
        <v>0.4476402109005671</v>
      </c>
      <c r="Q63" s="18">
        <f t="shared" si="149"/>
        <v>0.4589337844159968</v>
      </c>
      <c r="S63" s="68">
        <f t="shared" si="109"/>
        <v>84.107426121007876</v>
      </c>
      <c r="T63" s="69">
        <f t="shared" si="110"/>
        <v>79.535925712481173</v>
      </c>
      <c r="U63" s="69">
        <f t="shared" si="111"/>
        <v>163.64335183348905</v>
      </c>
      <c r="W63" t="str">
        <f t="shared" si="141"/>
        <v>62 Leisure, travel and related personal service occupations</v>
      </c>
      <c r="X63" s="18">
        <f t="shared" si="150"/>
        <v>1.0445588261586618</v>
      </c>
      <c r="Y63" s="18">
        <f t="shared" si="150"/>
        <v>1.1325743947682176</v>
      </c>
      <c r="Z63" s="18">
        <f t="shared" si="150"/>
        <v>1.2048105016070685</v>
      </c>
      <c r="AA63" s="18">
        <f t="shared" si="150"/>
        <v>1.4057776349140945</v>
      </c>
      <c r="AB63" s="18">
        <f t="shared" si="150"/>
        <v>1.6909513510278509</v>
      </c>
      <c r="AD63" s="68">
        <f t="shared" si="113"/>
        <v>73.676877011259819</v>
      </c>
      <c r="AE63" s="69">
        <f t="shared" si="114"/>
        <v>82.652749654257548</v>
      </c>
      <c r="AF63" s="69">
        <f t="shared" si="115"/>
        <v>156.32962666551737</v>
      </c>
      <c r="AH63" t="str">
        <f t="shared" si="142"/>
        <v>62 Leisure, travel and related personal service occupations</v>
      </c>
      <c r="AI63" s="18">
        <f t="shared" si="151"/>
        <v>2.0510780381984262</v>
      </c>
      <c r="AJ63" s="18">
        <f t="shared" si="151"/>
        <v>2.5405928179744794</v>
      </c>
      <c r="AK63" s="18">
        <f t="shared" si="151"/>
        <v>2.6557013287914306</v>
      </c>
      <c r="AL63" s="18">
        <f t="shared" si="151"/>
        <v>2.9066867883314069</v>
      </c>
      <c r="AM63" s="18">
        <f t="shared" si="151"/>
        <v>3.406619672470812</v>
      </c>
      <c r="AO63" s="68">
        <f t="shared" si="117"/>
        <v>45.501640979768702</v>
      </c>
      <c r="AP63" s="69">
        <f t="shared" si="118"/>
        <v>72.359973279934408</v>
      </c>
      <c r="AQ63" s="69">
        <f t="shared" si="119"/>
        <v>117.86161425970312</v>
      </c>
      <c r="AS63" t="str">
        <f t="shared" si="143"/>
        <v>62 Leisure, travel and related personal service occupations</v>
      </c>
      <c r="AT63" s="18">
        <f t="shared" si="152"/>
        <v>2.4125234973062133</v>
      </c>
      <c r="AU63" s="18">
        <f t="shared" si="152"/>
        <v>2.8075367162317626</v>
      </c>
      <c r="AV63" s="18">
        <f t="shared" si="152"/>
        <v>3.3701391411289792</v>
      </c>
      <c r="AW63" s="18">
        <f t="shared" si="152"/>
        <v>3.7841188578002436</v>
      </c>
      <c r="AX63" s="18">
        <f t="shared" si="152"/>
        <v>4.5708593306032315</v>
      </c>
      <c r="AZ63" s="68">
        <f t="shared" si="121"/>
        <v>62.895711944399324</v>
      </c>
      <c r="BA63" s="69">
        <f t="shared" si="122"/>
        <v>79.504073854662209</v>
      </c>
      <c r="BB63" s="69">
        <f t="shared" si="123"/>
        <v>142.3997857990615</v>
      </c>
      <c r="BD63" t="str">
        <f t="shared" si="144"/>
        <v>62 Leisure, travel and related personal service occupations</v>
      </c>
      <c r="BE63" s="18">
        <f t="shared" si="153"/>
        <v>2.7607417589113301</v>
      </c>
      <c r="BF63" s="18">
        <f t="shared" si="153"/>
        <v>2.7073540967995249</v>
      </c>
      <c r="BG63" s="18">
        <f t="shared" si="153"/>
        <v>2.9686576076134603</v>
      </c>
      <c r="BH63" s="18">
        <f t="shared" si="153"/>
        <v>2.8061766510111288</v>
      </c>
      <c r="BI63" s="18">
        <f t="shared" si="153"/>
        <v>2.585972075926394</v>
      </c>
      <c r="BK63" s="68">
        <f t="shared" si="125"/>
        <v>-2.4055096214632261</v>
      </c>
      <c r="BL63" s="69">
        <f t="shared" si="126"/>
        <v>48.17316971941095</v>
      </c>
      <c r="BM63" s="69">
        <f t="shared" si="127"/>
        <v>45.767660097947719</v>
      </c>
      <c r="BO63" t="str">
        <f t="shared" si="145"/>
        <v>62 Leisure, travel and related personal service occupations</v>
      </c>
      <c r="BP63" s="18">
        <f t="shared" si="154"/>
        <v>2.6869418834930494</v>
      </c>
      <c r="BQ63" s="18">
        <f t="shared" si="154"/>
        <v>2.8859484796110615</v>
      </c>
      <c r="BR63" s="18">
        <f t="shared" si="154"/>
        <v>2.8945619311505562</v>
      </c>
      <c r="BS63" s="18">
        <f t="shared" si="154"/>
        <v>2.785870379254288</v>
      </c>
      <c r="BT63" s="18">
        <f t="shared" si="154"/>
        <v>2.4977500595664561</v>
      </c>
      <c r="BV63" s="68">
        <f t="shared" si="129"/>
        <v>-27.220713160169836</v>
      </c>
      <c r="BW63" s="69">
        <f t="shared" si="130"/>
        <v>40.704560736036846</v>
      </c>
      <c r="BX63" s="69">
        <f t="shared" si="131"/>
        <v>13.483847575867017</v>
      </c>
      <c r="BZ63" t="str">
        <f t="shared" si="146"/>
        <v>62 Leisure, travel and related personal service occupations</v>
      </c>
      <c r="CA63" s="18">
        <f t="shared" si="155"/>
        <v>2.4288824247881489</v>
      </c>
      <c r="CB63" s="18">
        <f t="shared" si="155"/>
        <v>2.7857628937394368</v>
      </c>
      <c r="CC63" s="18">
        <f t="shared" si="155"/>
        <v>2.9657644862120929</v>
      </c>
      <c r="CD63" s="18">
        <f t="shared" si="155"/>
        <v>3.156845746015724</v>
      </c>
      <c r="CE63" s="18">
        <f t="shared" si="155"/>
        <v>3.2527261572030683</v>
      </c>
      <c r="CG63" s="68">
        <f t="shared" si="133"/>
        <v>-29.158701025349824</v>
      </c>
      <c r="CH63" s="69">
        <f t="shared" si="134"/>
        <v>37.422133716893889</v>
      </c>
      <c r="CI63" s="69">
        <f t="shared" si="135"/>
        <v>8.263432691544061</v>
      </c>
      <c r="CK63" t="str">
        <f t="shared" si="147"/>
        <v>62 Leisure, travel and related personal service occupations</v>
      </c>
      <c r="CL63" s="18">
        <f t="shared" si="156"/>
        <v>2.8124067768237797</v>
      </c>
      <c r="CM63" s="18">
        <f t="shared" si="156"/>
        <v>2.8958728176002904</v>
      </c>
      <c r="CN63" s="18">
        <f t="shared" si="156"/>
        <v>2.7858084805522818</v>
      </c>
      <c r="CO63" s="18">
        <f t="shared" si="156"/>
        <v>2.7115762144641393</v>
      </c>
      <c r="CP63" s="18">
        <f t="shared" si="156"/>
        <v>2.5729063147403402</v>
      </c>
      <c r="CR63" s="68">
        <f t="shared" si="137"/>
        <v>-43.020747587648543</v>
      </c>
      <c r="CS63" s="69">
        <f t="shared" si="138"/>
        <v>22.042931965400808</v>
      </c>
      <c r="CT63" s="69">
        <f t="shared" si="139"/>
        <v>-20.977815622247736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2.0172946037292621E-2</v>
      </c>
      <c r="C64" s="18">
        <f t="shared" si="148"/>
        <v>1.7090884934874959E-2</v>
      </c>
      <c r="D64" s="18">
        <f t="shared" si="148"/>
        <v>1.6450717900444351E-2</v>
      </c>
      <c r="E64" s="18">
        <f t="shared" si="148"/>
        <v>1.9800510558961561E-2</v>
      </c>
      <c r="F64" s="18">
        <f t="shared" si="148"/>
        <v>2.0597416001766046E-2</v>
      </c>
      <c r="H64" s="68">
        <f t="shared" si="105"/>
        <v>104.48672017032735</v>
      </c>
      <c r="I64" s="69">
        <f t="shared" si="106"/>
        <v>96.159778345051308</v>
      </c>
      <c r="J64" s="69">
        <f t="shared" si="107"/>
        <v>200.64649851537868</v>
      </c>
      <c r="L64" t="str">
        <f t="shared" si="140"/>
        <v>63 Community and civil enforcement occupations</v>
      </c>
      <c r="M64" s="18">
        <f t="shared" si="149"/>
        <v>3.9974490488592675E-2</v>
      </c>
      <c r="N64" s="18">
        <f t="shared" si="149"/>
        <v>2.8752013104806774E-2</v>
      </c>
      <c r="O64" s="18">
        <f t="shared" si="149"/>
        <v>3.5815435341390083E-2</v>
      </c>
      <c r="P64" s="18">
        <f t="shared" si="149"/>
        <v>3.1428486190952176E-2</v>
      </c>
      <c r="Q64" s="18">
        <f t="shared" si="149"/>
        <v>3.3338317678783244E-2</v>
      </c>
      <c r="S64" s="68">
        <f t="shared" si="109"/>
        <v>54.479939177272875</v>
      </c>
      <c r="T64" s="69">
        <f t="shared" si="110"/>
        <v>69.248057274936485</v>
      </c>
      <c r="U64" s="69">
        <f t="shared" si="111"/>
        <v>123.72799645220935</v>
      </c>
      <c r="W64" t="str">
        <f t="shared" si="141"/>
        <v>63 Community and civil enforcement occupations</v>
      </c>
      <c r="X64" s="18">
        <f t="shared" si="150"/>
        <v>8.7129838353480052E-2</v>
      </c>
      <c r="Y64" s="18">
        <f t="shared" si="150"/>
        <v>7.3462796250298779E-2</v>
      </c>
      <c r="Z64" s="18">
        <f t="shared" si="150"/>
        <v>7.9440457030875586E-2</v>
      </c>
      <c r="AA64" s="18">
        <f t="shared" si="150"/>
        <v>8.7978281176077616E-2</v>
      </c>
      <c r="AB64" s="18">
        <f t="shared" si="150"/>
        <v>9.4475742428768675E-2</v>
      </c>
      <c r="AD64" s="68">
        <f t="shared" si="113"/>
        <v>47.166246049276225</v>
      </c>
      <c r="AE64" s="69">
        <f t="shared" si="114"/>
        <v>80.99409135442032</v>
      </c>
      <c r="AF64" s="69">
        <f t="shared" si="115"/>
        <v>128.16033740369653</v>
      </c>
      <c r="AH64" t="str">
        <f t="shared" si="142"/>
        <v>63 Community and civil enforcement occupations</v>
      </c>
      <c r="AI64" s="18">
        <f t="shared" si="151"/>
        <v>8.4679894050968527E-2</v>
      </c>
      <c r="AJ64" s="18">
        <f t="shared" si="151"/>
        <v>7.1355936948651555E-2</v>
      </c>
      <c r="AK64" s="18">
        <f t="shared" si="151"/>
        <v>9.0532801149488001E-2</v>
      </c>
      <c r="AL64" s="18">
        <f t="shared" si="151"/>
        <v>8.3480173651975173E-2</v>
      </c>
      <c r="AM64" s="18">
        <f t="shared" si="151"/>
        <v>9.1088841787303615E-2</v>
      </c>
      <c r="AO64" s="68">
        <f t="shared" si="117"/>
        <v>14.125500250556064</v>
      </c>
      <c r="AP64" s="69">
        <f t="shared" si="118"/>
        <v>59.011465992279611</v>
      </c>
      <c r="AQ64" s="69">
        <f t="shared" si="119"/>
        <v>73.136966242835683</v>
      </c>
      <c r="AS64" t="str">
        <f t="shared" si="143"/>
        <v>63 Community and civil enforcement occupations</v>
      </c>
      <c r="AT64" s="18">
        <f t="shared" si="152"/>
        <v>8.7914060080056255E-2</v>
      </c>
      <c r="AU64" s="18">
        <f t="shared" si="152"/>
        <v>6.4810118475561992E-2</v>
      </c>
      <c r="AV64" s="18">
        <f t="shared" si="152"/>
        <v>7.8964996310475141E-2</v>
      </c>
      <c r="AW64" s="18">
        <f t="shared" si="152"/>
        <v>6.8131598951455818E-2</v>
      </c>
      <c r="AX64" s="18">
        <f t="shared" si="152"/>
        <v>6.5659923410703189E-2</v>
      </c>
      <c r="AZ64" s="68">
        <f t="shared" si="121"/>
        <v>-0.13222358984004562</v>
      </c>
      <c r="BA64" s="69">
        <f t="shared" si="122"/>
        <v>56.746265507690111</v>
      </c>
      <c r="BB64" s="69">
        <f t="shared" si="123"/>
        <v>56.614041917850052</v>
      </c>
      <c r="BD64" t="str">
        <f t="shared" si="144"/>
        <v>63 Community and civil enforcement occupations</v>
      </c>
      <c r="BE64" s="18">
        <f t="shared" si="153"/>
        <v>9.2057615898645667E-2</v>
      </c>
      <c r="BF64" s="18">
        <f t="shared" si="153"/>
        <v>6.0498382495764988E-2</v>
      </c>
      <c r="BG64" s="18">
        <f t="shared" si="153"/>
        <v>8.6586036977752398E-2</v>
      </c>
      <c r="BH64" s="18">
        <f t="shared" si="153"/>
        <v>5.7936442748985163E-2</v>
      </c>
      <c r="BI64" s="18">
        <f t="shared" si="153"/>
        <v>6.2084322779546744E-2</v>
      </c>
      <c r="BK64" s="68">
        <f t="shared" si="125"/>
        <v>-19.666689190327567</v>
      </c>
      <c r="BL64" s="69">
        <f t="shared" si="126"/>
        <v>29.232467462688611</v>
      </c>
      <c r="BM64" s="69">
        <f t="shared" si="127"/>
        <v>9.5657782723610438</v>
      </c>
      <c r="BO64" t="str">
        <f t="shared" si="145"/>
        <v>63 Community and civil enforcement occupations</v>
      </c>
      <c r="BP64" s="18">
        <f t="shared" si="154"/>
        <v>0.12989929036402026</v>
      </c>
      <c r="BQ64" s="18">
        <f t="shared" si="154"/>
        <v>0.10210366368241712</v>
      </c>
      <c r="BR64" s="18">
        <f t="shared" si="154"/>
        <v>0.14426484917658042</v>
      </c>
      <c r="BS64" s="18">
        <f t="shared" si="154"/>
        <v>0.10866563993738498</v>
      </c>
      <c r="BT64" s="18">
        <f t="shared" si="154"/>
        <v>0.12360877583676474</v>
      </c>
      <c r="BV64" s="68">
        <f t="shared" si="129"/>
        <v>-27.734594655301681</v>
      </c>
      <c r="BW64" s="69">
        <f t="shared" si="130"/>
        <v>32.956283315863928</v>
      </c>
      <c r="BX64" s="69">
        <f t="shared" si="131"/>
        <v>5.221688660562247</v>
      </c>
      <c r="BZ64" t="str">
        <f t="shared" si="146"/>
        <v>63 Community and civil enforcement occupations</v>
      </c>
      <c r="CA64" s="18">
        <f t="shared" si="155"/>
        <v>0.16119400792778052</v>
      </c>
      <c r="CB64" s="18">
        <f t="shared" si="155"/>
        <v>0.13801015781398404</v>
      </c>
      <c r="CC64" s="18">
        <f t="shared" si="155"/>
        <v>0.19101903865843495</v>
      </c>
      <c r="CD64" s="18">
        <f t="shared" si="155"/>
        <v>0.1645587584182738</v>
      </c>
      <c r="CE64" s="18">
        <f t="shared" si="155"/>
        <v>0.20417469591682766</v>
      </c>
      <c r="CG64" s="68">
        <f t="shared" si="133"/>
        <v>-30.959975530371942</v>
      </c>
      <c r="CH64" s="69">
        <f t="shared" si="134"/>
        <v>31.986803650933542</v>
      </c>
      <c r="CI64" s="69">
        <f t="shared" si="135"/>
        <v>1.0268281205615983</v>
      </c>
      <c r="CK64" t="str">
        <f t="shared" si="147"/>
        <v>63 Community and civil enforcement occupations</v>
      </c>
      <c r="CL64" s="18">
        <f t="shared" si="156"/>
        <v>0.1390742583539869</v>
      </c>
      <c r="CM64" s="18">
        <f t="shared" si="156"/>
        <v>0.10013770718078599</v>
      </c>
      <c r="CN64" s="18">
        <f t="shared" si="156"/>
        <v>0.15622786257378396</v>
      </c>
      <c r="CO64" s="18">
        <f t="shared" si="156"/>
        <v>9.678771073526389E-2</v>
      </c>
      <c r="CP64" s="18">
        <f t="shared" si="156"/>
        <v>9.4704874353222127E-2</v>
      </c>
      <c r="CR64" s="68">
        <f t="shared" si="137"/>
        <v>-62.601182439567097</v>
      </c>
      <c r="CS64" s="69">
        <f t="shared" si="138"/>
        <v>12.380265077561681</v>
      </c>
      <c r="CT64" s="69">
        <f t="shared" si="139"/>
        <v>-50.220917362005416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1.1982287410772865</v>
      </c>
      <c r="C65" s="18">
        <f t="shared" si="157"/>
        <v>1.0393995956026221</v>
      </c>
      <c r="D65" s="18">
        <f t="shared" si="157"/>
        <v>0.92566636773779631</v>
      </c>
      <c r="E65" s="18">
        <f t="shared" si="157"/>
        <v>0.92655286539220538</v>
      </c>
      <c r="F65" s="18">
        <f t="shared" si="157"/>
        <v>0.94724404403575202</v>
      </c>
      <c r="H65" s="68">
        <f t="shared" si="105"/>
        <v>67.126232208792928</v>
      </c>
      <c r="I65" s="69">
        <f t="shared" si="106"/>
        <v>67.076139579488199</v>
      </c>
      <c r="J65" s="69">
        <f t="shared" si="107"/>
        <v>134.20237178828111</v>
      </c>
      <c r="L65" t="str">
        <f t="shared" si="140"/>
        <v>71 Sales occupations</v>
      </c>
      <c r="M65" s="18">
        <f t="shared" ref="M65:Q70" si="158">M28/M$35*100</f>
        <v>1.9493323541921161</v>
      </c>
      <c r="N65" s="18">
        <f t="shared" si="158"/>
        <v>1.662177895668842</v>
      </c>
      <c r="O65" s="18">
        <f t="shared" si="158"/>
        <v>1.6762859858153063</v>
      </c>
      <c r="P65" s="18">
        <f t="shared" si="158"/>
        <v>1.6658615462965563</v>
      </c>
      <c r="Q65" s="18">
        <f t="shared" si="158"/>
        <v>1.7916893033981653</v>
      </c>
      <c r="S65" s="68">
        <f t="shared" si="109"/>
        <v>77.383504265968227</v>
      </c>
      <c r="T65" s="69">
        <f t="shared" si="110"/>
        <v>68.393948592497097</v>
      </c>
      <c r="U65" s="69">
        <f t="shared" si="111"/>
        <v>145.77745285846532</v>
      </c>
      <c r="W65" t="str">
        <f t="shared" si="141"/>
        <v>71 Sales occupations</v>
      </c>
      <c r="X65" s="18">
        <f t="shared" ref="X65:AB70" si="159">X28/X$35*100</f>
        <v>3.9313717991847512</v>
      </c>
      <c r="Y65" s="18">
        <f t="shared" si="159"/>
        <v>3.3677531534392595</v>
      </c>
      <c r="Z65" s="18">
        <f t="shared" si="159"/>
        <v>3.5491330187946852</v>
      </c>
      <c r="AA65" s="18">
        <f t="shared" si="159"/>
        <v>3.5317547049050435</v>
      </c>
      <c r="AB65" s="18">
        <f t="shared" si="159"/>
        <v>3.8714611034205682</v>
      </c>
      <c r="AD65" s="68">
        <f t="shared" si="113"/>
        <v>34.983988373673817</v>
      </c>
      <c r="AE65" s="69">
        <f t="shared" si="114"/>
        <v>61.286329456826458</v>
      </c>
      <c r="AF65" s="69">
        <f t="shared" si="115"/>
        <v>96.270317830500275</v>
      </c>
      <c r="AH65" t="str">
        <f t="shared" si="142"/>
        <v>71 Sales occupations</v>
      </c>
      <c r="AI65" s="18">
        <f t="shared" ref="AI65:AM70" si="160">AI28/AI$35*100</f>
        <v>4.6582563374304327</v>
      </c>
      <c r="AJ65" s="18">
        <f t="shared" si="160"/>
        <v>4.1060616580742986</v>
      </c>
      <c r="AK65" s="18">
        <f t="shared" si="160"/>
        <v>4.366620936725667</v>
      </c>
      <c r="AL65" s="18">
        <f t="shared" si="160"/>
        <v>4.246332355589848</v>
      </c>
      <c r="AM65" s="18">
        <f t="shared" si="160"/>
        <v>4.5091925957015571</v>
      </c>
      <c r="AO65" s="68">
        <f t="shared" si="117"/>
        <v>17.132325215988896</v>
      </c>
      <c r="AP65" s="69">
        <f t="shared" si="118"/>
        <v>55.766360054801332</v>
      </c>
      <c r="AQ65" s="69">
        <f t="shared" si="119"/>
        <v>72.898685270790224</v>
      </c>
      <c r="AS65" t="str">
        <f t="shared" si="143"/>
        <v>71 Sales occupations</v>
      </c>
      <c r="AT65" s="18">
        <f t="shared" ref="AT65:AX70" si="161">AT28/AT$35*100</f>
        <v>4.0152344691707862</v>
      </c>
      <c r="AU65" s="18">
        <f t="shared" si="161"/>
        <v>3.3653019894414702</v>
      </c>
      <c r="AV65" s="18">
        <f t="shared" si="161"/>
        <v>3.4874991861976019</v>
      </c>
      <c r="AW65" s="18">
        <f t="shared" si="161"/>
        <v>3.2285761249454712</v>
      </c>
      <c r="AX65" s="18">
        <f t="shared" si="161"/>
        <v>3.2666186438157179</v>
      </c>
      <c r="AZ65" s="68">
        <f t="shared" si="121"/>
        <v>12.497779241220407</v>
      </c>
      <c r="BA65" s="69">
        <f t="shared" si="122"/>
        <v>47.176810743621004</v>
      </c>
      <c r="BB65" s="69">
        <f t="shared" si="123"/>
        <v>59.674589984841411</v>
      </c>
      <c r="BD65" t="str">
        <f t="shared" si="144"/>
        <v>71 Sales occupations</v>
      </c>
      <c r="BE65" s="18">
        <f t="shared" ref="BE65:BI70" si="162">BE28/BE$35*100</f>
        <v>8.4304159248629684</v>
      </c>
      <c r="BF65" s="18">
        <f t="shared" si="162"/>
        <v>7.1484539418460971</v>
      </c>
      <c r="BG65" s="18">
        <f t="shared" si="162"/>
        <v>7.6045882939458451</v>
      </c>
      <c r="BH65" s="18">
        <f t="shared" si="162"/>
        <v>7.1786770300676137</v>
      </c>
      <c r="BI65" s="18">
        <f t="shared" si="162"/>
        <v>7.3294523964056681</v>
      </c>
      <c r="BK65" s="68">
        <f t="shared" si="125"/>
        <v>7.9835006028583138</v>
      </c>
      <c r="BL65" s="69">
        <f t="shared" si="126"/>
        <v>47.968605897006746</v>
      </c>
      <c r="BM65" s="69">
        <f t="shared" si="127"/>
        <v>55.95210649986506</v>
      </c>
      <c r="BO65" t="str">
        <f t="shared" si="145"/>
        <v>71 Sales occupations</v>
      </c>
      <c r="BP65" s="18">
        <f t="shared" ref="BP65:BT70" si="163">BP28/BP$35*100</f>
        <v>8.8286497443861496</v>
      </c>
      <c r="BQ65" s="18">
        <f t="shared" si="163"/>
        <v>7.3953018864813567</v>
      </c>
      <c r="BR65" s="18">
        <f t="shared" si="163"/>
        <v>7.4310249702653595</v>
      </c>
      <c r="BS65" s="18">
        <f t="shared" si="163"/>
        <v>6.8981128754050598</v>
      </c>
      <c r="BT65" s="18">
        <f t="shared" si="163"/>
        <v>6.3849440894589717</v>
      </c>
      <c r="BV65" s="68">
        <f t="shared" si="129"/>
        <v>-27.531371583832616</v>
      </c>
      <c r="BW65" s="69">
        <f t="shared" si="130"/>
        <v>38.632015724428335</v>
      </c>
      <c r="BX65" s="69">
        <f t="shared" si="131"/>
        <v>11.100644140595721</v>
      </c>
      <c r="BZ65" t="str">
        <f t="shared" si="146"/>
        <v>71 Sales occupations</v>
      </c>
      <c r="CA65" s="18">
        <f t="shared" ref="CA65:CE70" si="164">CA28/CA$35*100</f>
        <v>8.6126427730097976</v>
      </c>
      <c r="CB65" s="18">
        <f t="shared" si="164"/>
        <v>7.7201346841433924</v>
      </c>
      <c r="CC65" s="18">
        <f t="shared" si="164"/>
        <v>7.9349910562923398</v>
      </c>
      <c r="CD65" s="18">
        <f t="shared" si="164"/>
        <v>6.9051635648136749</v>
      </c>
      <c r="CE65" s="18">
        <f t="shared" si="164"/>
        <v>4.5832176146766006</v>
      </c>
      <c r="CG65" s="68">
        <f t="shared" si="133"/>
        <v>-62.692193892840905</v>
      </c>
      <c r="CH65" s="69">
        <f t="shared" si="134"/>
        <v>24.309812520084943</v>
      </c>
      <c r="CI65" s="69">
        <f t="shared" si="135"/>
        <v>-38.382381372755965</v>
      </c>
      <c r="CK65" t="str">
        <f t="shared" si="147"/>
        <v>71 Sales occupations</v>
      </c>
      <c r="CL65" s="18">
        <f t="shared" ref="CL65:CP70" si="165">CL28/CL$35*100</f>
        <v>10.462346785590425</v>
      </c>
      <c r="CM65" s="18">
        <f t="shared" si="165"/>
        <v>8.6242130094826877</v>
      </c>
      <c r="CN65" s="18">
        <f t="shared" si="165"/>
        <v>8.7669268102860762</v>
      </c>
      <c r="CO65" s="18">
        <f t="shared" si="165"/>
        <v>7.6217844762037066</v>
      </c>
      <c r="CP65" s="18">
        <f t="shared" si="165"/>
        <v>6.2240678796609359</v>
      </c>
      <c r="CR65" s="68">
        <f t="shared" si="137"/>
        <v>-56.200316767142276</v>
      </c>
      <c r="CS65" s="69">
        <f t="shared" si="138"/>
        <v>15.871483388437019</v>
      </c>
      <c r="CT65" s="69">
        <f t="shared" si="139"/>
        <v>-40.328833378705262</v>
      </c>
    </row>
    <row r="66" spans="1:98" x14ac:dyDescent="0.2">
      <c r="A66" t="str">
        <f t="shared" si="103"/>
        <v>72 Customer service occupations</v>
      </c>
      <c r="B66" s="18">
        <f t="shared" si="157"/>
        <v>0.34055439472312793</v>
      </c>
      <c r="C66" s="18">
        <f t="shared" si="157"/>
        <v>0.31661286261927385</v>
      </c>
      <c r="D66" s="18">
        <f t="shared" si="157"/>
        <v>0.32055103735736279</v>
      </c>
      <c r="E66" s="18">
        <f t="shared" si="157"/>
        <v>0.43123911650260349</v>
      </c>
      <c r="F66" s="18">
        <f t="shared" si="157"/>
        <v>0.49047554805559218</v>
      </c>
      <c r="H66" s="68">
        <f t="shared" si="105"/>
        <v>149.89490311420931</v>
      </c>
      <c r="I66" s="69">
        <f t="shared" si="106"/>
        <v>86.575168634259299</v>
      </c>
      <c r="J66" s="69">
        <f t="shared" si="107"/>
        <v>236.47007174846863</v>
      </c>
      <c r="L66" t="str">
        <f t="shared" si="140"/>
        <v>72 Customer service occupations</v>
      </c>
      <c r="M66" s="18">
        <f t="shared" si="158"/>
        <v>0.55643914337868383</v>
      </c>
      <c r="N66" s="18">
        <f t="shared" si="158"/>
        <v>0.58661937848974377</v>
      </c>
      <c r="O66" s="18">
        <f t="shared" si="158"/>
        <v>0.56949087709792723</v>
      </c>
      <c r="P66" s="18">
        <f t="shared" si="158"/>
        <v>0.75554591653603598</v>
      </c>
      <c r="Q66" s="18">
        <f t="shared" si="158"/>
        <v>0.8627275538096647</v>
      </c>
      <c r="S66" s="68">
        <f t="shared" si="109"/>
        <v>151.41173260990482</v>
      </c>
      <c r="T66" s="69">
        <f t="shared" si="110"/>
        <v>92.062957494908787</v>
      </c>
      <c r="U66" s="69">
        <f t="shared" si="111"/>
        <v>243.47469010481362</v>
      </c>
      <c r="W66" t="str">
        <f t="shared" si="141"/>
        <v>72 Customer service occupations</v>
      </c>
      <c r="X66" s="18">
        <f t="shared" si="159"/>
        <v>1.1478333841102759</v>
      </c>
      <c r="Y66" s="18">
        <f t="shared" si="159"/>
        <v>1.144526707569369</v>
      </c>
      <c r="Z66" s="18">
        <f t="shared" si="159"/>
        <v>1.1969619101326376</v>
      </c>
      <c r="AA66" s="18">
        <f t="shared" si="159"/>
        <v>1.5217875003077086</v>
      </c>
      <c r="AB66" s="18">
        <f t="shared" si="159"/>
        <v>1.7618165688520555</v>
      </c>
      <c r="AD66" s="68">
        <f t="shared" si="113"/>
        <v>82.141954286438661</v>
      </c>
      <c r="AE66" s="69">
        <f t="shared" si="114"/>
        <v>74.687640448895948</v>
      </c>
      <c r="AF66" s="69">
        <f t="shared" si="115"/>
        <v>156.82959473533461</v>
      </c>
      <c r="AH66" t="str">
        <f t="shared" si="142"/>
        <v>72 Customer service occupations</v>
      </c>
      <c r="AI66" s="18">
        <f t="shared" si="160"/>
        <v>1.2520442912649639</v>
      </c>
      <c r="AJ66" s="18">
        <f t="shared" si="160"/>
        <v>1.4322738309435379</v>
      </c>
      <c r="AK66" s="18">
        <f t="shared" si="160"/>
        <v>1.5559521114730717</v>
      </c>
      <c r="AL66" s="18">
        <f t="shared" si="160"/>
        <v>2.0975422960296704</v>
      </c>
      <c r="AM66" s="18">
        <f t="shared" si="160"/>
        <v>2.472268000194592</v>
      </c>
      <c r="AO66" s="68">
        <f t="shared" si="117"/>
        <v>80.228220010600864</v>
      </c>
      <c r="AP66" s="69">
        <f t="shared" si="118"/>
        <v>78.439068653832408</v>
      </c>
      <c r="AQ66" s="69">
        <f t="shared" si="119"/>
        <v>158.66728866443327</v>
      </c>
      <c r="AS66" t="str">
        <f t="shared" si="143"/>
        <v>72 Customer service occupations</v>
      </c>
      <c r="AT66" s="18">
        <f t="shared" si="161"/>
        <v>1.5515768990204106</v>
      </c>
      <c r="AU66" s="18">
        <f t="shared" si="161"/>
        <v>1.5517800817723073</v>
      </c>
      <c r="AV66" s="18">
        <f t="shared" si="161"/>
        <v>1.6487359292052517</v>
      </c>
      <c r="AW66" s="18">
        <f t="shared" si="161"/>
        <v>2.0416305969372153</v>
      </c>
      <c r="AX66" s="18">
        <f t="shared" si="161"/>
        <v>2.1807840296124996</v>
      </c>
      <c r="AZ66" s="68">
        <f t="shared" si="121"/>
        <v>58.86242357071739</v>
      </c>
      <c r="BA66" s="69">
        <f t="shared" si="122"/>
        <v>66.737323047769564</v>
      </c>
      <c r="BB66" s="69">
        <f t="shared" si="123"/>
        <v>125.59974661848695</v>
      </c>
      <c r="BD66" t="str">
        <f t="shared" si="144"/>
        <v>72 Customer service occupations</v>
      </c>
      <c r="BE66" s="18">
        <f t="shared" si="162"/>
        <v>1.7462566498915815</v>
      </c>
      <c r="BF66" s="18">
        <f t="shared" si="162"/>
        <v>1.7220708983421054</v>
      </c>
      <c r="BG66" s="18">
        <f t="shared" si="162"/>
        <v>1.857437550396035</v>
      </c>
      <c r="BH66" s="18">
        <f t="shared" si="162"/>
        <v>2.2142300614825432</v>
      </c>
      <c r="BI66" s="18">
        <f t="shared" si="162"/>
        <v>2.3625939667311302</v>
      </c>
      <c r="BK66" s="68">
        <f t="shared" si="125"/>
        <v>42.507082810926484</v>
      </c>
      <c r="BL66" s="69">
        <f t="shared" si="126"/>
        <v>59.596174407368629</v>
      </c>
      <c r="BM66" s="69">
        <f t="shared" si="127"/>
        <v>102.10325721829511</v>
      </c>
      <c r="BO66" t="str">
        <f t="shared" si="145"/>
        <v>72 Customer service occupations</v>
      </c>
      <c r="BP66" s="18">
        <f t="shared" si="163"/>
        <v>1.9679268559200376</v>
      </c>
      <c r="BQ66" s="18">
        <f t="shared" si="163"/>
        <v>2.1081299481447635</v>
      </c>
      <c r="BR66" s="18">
        <f t="shared" si="163"/>
        <v>2.0239293342045439</v>
      </c>
      <c r="BS66" s="18">
        <f t="shared" si="163"/>
        <v>2.6525332867505598</v>
      </c>
      <c r="BT66" s="18">
        <f t="shared" si="163"/>
        <v>2.9872347774447374</v>
      </c>
      <c r="BV66" s="68">
        <f t="shared" si="129"/>
        <v>24.484613543581784</v>
      </c>
      <c r="BW66" s="69">
        <f t="shared" si="130"/>
        <v>59.282684663817186</v>
      </c>
      <c r="BX66" s="69">
        <f t="shared" si="131"/>
        <v>83.767298207398966</v>
      </c>
      <c r="BZ66" t="str">
        <f t="shared" si="146"/>
        <v>72 Customer service occupations</v>
      </c>
      <c r="CA66" s="18">
        <f t="shared" si="164"/>
        <v>1.4255549299648105</v>
      </c>
      <c r="CB66" s="18">
        <f t="shared" si="164"/>
        <v>1.4145382876891914</v>
      </c>
      <c r="CC66" s="18">
        <f t="shared" si="164"/>
        <v>1.4993792038120539</v>
      </c>
      <c r="CD66" s="18">
        <f t="shared" si="164"/>
        <v>1.7531874729171986</v>
      </c>
      <c r="CE66" s="18">
        <f t="shared" si="164"/>
        <v>2.2712063191614638</v>
      </c>
      <c r="CG66" s="68">
        <f t="shared" si="133"/>
        <v>-2.1590233581050651</v>
      </c>
      <c r="CH66" s="69">
        <f t="shared" si="134"/>
        <v>35.232353704229581</v>
      </c>
      <c r="CI66" s="69">
        <f t="shared" si="135"/>
        <v>33.073330346124521</v>
      </c>
      <c r="CK66" t="str">
        <f t="shared" si="147"/>
        <v>72 Customer service occupations</v>
      </c>
      <c r="CL66" s="18">
        <f t="shared" si="165"/>
        <v>1.227174874892087</v>
      </c>
      <c r="CM66" s="18">
        <f t="shared" si="165"/>
        <v>1.5615331434912427</v>
      </c>
      <c r="CN66" s="18">
        <f t="shared" si="165"/>
        <v>1.7991819249554952</v>
      </c>
      <c r="CO66" s="18">
        <f t="shared" si="165"/>
        <v>2.9919835359415718</v>
      </c>
      <c r="CP66" s="18">
        <f t="shared" si="165"/>
        <v>4.5724215615409296</v>
      </c>
      <c r="CR66" s="68">
        <f t="shared" si="137"/>
        <v>56.788864447085921</v>
      </c>
      <c r="CS66" s="69">
        <f t="shared" si="138"/>
        <v>43.221838738859255</v>
      </c>
      <c r="CT66" s="69">
        <f t="shared" si="139"/>
        <v>100.01070318594516</v>
      </c>
    </row>
    <row r="67" spans="1:98" x14ac:dyDescent="0.2">
      <c r="A67" t="str">
        <f t="shared" si="103"/>
        <v>81 Process, plant and machine operatives</v>
      </c>
      <c r="B67" s="18">
        <f t="shared" si="157"/>
        <v>0.26413411413998072</v>
      </c>
      <c r="C67" s="18">
        <f t="shared" si="157"/>
        <v>0.26407183491650527</v>
      </c>
      <c r="D67" s="18">
        <f t="shared" si="157"/>
        <v>0.22500177646549915</v>
      </c>
      <c r="E67" s="18">
        <f t="shared" si="157"/>
        <v>0.31080609399917258</v>
      </c>
      <c r="F67" s="18">
        <f t="shared" si="157"/>
        <v>0.42913979585714657</v>
      </c>
      <c r="H67" s="68">
        <f t="shared" si="105"/>
        <v>211.4942735446692</v>
      </c>
      <c r="I67" s="69">
        <f t="shared" si="106"/>
        <v>119.26556593391382</v>
      </c>
      <c r="J67" s="69">
        <f t="shared" si="107"/>
        <v>330.75983947858305</v>
      </c>
      <c r="L67" t="str">
        <f t="shared" si="140"/>
        <v>81 Process, plant and machine operatives</v>
      </c>
      <c r="M67" s="18">
        <f t="shared" si="158"/>
        <v>0.28212266789703838</v>
      </c>
      <c r="N67" s="18">
        <f t="shared" si="158"/>
        <v>0.2668557757685614</v>
      </c>
      <c r="O67" s="18">
        <f t="shared" si="158"/>
        <v>0.23275223659701033</v>
      </c>
      <c r="P67" s="18">
        <f t="shared" si="158"/>
        <v>0.33506003237983834</v>
      </c>
      <c r="Q67" s="18">
        <f t="shared" si="158"/>
        <v>0.4257424045289816</v>
      </c>
      <c r="S67" s="68">
        <f t="shared" si="109"/>
        <v>203.56499428519675</v>
      </c>
      <c r="T67" s="69">
        <f t="shared" si="110"/>
        <v>104.81641445136842</v>
      </c>
      <c r="U67" s="69">
        <f t="shared" si="111"/>
        <v>308.38140873656516</v>
      </c>
      <c r="W67" t="str">
        <f t="shared" si="141"/>
        <v>81 Process, plant and machine operatives</v>
      </c>
      <c r="X67" s="18">
        <f t="shared" si="159"/>
        <v>0.49705657756090921</v>
      </c>
      <c r="Y67" s="18">
        <f t="shared" si="159"/>
        <v>0.45389905161320915</v>
      </c>
      <c r="Z67" s="18">
        <f t="shared" si="159"/>
        <v>0.4341036005991965</v>
      </c>
      <c r="AA67" s="18">
        <f t="shared" si="159"/>
        <v>0.64226707613914036</v>
      </c>
      <c r="AB67" s="18">
        <f t="shared" si="159"/>
        <v>0.90370668030697687</v>
      </c>
      <c r="AD67" s="68">
        <f t="shared" si="113"/>
        <v>157.61060474148366</v>
      </c>
      <c r="AE67" s="69">
        <f t="shared" si="114"/>
        <v>92.592642512610951</v>
      </c>
      <c r="AF67" s="69">
        <f t="shared" si="115"/>
        <v>250.20324725409458</v>
      </c>
      <c r="AH67" t="str">
        <f t="shared" si="142"/>
        <v>81 Process, plant and machine operatives</v>
      </c>
      <c r="AI67" s="18">
        <f t="shared" si="160"/>
        <v>0.69531925697252617</v>
      </c>
      <c r="AJ67" s="18">
        <f t="shared" si="160"/>
        <v>0.68873054863250827</v>
      </c>
      <c r="AK67" s="18">
        <f t="shared" si="160"/>
        <v>0.67995791765135793</v>
      </c>
      <c r="AL67" s="18">
        <f t="shared" si="160"/>
        <v>1.0073413643602147</v>
      </c>
      <c r="AM67" s="18">
        <f t="shared" si="160"/>
        <v>1.210472900088063</v>
      </c>
      <c r="AO67" s="68">
        <f t="shared" si="117"/>
        <v>101.92798331913689</v>
      </c>
      <c r="AP67" s="69">
        <f t="shared" si="118"/>
        <v>74.922715151042112</v>
      </c>
      <c r="AQ67" s="69">
        <f t="shared" si="119"/>
        <v>176.850698470179</v>
      </c>
      <c r="AS67" t="str">
        <f t="shared" si="143"/>
        <v>81 Process, plant and machine operatives</v>
      </c>
      <c r="AT67" s="18">
        <f t="shared" si="161"/>
        <v>1.5189877409402064</v>
      </c>
      <c r="AU67" s="18">
        <f t="shared" si="161"/>
        <v>1.4346574866110635</v>
      </c>
      <c r="AV67" s="18">
        <f t="shared" si="161"/>
        <v>1.3102710038874379</v>
      </c>
      <c r="AW67" s="18">
        <f t="shared" si="161"/>
        <v>1.9009312610485816</v>
      </c>
      <c r="AX67" s="18">
        <f t="shared" si="161"/>
        <v>2.1823837288706294</v>
      </c>
      <c r="AZ67" s="68">
        <f t="shared" si="121"/>
        <v>100.04588058320229</v>
      </c>
      <c r="BA67" s="69">
        <f t="shared" si="122"/>
        <v>75.412978687846163</v>
      </c>
      <c r="BB67" s="69">
        <f t="shared" si="123"/>
        <v>175.45885927104845</v>
      </c>
      <c r="BD67" t="str">
        <f t="shared" si="144"/>
        <v>81 Process, plant and machine operatives</v>
      </c>
      <c r="BE67" s="18">
        <f t="shared" si="162"/>
        <v>2.4834487402024359</v>
      </c>
      <c r="BF67" s="18">
        <f t="shared" si="162"/>
        <v>2.6352039763419</v>
      </c>
      <c r="BG67" s="18">
        <f t="shared" si="162"/>
        <v>2.3071414366721692</v>
      </c>
      <c r="BH67" s="18">
        <f t="shared" si="162"/>
        <v>3.1062993831589396</v>
      </c>
      <c r="BI67" s="18">
        <f t="shared" si="162"/>
        <v>3.5406969914438675</v>
      </c>
      <c r="BK67" s="68">
        <f t="shared" si="125"/>
        <v>71.939683573208399</v>
      </c>
      <c r="BL67" s="69">
        <f t="shared" si="126"/>
        <v>54.020682574675163</v>
      </c>
      <c r="BM67" s="69">
        <f t="shared" si="127"/>
        <v>125.96036614788358</v>
      </c>
      <c r="BO67" t="str">
        <f t="shared" si="145"/>
        <v>81 Process, plant and machine operatives</v>
      </c>
      <c r="BP67" s="18">
        <f t="shared" si="163"/>
        <v>3.5358777733041142</v>
      </c>
      <c r="BQ67" s="18">
        <f t="shared" si="163"/>
        <v>3.5752576973524222</v>
      </c>
      <c r="BR67" s="18">
        <f t="shared" si="163"/>
        <v>3.510132199067733</v>
      </c>
      <c r="BS67" s="18">
        <f t="shared" si="163"/>
        <v>4.4718599734451789</v>
      </c>
      <c r="BT67" s="18">
        <f t="shared" si="163"/>
        <v>5.1839597532521244</v>
      </c>
      <c r="BV67" s="68">
        <f t="shared" si="129"/>
        <v>24.560347621417534</v>
      </c>
      <c r="BW67" s="69">
        <f t="shared" si="130"/>
        <v>49.240308050701657</v>
      </c>
      <c r="BX67" s="69">
        <f t="shared" si="131"/>
        <v>73.800655672119191</v>
      </c>
      <c r="BZ67" t="str">
        <f t="shared" si="146"/>
        <v>81 Process, plant and machine operatives</v>
      </c>
      <c r="CA67" s="18">
        <f t="shared" si="164"/>
        <v>4.4038596825802472</v>
      </c>
      <c r="CB67" s="18">
        <f t="shared" si="164"/>
        <v>4.2668921212824715</v>
      </c>
      <c r="CC67" s="18">
        <f t="shared" si="164"/>
        <v>4.049147773791212</v>
      </c>
      <c r="CD67" s="18">
        <f t="shared" si="164"/>
        <v>4.8671402881394519</v>
      </c>
      <c r="CE67" s="18">
        <f t="shared" si="164"/>
        <v>2.8559446358020946</v>
      </c>
      <c r="CG67" s="68">
        <f t="shared" si="133"/>
        <v>-54.442295667751516</v>
      </c>
      <c r="CH67" s="69">
        <f t="shared" si="134"/>
        <v>32.029897294331811</v>
      </c>
      <c r="CI67" s="69">
        <f t="shared" si="135"/>
        <v>-22.412398373419709</v>
      </c>
      <c r="CK67" t="str">
        <f t="shared" si="147"/>
        <v>81 Process, plant and machine operatives</v>
      </c>
      <c r="CL67" s="18">
        <f t="shared" si="165"/>
        <v>5.6653118873534476</v>
      </c>
      <c r="CM67" s="18">
        <f t="shared" si="165"/>
        <v>5.0346061287764812</v>
      </c>
      <c r="CN67" s="18">
        <f t="shared" si="165"/>
        <v>4.7800888434640214</v>
      </c>
      <c r="CO67" s="18">
        <f t="shared" si="165"/>
        <v>3.2679302634121901</v>
      </c>
      <c r="CP67" s="18">
        <f t="shared" si="165"/>
        <v>1.7876404423170345</v>
      </c>
      <c r="CR67" s="68">
        <f t="shared" si="137"/>
        <v>-76.927841166118455</v>
      </c>
      <c r="CS67" s="69">
        <f t="shared" si="138"/>
        <v>11.682069767057042</v>
      </c>
      <c r="CT67" s="69">
        <f t="shared" si="139"/>
        <v>-65.245771399061397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0.41272062449293639</v>
      </c>
      <c r="C68" s="18">
        <f t="shared" si="157"/>
        <v>0.49070798133016003</v>
      </c>
      <c r="D68" s="18">
        <f t="shared" si="157"/>
        <v>0.49036954402290089</v>
      </c>
      <c r="E68" s="18">
        <f t="shared" si="157"/>
        <v>0.63358137500009948</v>
      </c>
      <c r="F68" s="18">
        <f t="shared" si="157"/>
        <v>0.67819523751349287</v>
      </c>
      <c r="H68" s="68">
        <f t="shared" si="105"/>
        <v>125.87515856638038</v>
      </c>
      <c r="I68" s="69">
        <f t="shared" si="106"/>
        <v>115.30796112594899</v>
      </c>
      <c r="J68" s="69">
        <f t="shared" si="107"/>
        <v>241.1831196923294</v>
      </c>
      <c r="L68" t="str">
        <f t="shared" si="140"/>
        <v>82 Transport and mobile machine drivers and operatives</v>
      </c>
      <c r="M68" s="18">
        <f t="shared" si="158"/>
        <v>0.48839328818001809</v>
      </c>
      <c r="N68" s="18">
        <f t="shared" si="158"/>
        <v>0.50019630182772667</v>
      </c>
      <c r="O68" s="18">
        <f t="shared" si="158"/>
        <v>0.50160555473424029</v>
      </c>
      <c r="P68" s="18">
        <f t="shared" si="158"/>
        <v>0.5884290907806039</v>
      </c>
      <c r="Q68" s="18">
        <f t="shared" si="158"/>
        <v>0.6360902400372962</v>
      </c>
      <c r="S68" s="68">
        <f t="shared" si="109"/>
        <v>110.45295995459182</v>
      </c>
      <c r="T68" s="69">
        <f t="shared" si="110"/>
        <v>104.34637257759647</v>
      </c>
      <c r="U68" s="69">
        <f t="shared" si="111"/>
        <v>214.79933253218829</v>
      </c>
      <c r="W68" t="str">
        <f t="shared" si="141"/>
        <v>82 Transport and mobile machine drivers and operatives</v>
      </c>
      <c r="X68" s="18">
        <f t="shared" si="159"/>
        <v>0.71170230956082337</v>
      </c>
      <c r="Y68" s="18">
        <f t="shared" si="159"/>
        <v>0.82362802367930765</v>
      </c>
      <c r="Z68" s="18">
        <f t="shared" si="159"/>
        <v>0.7927487885962099</v>
      </c>
      <c r="AA68" s="18">
        <f t="shared" si="159"/>
        <v>0.9662231027765642</v>
      </c>
      <c r="AB68" s="18">
        <f t="shared" si="159"/>
        <v>1.1005103339320459</v>
      </c>
      <c r="AD68" s="68">
        <f t="shared" si="113"/>
        <v>71.786159447378296</v>
      </c>
      <c r="AE68" s="69">
        <f t="shared" si="114"/>
        <v>92.48576566090496</v>
      </c>
      <c r="AF68" s="69">
        <f t="shared" si="115"/>
        <v>164.27192510828326</v>
      </c>
      <c r="AH68" t="str">
        <f t="shared" si="142"/>
        <v>82 Transport and mobile machine drivers and operatives</v>
      </c>
      <c r="AI68" s="18">
        <f t="shared" si="160"/>
        <v>1.1437202080970437</v>
      </c>
      <c r="AJ68" s="18">
        <f t="shared" si="160"/>
        <v>1.4996052046647994</v>
      </c>
      <c r="AK68" s="18">
        <f t="shared" si="160"/>
        <v>1.4056692895285052</v>
      </c>
      <c r="AL68" s="18">
        <f t="shared" si="160"/>
        <v>1.8620836451210518</v>
      </c>
      <c r="AM68" s="18">
        <f t="shared" si="160"/>
        <v>2.0047805741700495</v>
      </c>
      <c r="AO68" s="68">
        <f t="shared" si="117"/>
        <v>61.773417815471824</v>
      </c>
      <c r="AP68" s="69">
        <f t="shared" si="118"/>
        <v>90.54911515232061</v>
      </c>
      <c r="AQ68" s="69">
        <f t="shared" si="119"/>
        <v>152.32253296779243</v>
      </c>
      <c r="AS68" t="str">
        <f t="shared" si="143"/>
        <v>82 Transport and mobile machine drivers and operatives</v>
      </c>
      <c r="AT68" s="18">
        <f t="shared" si="161"/>
        <v>1.8740182033735047</v>
      </c>
      <c r="AU68" s="18">
        <f t="shared" si="161"/>
        <v>2.2147101414774157</v>
      </c>
      <c r="AV68" s="18">
        <f t="shared" si="161"/>
        <v>2.1007460088073189</v>
      </c>
      <c r="AW68" s="18">
        <f t="shared" si="161"/>
        <v>2.6406039875743947</v>
      </c>
      <c r="AX68" s="18">
        <f t="shared" si="161"/>
        <v>2.7512176041901411</v>
      </c>
      <c r="AZ68" s="68">
        <f t="shared" si="121"/>
        <v>57.293589210397855</v>
      </c>
      <c r="BA68" s="69">
        <f t="shared" si="122"/>
        <v>89.839992751867726</v>
      </c>
      <c r="BB68" s="69">
        <f t="shared" si="123"/>
        <v>147.13358196226557</v>
      </c>
      <c r="BD68" t="str">
        <f t="shared" si="144"/>
        <v>82 Transport and mobile machine drivers and operatives</v>
      </c>
      <c r="BE68" s="18">
        <f t="shared" si="162"/>
        <v>3.0876297746515831</v>
      </c>
      <c r="BF68" s="18">
        <f t="shared" si="162"/>
        <v>3.8087804761923874</v>
      </c>
      <c r="BG68" s="18">
        <f t="shared" si="162"/>
        <v>3.3348511293942424</v>
      </c>
      <c r="BH68" s="18">
        <f t="shared" si="162"/>
        <v>3.9468027482030941</v>
      </c>
      <c r="BI68" s="18">
        <f t="shared" si="162"/>
        <v>4.4067794869416801</v>
      </c>
      <c r="BK68" s="68">
        <f t="shared" si="125"/>
        <v>48.049330651043199</v>
      </c>
      <c r="BL68" s="69">
        <f t="shared" si="126"/>
        <v>65.844559536649555</v>
      </c>
      <c r="BM68" s="69">
        <f t="shared" si="127"/>
        <v>113.89389018769276</v>
      </c>
      <c r="BO68" t="str">
        <f t="shared" si="145"/>
        <v>82 Transport and mobile machine drivers and operatives</v>
      </c>
      <c r="BP68" s="18">
        <f t="shared" si="163"/>
        <v>4.7373242870843626</v>
      </c>
      <c r="BQ68" s="18">
        <f t="shared" si="163"/>
        <v>5.5736943009040578</v>
      </c>
      <c r="BR68" s="18">
        <f t="shared" si="163"/>
        <v>5.5668503967671024</v>
      </c>
      <c r="BS68" s="18">
        <f t="shared" si="163"/>
        <v>6.2499501952934633</v>
      </c>
      <c r="BT68" s="18">
        <f t="shared" si="163"/>
        <v>7.3686189009267764</v>
      </c>
      <c r="BV68" s="68">
        <f t="shared" si="129"/>
        <v>11.639583907556368</v>
      </c>
      <c r="BW68" s="69">
        <f t="shared" si="130"/>
        <v>60.255362929035869</v>
      </c>
      <c r="BX68" s="69">
        <f t="shared" si="131"/>
        <v>71.894946836592226</v>
      </c>
      <c r="BZ68" t="str">
        <f t="shared" si="146"/>
        <v>82 Transport and mobile machine drivers and operatives</v>
      </c>
      <c r="CA68" s="18">
        <f t="shared" si="164"/>
        <v>6.6418871863545466</v>
      </c>
      <c r="CB68" s="18">
        <f t="shared" si="164"/>
        <v>7.2936371212390396</v>
      </c>
      <c r="CC68" s="18">
        <f t="shared" si="164"/>
        <v>6.9313833523151303</v>
      </c>
      <c r="CD68" s="18">
        <f t="shared" si="164"/>
        <v>7.6514284907590362</v>
      </c>
      <c r="CE68" s="18">
        <f t="shared" si="164"/>
        <v>9.3005171562750437</v>
      </c>
      <c r="CG68" s="68">
        <f t="shared" si="133"/>
        <v>-13.331186014249683</v>
      </c>
      <c r="CH68" s="69">
        <f t="shared" si="134"/>
        <v>45.09560476944224</v>
      </c>
      <c r="CI68" s="69">
        <f t="shared" si="135"/>
        <v>31.764418755192558</v>
      </c>
      <c r="CK68" t="str">
        <f t="shared" si="147"/>
        <v>82 Transport and mobile machine drivers and operatives</v>
      </c>
      <c r="CL68" s="18">
        <f t="shared" si="165"/>
        <v>7.3732394108791208</v>
      </c>
      <c r="CM68" s="18">
        <f t="shared" si="165"/>
        <v>9.3304350583731086</v>
      </c>
      <c r="CN68" s="18">
        <f t="shared" si="165"/>
        <v>9.6032445204198904</v>
      </c>
      <c r="CO68" s="18">
        <f t="shared" si="165"/>
        <v>10.129429431853278</v>
      </c>
      <c r="CP68" s="18">
        <f t="shared" si="165"/>
        <v>8.5469665132034294</v>
      </c>
      <c r="CR68" s="68">
        <f t="shared" si="137"/>
        <v>-45.091693989919158</v>
      </c>
      <c r="CS68" s="69">
        <f t="shared" si="138"/>
        <v>29.113912354005134</v>
      </c>
      <c r="CT68" s="69">
        <f t="shared" si="139"/>
        <v>-15.977781635914024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5.7975350499048766E-3</v>
      </c>
      <c r="C69" s="18">
        <f t="shared" si="157"/>
        <v>3.3587960075458418E-3</v>
      </c>
      <c r="D69" s="18">
        <f t="shared" si="157"/>
        <v>4.0031390724853799E-3</v>
      </c>
      <c r="E69" s="18">
        <f t="shared" si="157"/>
        <v>3.9082353618036985E-3</v>
      </c>
      <c r="F69" s="18">
        <f t="shared" si="157"/>
        <v>4.4363151223308379E-3</v>
      </c>
      <c r="H69" s="68">
        <f t="shared" si="105"/>
        <v>80.991814199176716</v>
      </c>
      <c r="I69" s="69">
        <f t="shared" si="106"/>
        <v>90.34039634197633</v>
      </c>
      <c r="J69" s="69">
        <f t="shared" si="107"/>
        <v>171.33221054115305</v>
      </c>
      <c r="L69" t="str">
        <f t="shared" si="140"/>
        <v>91 Elementary trades and related occupations</v>
      </c>
      <c r="M69" s="18">
        <f t="shared" si="158"/>
        <v>0.14963072075822631</v>
      </c>
      <c r="N69" s="18">
        <f t="shared" si="158"/>
        <v>0.12000652516059485</v>
      </c>
      <c r="O69" s="18">
        <f t="shared" si="158"/>
        <v>0.10870792735272457</v>
      </c>
      <c r="P69" s="18">
        <f t="shared" si="158"/>
        <v>0.10516530946451948</v>
      </c>
      <c r="Q69" s="18">
        <f t="shared" si="158"/>
        <v>0.11045286366027306</v>
      </c>
      <c r="S69" s="68">
        <f t="shared" si="109"/>
        <v>68.62206682378465</v>
      </c>
      <c r="T69" s="69">
        <f t="shared" si="110"/>
        <v>71.068705348577666</v>
      </c>
      <c r="U69" s="69">
        <f t="shared" si="111"/>
        <v>139.6907721723623</v>
      </c>
      <c r="W69" t="str">
        <f t="shared" si="141"/>
        <v>91 Elementary trades and related occupations</v>
      </c>
      <c r="X69" s="18">
        <f t="shared" si="159"/>
        <v>0.32765222539722322</v>
      </c>
      <c r="Y69" s="18">
        <f t="shared" si="159"/>
        <v>0.27659130836225415</v>
      </c>
      <c r="Z69" s="18">
        <f t="shared" si="159"/>
        <v>0.24474858569948832</v>
      </c>
      <c r="AA69" s="18">
        <f t="shared" si="159"/>
        <v>0.22211619571702035</v>
      </c>
      <c r="AB69" s="18">
        <f t="shared" si="159"/>
        <v>0.2209751243237148</v>
      </c>
      <c r="AD69" s="68">
        <f t="shared" si="113"/>
        <v>11.725634194756635</v>
      </c>
      <c r="AE69" s="69">
        <f t="shared" si="114"/>
        <v>58.830962566553588</v>
      </c>
      <c r="AF69" s="69">
        <f t="shared" si="115"/>
        <v>70.556596761310232</v>
      </c>
      <c r="AH69" t="str">
        <f t="shared" si="142"/>
        <v>91 Elementary trades and related occupations</v>
      </c>
      <c r="AI69" s="18">
        <f t="shared" si="160"/>
        <v>0.89370349725242204</v>
      </c>
      <c r="AJ69" s="18">
        <f t="shared" si="160"/>
        <v>0.83471795293730655</v>
      </c>
      <c r="AK69" s="18">
        <f t="shared" si="160"/>
        <v>0.7268809081826757</v>
      </c>
      <c r="AL69" s="18">
        <f t="shared" si="160"/>
        <v>0.76223757927726732</v>
      </c>
      <c r="AM69" s="18">
        <f t="shared" si="160"/>
        <v>0.87973012407888618</v>
      </c>
      <c r="AO69" s="68">
        <f t="shared" si="117"/>
        <v>37.280759624633539</v>
      </c>
      <c r="AP69" s="69">
        <f t="shared" si="118"/>
        <v>65.569550647126192</v>
      </c>
      <c r="AQ69" s="69">
        <f t="shared" si="119"/>
        <v>102.85031027175975</v>
      </c>
      <c r="AS69" t="str">
        <f t="shared" si="143"/>
        <v>91 Elementary trades and related occupations</v>
      </c>
      <c r="AT69" s="18">
        <f t="shared" si="161"/>
        <v>0.94505886519234839</v>
      </c>
      <c r="AU69" s="18">
        <f t="shared" si="161"/>
        <v>0.7880227031300101</v>
      </c>
      <c r="AV69" s="18">
        <f t="shared" si="161"/>
        <v>0.8074308979284095</v>
      </c>
      <c r="AW69" s="18">
        <f t="shared" si="161"/>
        <v>0.76618912491108304</v>
      </c>
      <c r="AX69" s="18">
        <f t="shared" si="161"/>
        <v>0.74571723547339752</v>
      </c>
      <c r="AZ69" s="68">
        <f t="shared" si="121"/>
        <v>10.924746336238933</v>
      </c>
      <c r="BA69" s="69">
        <f t="shared" si="122"/>
        <v>51.293836520373439</v>
      </c>
      <c r="BB69" s="69">
        <f t="shared" si="123"/>
        <v>62.218582856612372</v>
      </c>
      <c r="BD69" t="str">
        <f t="shared" si="144"/>
        <v>91 Elementary trades and related occupations</v>
      </c>
      <c r="BE69" s="18">
        <f t="shared" si="162"/>
        <v>1.2826518425480498</v>
      </c>
      <c r="BF69" s="18">
        <f t="shared" si="162"/>
        <v>1.1543400376647044</v>
      </c>
      <c r="BG69" s="18">
        <f t="shared" si="162"/>
        <v>1.071134692197538</v>
      </c>
      <c r="BH69" s="18">
        <f t="shared" si="162"/>
        <v>1.0606635440981</v>
      </c>
      <c r="BI69" s="18">
        <f t="shared" si="162"/>
        <v>1.2165505846645952</v>
      </c>
      <c r="BK69" s="68">
        <f t="shared" si="125"/>
        <v>27.247033561662658</v>
      </c>
      <c r="BL69" s="69">
        <f t="shared" si="126"/>
        <v>40.274447636766489</v>
      </c>
      <c r="BM69" s="69">
        <f t="shared" si="127"/>
        <v>67.521481198429143</v>
      </c>
      <c r="BO69" t="str">
        <f t="shared" si="145"/>
        <v>91 Elementary trades and related occupations</v>
      </c>
      <c r="BP69" s="18">
        <f t="shared" si="163"/>
        <v>1.9853798481444536</v>
      </c>
      <c r="BQ69" s="18">
        <f t="shared" si="163"/>
        <v>1.691979543587212</v>
      </c>
      <c r="BR69" s="18">
        <f t="shared" si="163"/>
        <v>1.7326327588808601</v>
      </c>
      <c r="BS69" s="18">
        <f t="shared" si="163"/>
        <v>1.4348160043240066</v>
      </c>
      <c r="BT69" s="18">
        <f t="shared" si="163"/>
        <v>1.5367099908448931</v>
      </c>
      <c r="BV69" s="68">
        <f t="shared" si="129"/>
        <v>-25.195614931875777</v>
      </c>
      <c r="BW69" s="69">
        <f t="shared" si="130"/>
        <v>30.08224854179382</v>
      </c>
      <c r="BX69" s="69">
        <f t="shared" si="131"/>
        <v>4.8866336099180447</v>
      </c>
      <c r="BZ69" t="str">
        <f t="shared" si="146"/>
        <v>91 Elementary trades and related occupations</v>
      </c>
      <c r="CA69" s="18">
        <f t="shared" si="164"/>
        <v>3.6575097355938104</v>
      </c>
      <c r="CB69" s="18">
        <f t="shared" si="164"/>
        <v>3.3164490058220966</v>
      </c>
      <c r="CC69" s="18">
        <f t="shared" si="164"/>
        <v>3.1900090765383444</v>
      </c>
      <c r="CD69" s="18">
        <f t="shared" si="164"/>
        <v>2.7625367837369348</v>
      </c>
      <c r="CE69" s="18">
        <f t="shared" si="164"/>
        <v>3.184884157592121</v>
      </c>
      <c r="CG69" s="68">
        <f t="shared" si="133"/>
        <v>-35.512224531343819</v>
      </c>
      <c r="CH69" s="69">
        <f t="shared" si="134"/>
        <v>28.917946627819774</v>
      </c>
      <c r="CI69" s="69">
        <f t="shared" si="135"/>
        <v>-6.5942779035240431</v>
      </c>
      <c r="CK69" t="str">
        <f t="shared" si="147"/>
        <v>91 Elementary trades and related occupations</v>
      </c>
      <c r="CL69" s="18">
        <f t="shared" si="165"/>
        <v>4.6490064080218332</v>
      </c>
      <c r="CM69" s="18">
        <f t="shared" si="165"/>
        <v>4.2360783892235991</v>
      </c>
      <c r="CN69" s="18">
        <f t="shared" si="165"/>
        <v>4.2848058688145656</v>
      </c>
      <c r="CO69" s="18">
        <f t="shared" si="165"/>
        <v>3.3801766526192356</v>
      </c>
      <c r="CP69" s="18">
        <f t="shared" si="165"/>
        <v>2.8564073660011631</v>
      </c>
      <c r="CR69" s="68">
        <f t="shared" si="137"/>
        <v>-58.87243245611711</v>
      </c>
      <c r="CS69" s="69">
        <f t="shared" si="138"/>
        <v>17.311024176254239</v>
      </c>
      <c r="CT69" s="69">
        <f t="shared" si="139"/>
        <v>-41.561408279862874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0.41834309333826697</v>
      </c>
      <c r="C70" s="18">
        <f t="shared" si="157"/>
        <v>0.34211644329119872</v>
      </c>
      <c r="D70" s="18">
        <f t="shared" si="157"/>
        <v>0.35858667073288303</v>
      </c>
      <c r="E70" s="18">
        <f t="shared" si="157"/>
        <v>0.41267468750379177</v>
      </c>
      <c r="F70" s="18">
        <f t="shared" si="157"/>
        <v>0.43131818098717756</v>
      </c>
      <c r="H70" s="68">
        <f t="shared" si="105"/>
        <v>96.444939971375348</v>
      </c>
      <c r="I70" s="69">
        <f t="shared" si="106"/>
        <v>91.225094885953013</v>
      </c>
      <c r="J70" s="69">
        <f t="shared" si="107"/>
        <v>187.67003485732837</v>
      </c>
      <c r="L70" t="str">
        <f t="shared" ref="L70" si="166">A70</f>
        <v>92 Elementary administration and service occupations</v>
      </c>
      <c r="M70" s="18">
        <f t="shared" si="158"/>
        <v>1.6230319472939454</v>
      </c>
      <c r="N70" s="18">
        <f t="shared" si="158"/>
        <v>1.5779939774314027</v>
      </c>
      <c r="O70" s="18">
        <f t="shared" si="158"/>
        <v>1.62418316471499</v>
      </c>
      <c r="P70" s="18">
        <f t="shared" si="158"/>
        <v>1.8612422929086416</v>
      </c>
      <c r="Q70" s="18">
        <f t="shared" si="158"/>
        <v>2.1504206492908051</v>
      </c>
      <c r="S70" s="68">
        <f t="shared" si="109"/>
        <v>119.72883885203171</v>
      </c>
      <c r="T70" s="69">
        <f t="shared" si="110"/>
        <v>94.310215493167419</v>
      </c>
      <c r="U70" s="69">
        <f t="shared" si="111"/>
        <v>214.03905434519913</v>
      </c>
      <c r="W70" t="str">
        <f t="shared" ref="W70" si="167">A70</f>
        <v>92 Elementary administration and service occupations</v>
      </c>
      <c r="X70" s="18">
        <f t="shared" si="159"/>
        <v>2.8934282089865193</v>
      </c>
      <c r="Y70" s="18">
        <f t="shared" si="159"/>
        <v>2.9851026240405214</v>
      </c>
      <c r="Z70" s="18">
        <f t="shared" si="159"/>
        <v>3.1754100805858463</v>
      </c>
      <c r="AA70" s="18">
        <f t="shared" si="159"/>
        <v>3.5354622251545051</v>
      </c>
      <c r="AB70" s="18">
        <f t="shared" si="159"/>
        <v>4.1724527646417604</v>
      </c>
      <c r="AD70" s="68">
        <f t="shared" si="113"/>
        <v>62.600262431770894</v>
      </c>
      <c r="AE70" s="69">
        <f t="shared" si="114"/>
        <v>83.124199193567932</v>
      </c>
      <c r="AF70" s="69">
        <f t="shared" si="115"/>
        <v>145.72446162533882</v>
      </c>
      <c r="AH70" t="str">
        <f t="shared" ref="AH70" si="168">L70</f>
        <v>92 Elementary administration and service occupations</v>
      </c>
      <c r="AI70" s="18">
        <f t="shared" si="160"/>
        <v>5.3368927757805098</v>
      </c>
      <c r="AJ70" s="18">
        <f t="shared" si="160"/>
        <v>6.0721372653046011</v>
      </c>
      <c r="AK70" s="18">
        <f t="shared" si="160"/>
        <v>6.3344224214767584</v>
      </c>
      <c r="AL70" s="18">
        <f t="shared" si="160"/>
        <v>7.5330512897630344</v>
      </c>
      <c r="AM70" s="18">
        <f t="shared" si="160"/>
        <v>9.2211538950941794</v>
      </c>
      <c r="AO70" s="68">
        <f t="shared" si="117"/>
        <v>65.120775910349622</v>
      </c>
      <c r="AP70" s="69">
        <f t="shared" si="118"/>
        <v>79.692223055144311</v>
      </c>
      <c r="AQ70" s="69">
        <f t="shared" si="119"/>
        <v>144.8129989654939</v>
      </c>
      <c r="AS70" t="str">
        <f t="shared" ref="AS70" si="169">W70</f>
        <v>92 Elementary administration and service occupations</v>
      </c>
      <c r="AT70" s="18">
        <f t="shared" si="161"/>
        <v>4.7926159724293766</v>
      </c>
      <c r="AU70" s="18">
        <f t="shared" si="161"/>
        <v>4.8326529344690821</v>
      </c>
      <c r="AV70" s="18">
        <f t="shared" si="161"/>
        <v>5.3883328232323491</v>
      </c>
      <c r="AW70" s="18">
        <f t="shared" si="161"/>
        <v>5.9328727560333059</v>
      </c>
      <c r="AX70" s="18">
        <f t="shared" si="161"/>
        <v>7.2409524608312026</v>
      </c>
      <c r="AZ70" s="68">
        <f t="shared" si="121"/>
        <v>61.399026530783033</v>
      </c>
      <c r="BA70" s="69">
        <f t="shared" si="122"/>
        <v>77.298218062171344</v>
      </c>
      <c r="BB70" s="69">
        <f t="shared" si="123"/>
        <v>138.69724459295435</v>
      </c>
      <c r="BD70" t="str">
        <f t="shared" ref="BD70" si="170">AH70</f>
        <v>92 Elementary administration and service occupations</v>
      </c>
      <c r="BE70" s="18">
        <f t="shared" si="162"/>
        <v>8.8400621029204096</v>
      </c>
      <c r="BF70" s="18">
        <f t="shared" si="162"/>
        <v>8.1083044065753871</v>
      </c>
      <c r="BG70" s="18">
        <f t="shared" si="162"/>
        <v>8.2246552987371384</v>
      </c>
      <c r="BH70" s="18">
        <f t="shared" si="162"/>
        <v>8.0195700078200041</v>
      </c>
      <c r="BI70" s="18">
        <f t="shared" si="162"/>
        <v>7.7969784447230781</v>
      </c>
      <c r="BK70" s="68">
        <f t="shared" si="125"/>
        <v>6.2111738354010129</v>
      </c>
      <c r="BL70" s="69">
        <f t="shared" si="126"/>
        <v>55.46422911559857</v>
      </c>
      <c r="BM70" s="69">
        <f t="shared" si="127"/>
        <v>61.67540295099959</v>
      </c>
      <c r="BO70" t="str">
        <f t="shared" ref="BO70" si="171">AS70</f>
        <v>92 Elementary administration and service occupations</v>
      </c>
      <c r="BP70" s="18">
        <f t="shared" si="163"/>
        <v>14.049108342922645</v>
      </c>
      <c r="BQ70" s="18">
        <f t="shared" si="163"/>
        <v>14.209213427960524</v>
      </c>
      <c r="BR70" s="18">
        <f t="shared" si="163"/>
        <v>13.972781445734164</v>
      </c>
      <c r="BS70" s="18">
        <f t="shared" si="163"/>
        <v>14.886519532519094</v>
      </c>
      <c r="BT70" s="18">
        <f t="shared" si="163"/>
        <v>15.875413963033486</v>
      </c>
      <c r="BV70" s="68">
        <f t="shared" si="129"/>
        <v>-4.173890526290271</v>
      </c>
      <c r="BW70" s="69">
        <f t="shared" si="130"/>
        <v>49.187185282846627</v>
      </c>
      <c r="BX70" s="69">
        <f t="shared" si="131"/>
        <v>45.013294756556355</v>
      </c>
      <c r="BZ70" t="str">
        <f t="shared" ref="BZ70" si="172">BD70</f>
        <v>92 Elementary administration and service occupations</v>
      </c>
      <c r="CA70" s="18">
        <f t="shared" si="164"/>
        <v>19.440763708481381</v>
      </c>
      <c r="CB70" s="18">
        <f t="shared" si="164"/>
        <v>20.412700330175458</v>
      </c>
      <c r="CC70" s="18">
        <f t="shared" si="164"/>
        <v>20.107716287793036</v>
      </c>
      <c r="CD70" s="18">
        <f t="shared" si="164"/>
        <v>21.817447299699264</v>
      </c>
      <c r="CE70" s="18">
        <f t="shared" si="164"/>
        <v>23.470315305631598</v>
      </c>
      <c r="CG70" s="68">
        <f t="shared" si="133"/>
        <v>-24.606856861081305</v>
      </c>
      <c r="CH70" s="69">
        <f t="shared" si="134"/>
        <v>38.256143723674924</v>
      </c>
      <c r="CI70" s="69">
        <f t="shared" si="135"/>
        <v>13.649286862593618</v>
      </c>
      <c r="CK70" t="str">
        <f t="shared" ref="CK70" si="173">BO70</f>
        <v>92 Elementary administration and service occupations</v>
      </c>
      <c r="CL70" s="18">
        <f t="shared" si="165"/>
        <v>28.208417819598946</v>
      </c>
      <c r="CM70" s="18">
        <f t="shared" si="165"/>
        <v>24.502129207388371</v>
      </c>
      <c r="CN70" s="18">
        <f t="shared" si="165"/>
        <v>23.064022361497315</v>
      </c>
      <c r="CO70" s="18">
        <f t="shared" si="165"/>
        <v>19.353261767212864</v>
      </c>
      <c r="CP70" s="18">
        <f t="shared" si="165"/>
        <v>14.262222226340645</v>
      </c>
      <c r="CR70" s="68">
        <f t="shared" si="137"/>
        <v>-61.849856245290894</v>
      </c>
      <c r="CS70" s="69">
        <f t="shared" si="138"/>
        <v>16.268712164151662</v>
      </c>
      <c r="CT70" s="69">
        <f t="shared" si="139"/>
        <v>-45.581144081139229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63.319192447282205</v>
      </c>
      <c r="I72" s="67">
        <f>IF(D35&gt;0,I35/D35*100,0)</f>
        <v>65.996852742672061</v>
      </c>
      <c r="J72" s="67">
        <f t="shared" ref="J72" si="175">IF(D35&gt;0,(J35/D35)*100,0)</f>
        <v>129.31604518995425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65.958172408519061</v>
      </c>
      <c r="T72" s="67">
        <f t="shared" ref="T72" si="177">IF(O35&gt;0,T35/O35*100,0)</f>
        <v>69.795442287113346</v>
      </c>
      <c r="U72" s="67">
        <f t="shared" ref="U72" si="178">IF(O35&gt;0,(U35/O35)*100,0)</f>
        <v>135.75361469563239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23.745562036597399</v>
      </c>
      <c r="AE72" s="67">
        <f t="shared" ref="AE72" si="180">IF(Z35&gt;0,AE35/Z35*100,0)</f>
        <v>59.128950804446447</v>
      </c>
      <c r="AF72" s="67">
        <f t="shared" ref="AF72" si="181">IF(Z35&gt;0,(AF35/Z35)*100,0)</f>
        <v>82.874512841043853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13.428835162876915</v>
      </c>
      <c r="AP72" s="67">
        <f t="shared" ref="AP72" si="183">IF(AK35&gt;0,AP35/AK35*100,0)</f>
        <v>55.106143034284713</v>
      </c>
      <c r="AQ72" s="67">
        <f t="shared" ref="AQ72" si="184">IF(AK35&gt;0,(AQ35/AK35)*100,0)</f>
        <v>68.534978197161621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20.104596321812572</v>
      </c>
      <c r="BA72" s="67">
        <f t="shared" ref="BA72" si="186">IF(AV35&gt;0,BA35/AV35*100,0)</f>
        <v>55.780972839261878</v>
      </c>
      <c r="BB72" s="67">
        <f t="shared" ref="BB72" si="187">IF(AV35&gt;0,(BB35/AV35)*100,0)</f>
        <v>75.885569161074457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12.037028172321403</v>
      </c>
      <c r="BL72" s="67">
        <f t="shared" ref="BL72" si="189">IF(BG35&gt;0,BL35/BG35*100,0)</f>
        <v>51.076466575828448</v>
      </c>
      <c r="BM72" s="67">
        <f t="shared" ref="BM72" si="190">IF(BG35&gt;0,(BM35/BG35)*100,0)</f>
        <v>63.113494748149854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-15.658433374464698</v>
      </c>
      <c r="BW72" s="67">
        <f t="shared" ref="BW72" si="192">IF(BR35&gt;0,BW35/BR35*100,0)</f>
        <v>42.686135259885191</v>
      </c>
      <c r="BX72" s="67">
        <f t="shared" ref="BX72" si="193">IF(BR35&gt;0,(BX35/BR35)*100,0)</f>
        <v>27.027701885420491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-35.408454784644782</v>
      </c>
      <c r="CH72" s="67">
        <f t="shared" ref="CH72" si="195">IF(CC35&gt;0,CH35/CC35*100,0)</f>
        <v>33.497738011108225</v>
      </c>
      <c r="CI72" s="67">
        <f t="shared" ref="CI72" si="196">IF(CC35&gt;0,(CI35/CC35)*100,0)</f>
        <v>-1.9107167735365571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-38.305843599331652</v>
      </c>
      <c r="CS72" s="67">
        <f t="shared" ref="CS72" si="198">IF(CN35&gt;0,CS35/CN35*100,0)</f>
        <v>23.213020091236128</v>
      </c>
      <c r="CT72" s="67">
        <f t="shared" ref="CT72" si="199">IF(CN35&gt;0,(CT35/CN35)*100,0)</f>
        <v>-15.092823508095526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Cambridge and Greater Peterborough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Cambridge and Greater Peterborough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Cambridge and Greater Peterborough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Cambridge and Greater Peterborough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Cambridge and Greater Peterborough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Cambridge and Greater Peterborough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Cambridge and Greater Peterborough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Cambridge and Greater Peterborough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Cambridge and Greater Peterborough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8.4685263054180346</v>
      </c>
      <c r="C82" s="18">
        <f t="shared" si="210"/>
        <v>1.4361764606465544</v>
      </c>
      <c r="D82" s="18">
        <f t="shared" si="210"/>
        <v>3.074716856796833</v>
      </c>
      <c r="E82" s="18">
        <f t="shared" si="210"/>
        <v>2.7994627471361389</v>
      </c>
      <c r="F82" s="18">
        <f t="shared" ref="F82:F107" si="211">IF(AND(F$6-C$6 &lt;&gt; 0,C8&lt;&gt;0,F8&lt;&gt;0),(EXP(LN(F8/C8)/(F$6-C$6))-1)*100,0)</f>
        <v>2.7995892844647541</v>
      </c>
      <c r="H82" s="18">
        <f t="shared" ref="H82:H107" si="212">IF($F$6-$D$6 &lt;&gt; 0,(EXP(LN(1+(H45/100))/($F$6-$D$6))-1)*100,0)</f>
        <v>2.8911323479813511</v>
      </c>
      <c r="I82" s="18">
        <f t="shared" ref="I82:I107" si="213">IF(D8&gt;0,((1+(I8/D8))^(1/($F$6-$D$6))-1)*100,0)</f>
        <v>3.5521877295299653</v>
      </c>
      <c r="J82" s="18">
        <f t="shared" ref="J82:J107" si="214">IF($F$6-$D$6 &lt;&gt; 0,(EXP(LN(1+(J45/100))/($F$6-$D$6))-1)*100,0)</f>
        <v>5.4653823454117845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8.4552111070518965</v>
      </c>
      <c r="N82" s="18">
        <f t="shared" si="215"/>
        <v>-4.1839011936231074</v>
      </c>
      <c r="O82" s="18">
        <f t="shared" si="215"/>
        <v>3.0053691673886718</v>
      </c>
      <c r="P82" s="18">
        <f t="shared" si="215"/>
        <v>2.8028418253132514</v>
      </c>
      <c r="Q82" s="18">
        <f t="shared" ref="Q82:Q107" si="216">IF(AND(Q$6-N$6 &lt;&gt; 0,N8&lt;&gt;0,Q8&lt;&gt;0),(EXP(LN(Q8/N8)/(Q$6-N$6))-1)*100,0)</f>
        <v>2.4145857251340663</v>
      </c>
      <c r="S82" s="18">
        <f t="shared" ref="S82:S107" si="217">IF($F$6-$D$6 &lt;&gt; 0,(EXP(LN(1+(S45/100))/($F$6-$D$6))-1)*100,0)</f>
        <v>2.8703066555531676</v>
      </c>
      <c r="T82" s="18">
        <f t="shared" ref="T82:T107" si="218">IF(O8&gt;0,((1+(T8/O8))^(1/($F$6-$D$6))-1)*100,0)</f>
        <v>3.5550602539957232</v>
      </c>
      <c r="U82" s="18">
        <f t="shared" ref="U82:U107" si="219">IF($F$6-$D$6 &lt;&gt; 0,(EXP(LN(1+(U45/100))/($F$6-$D$6))-1)*100,0)</f>
        <v>5.4528812946045724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5.2536511445963496</v>
      </c>
      <c r="Y82" s="18">
        <f t="shared" si="220"/>
        <v>4.6486584423497401</v>
      </c>
      <c r="Z82" s="18">
        <f t="shared" si="220"/>
        <v>-0.93926788227659541</v>
      </c>
      <c r="AA82" s="18">
        <f t="shared" si="220"/>
        <v>1.8878888524712645</v>
      </c>
      <c r="AB82" s="18">
        <f t="shared" ref="AB82:AB107" si="221">IF(AND(AB$6-Y$6 &lt;&gt; 0,Y8&lt;&gt;0,AB8&lt;&gt;0),(EXP(LN(AB8/Y8)/(AB$6-Y$6))-1)*100,0)</f>
        <v>1.1647436834243186</v>
      </c>
      <c r="AD82" s="18">
        <f t="shared" ref="AD82:AD107" si="222">IF($F$6-$D$6 &lt;&gt; 0,(EXP(LN(1+(AD45/100))/($F$6-$D$6))-1)*100,0)</f>
        <v>0.93665002015466126</v>
      </c>
      <c r="AE82" s="18">
        <f t="shared" ref="AE82:AE107" si="223">IF(Z8&gt;0,((1+(AE8/Z8))^(1/($F$6-$D$6))-1)*100,0)</f>
        <v>3.130284249413573</v>
      </c>
      <c r="AF82" s="18">
        <f t="shared" ref="AF82:AF107" si="224">IF($F$6-$D$6 &lt;&gt; 0,(EXP(LN(1+(AF45/100))/($F$6-$D$6))-1)*100,0)</f>
        <v>3.7531745629063806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2.9481181198510953</v>
      </c>
      <c r="AJ82" s="18">
        <f t="shared" si="225"/>
        <v>13.099349755625255</v>
      </c>
      <c r="AK82" s="18">
        <f t="shared" si="225"/>
        <v>-1.9457353301421509</v>
      </c>
      <c r="AL82" s="18">
        <f t="shared" si="225"/>
        <v>1.4464308396321623</v>
      </c>
      <c r="AM82" s="18">
        <f t="shared" ref="AM82:AM107" si="226">IF(AND(AM$6-AJ$6 &lt;&gt; 0,AJ8&lt;&gt;0,AM8&lt;&gt;0),(EXP(LN(AM8/AJ8)/(AM$6-AJ$6))-1)*100,0)</f>
        <v>1.0584229111739507</v>
      </c>
      <c r="AO82" s="18">
        <f t="shared" ref="AO82:AO107" si="227">IF($F$6-$D$6 &lt;&gt; 0,(EXP(LN(1+(AO45/100))/($F$6-$D$6))-1)*100,0)</f>
        <v>0.30286628069280397</v>
      </c>
      <c r="AP82" s="18">
        <f t="shared" ref="AP82:AP107" si="228">IF(AK8&gt;0,((1+(AP8/AK8))^(1/($F$6-$D$6))-1)*100,0)</f>
        <v>2.8015558893561332</v>
      </c>
      <c r="AQ82" s="18">
        <f t="shared" ref="AQ82:AQ107" si="229">IF($F$6-$D$6 &lt;&gt; 0,(EXP(LN(1+(AQ45/100))/($F$6-$D$6))-1)*100,0)</f>
        <v>3.008736323329364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2.7240813598533142</v>
      </c>
      <c r="AU82" s="18">
        <f t="shared" si="230"/>
        <v>11.532913069955786</v>
      </c>
      <c r="AV82" s="18">
        <f t="shared" si="230"/>
        <v>-2.0728405318221954</v>
      </c>
      <c r="AW82" s="18">
        <f t="shared" si="230"/>
        <v>1.4251419332081738</v>
      </c>
      <c r="AX82" s="18">
        <f t="shared" ref="AX82:AX107" si="231">IF(AND(AX$6-AU$6 &lt;&gt; 0,AU8&lt;&gt;0,AX8&lt;&gt;0),(EXP(LN(AX8/AU8)/(AX$6-AU$6))-1)*100,0)</f>
        <v>0.91621238048109621</v>
      </c>
      <c r="AZ82" s="18">
        <f t="shared" ref="AZ82:AZ107" si="232">IF($F$6-$D$6 &lt;&gt; 0,(EXP(LN(1+(AZ45/100))/($F$6-$D$6))-1)*100,0)</f>
        <v>0.24548049702974861</v>
      </c>
      <c r="BA82" s="18">
        <f t="shared" ref="BA82:BA107" si="233">IF(AV8&gt;0,((1+(BA8/AV8))^(1/($F$6-$D$6))-1)*100,0)</f>
        <v>2.7864737186693134</v>
      </c>
      <c r="BB82" s="18">
        <f t="shared" ref="BB82:BB107" si="234">IF($F$6-$D$6 &lt;&gt; 0,(EXP(LN(1+(BB45/100))/($F$6-$D$6))-1)*100,0)</f>
        <v>2.9545144735388273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3.6786129706807058</v>
      </c>
      <c r="BF82" s="18">
        <f t="shared" si="235"/>
        <v>-5.0712957294609007</v>
      </c>
      <c r="BG82" s="18">
        <f t="shared" si="235"/>
        <v>-1.3474777045186848</v>
      </c>
      <c r="BH82" s="18">
        <f t="shared" si="235"/>
        <v>0.82043456334564002</v>
      </c>
      <c r="BI82" s="18">
        <f t="shared" ref="BI82:BI107" si="236">IF(AND(BI$6-BF$6 &lt;&gt; 0,BF8&lt;&gt;0,BI8&lt;&gt;0),(EXP(LN(BI8/BF8)/(BI$6-BF$6))-1)*100,0)</f>
        <v>-0.23826106073182585</v>
      </c>
      <c r="BK82" s="18">
        <f t="shared" ref="BK82:BK107" si="237">IF($F$6-$D$6 &lt;&gt; 0,(EXP(LN(1+(BK45/100))/($F$6-$D$6))-1)*100,0)</f>
        <v>9.2554811239997647E-2</v>
      </c>
      <c r="BL82" s="18">
        <f t="shared" ref="BL82:BL107" si="238">IF(BG8&gt;0,((1+(BL8/BG8))^(1/($F$6-$D$6))-1)*100,0)</f>
        <v>2.4557296758835889</v>
      </c>
      <c r="BM82" s="18">
        <f t="shared" ref="BM82:BM107" si="239">IF($F$6-$D$6 &lt;&gt; 0,(EXP(LN(1+(BM45/100))/($F$6-$D$6))-1)*100,0)</f>
        <v>2.5217605527754205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1.5450958518476998</v>
      </c>
      <c r="BQ82" s="18">
        <f t="shared" si="240"/>
        <v>2.6926707126230021</v>
      </c>
      <c r="BR82" s="18">
        <f t="shared" si="240"/>
        <v>-3.9175279454359058</v>
      </c>
      <c r="BS82" s="18">
        <f t="shared" si="240"/>
        <v>-1.7559624073923419</v>
      </c>
      <c r="BT82" s="18">
        <f t="shared" ref="BT82:BT107" si="241">IF(AND(BT$6-BQ$6 &lt;&gt; 0,BQ8&lt;&gt;0,BT8&lt;&gt;0),(EXP(LN(BT8/BQ8)/(BT$6-BQ$6))-1)*100,0)</f>
        <v>-2.166206237997903</v>
      </c>
      <c r="BV82" s="18">
        <f t="shared" ref="BV82:BV107" si="242">IF($F$6-$D$6 &lt;&gt; 0,(EXP(LN(1+(BV45/100))/($F$6-$D$6))-1)*100,0)</f>
        <v>-2.4818341160189328</v>
      </c>
      <c r="BW82" s="18">
        <f t="shared" ref="BW82:BW107" si="243">IF(BR8&gt;0,((1+(BW8/BR8))^(1/($F$6-$D$6))-1)*100,0)</f>
        <v>2.128216114443271</v>
      </c>
      <c r="BX82" s="18">
        <f t="shared" ref="BX82:BX107" si="244">IF($F$6-$D$6 &lt;&gt; 0,(EXP(LN(1+(BX45/100))/($F$6-$D$6))-1)*100,0)</f>
        <v>0.37280847468563749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1.7748605723385102</v>
      </c>
      <c r="CB82" s="18">
        <f t="shared" si="245"/>
        <v>-5.4379598198504571</v>
      </c>
      <c r="CC82" s="18">
        <f t="shared" si="245"/>
        <v>-2.2534055068272441</v>
      </c>
      <c r="CD82" s="18">
        <f t="shared" si="245"/>
        <v>-2.0850530429320502</v>
      </c>
      <c r="CE82" s="18">
        <f t="shared" ref="CE82:CE107" si="246">IF(AND(CE$6-CB$6 &lt;&gt; 0,CB8&lt;&gt;0,CE8&lt;&gt;0),(EXP(LN(CE8/CB8)/(CE$6-CB$6))-1)*100,0)</f>
        <v>-2.3505764702803522</v>
      </c>
      <c r="CG82" s="18">
        <f t="shared" ref="CG82:CG107" si="247">IF($F$6-$D$6 &lt;&gt; 0,(EXP(LN(1+(CG45/100))/($F$6-$D$6))-1)*100,0)</f>
        <v>-2.1412027239802067</v>
      </c>
      <c r="CH82" s="18">
        <f t="shared" ref="CH82:CH107" si="248">IF(CC8&gt;0,((1+(CH8/CC8))^(1/($F$6-$D$6))-1)*100,0)</f>
        <v>2.1675527689283047</v>
      </c>
      <c r="CI82" s="18">
        <f t="shared" ref="CI82:CI107" si="249">IF($F$6-$D$6 &lt;&gt; 0,(EXP(LN(1+(CI45/100))/($F$6-$D$6))-1)*100,0)</f>
        <v>0.65071668579712583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5.477887803769077</v>
      </c>
      <c r="CM82" s="18">
        <f t="shared" si="250"/>
        <v>-23.884102854260203</v>
      </c>
      <c r="CN82" s="18">
        <f t="shared" si="250"/>
        <v>-3.7313289179964237</v>
      </c>
      <c r="CO82" s="18">
        <f t="shared" si="250"/>
        <v>-1.1000995837306848</v>
      </c>
      <c r="CP82" s="18">
        <f t="shared" ref="CP82:CP107" si="251">IF(AND(CP$6-CM$6 &lt;&gt; 0,CM8&lt;&gt;0,CP8&lt;&gt;0),(EXP(LN(CP8/CM8)/(CP$6-CM$6))-1)*100,0)</f>
        <v>-3.5219149355994905</v>
      </c>
      <c r="CR82" s="18">
        <f t="shared" ref="CR82:CR107" si="252">IF($F$6-$D$6 &lt;&gt; 0,(EXP(LN(1+(CR45/100))/($F$6-$D$6))-1)*100,0)</f>
        <v>-1.985071273044936</v>
      </c>
      <c r="CS82" s="18">
        <f t="shared" ref="CS82:CS107" si="253">IF(CN8&gt;0,((1+(CS8/CN8))^(1/($F$6-$D$6))-1)*100,0)</f>
        <v>1.459256086683447</v>
      </c>
      <c r="CT82" s="18">
        <f t="shared" ref="CT82:CT107" si="254">IF($F$6-$D$6 &lt;&gt; 0,(EXP(LN(1+(CT45/100))/($F$6-$D$6))-1)*100,0)</f>
        <v>-0.11435255989356019</v>
      </c>
    </row>
    <row r="83" spans="1:98" x14ac:dyDescent="0.2">
      <c r="A83" t="str">
        <f t="shared" si="209"/>
        <v>12 Other managers and proprietors</v>
      </c>
      <c r="B83" s="18">
        <f t="shared" si="210"/>
        <v>5.5943312207044071</v>
      </c>
      <c r="C83" s="18">
        <f t="shared" si="210"/>
        <v>-4.1451450243597199</v>
      </c>
      <c r="D83" s="18">
        <f t="shared" si="210"/>
        <v>9.6961239107187005</v>
      </c>
      <c r="E83" s="18">
        <f t="shared" si="210"/>
        <v>3.5338069498652036</v>
      </c>
      <c r="F83" s="18">
        <f t="shared" si="211"/>
        <v>4.9148641035229534</v>
      </c>
      <c r="H83" s="18">
        <f t="shared" si="212"/>
        <v>5.5484555815412451</v>
      </c>
      <c r="I83" s="18">
        <f t="shared" si="213"/>
        <v>5.0240686924662326</v>
      </c>
      <c r="J83" s="18">
        <f t="shared" si="214"/>
        <v>8.3588341445640868</v>
      </c>
      <c r="L83" t="str">
        <f t="shared" ref="L83:L106" si="255">A83</f>
        <v>12 Other managers and proprietors</v>
      </c>
      <c r="M83" s="18">
        <f t="shared" si="215"/>
        <v>6.2433625095704715</v>
      </c>
      <c r="N83" s="18">
        <f t="shared" si="215"/>
        <v>-3.3118396921130167</v>
      </c>
      <c r="O83" s="18">
        <f t="shared" si="215"/>
        <v>8.9065805899335437</v>
      </c>
      <c r="P83" s="18">
        <f t="shared" si="215"/>
        <v>3.6650987635516774</v>
      </c>
      <c r="Q83" s="18">
        <f t="shared" si="216"/>
        <v>4.8179346247981147</v>
      </c>
      <c r="S83" s="18">
        <f t="shared" si="217"/>
        <v>5.383613171614221</v>
      </c>
      <c r="T83" s="18">
        <f t="shared" si="218"/>
        <v>4.8629461259604101</v>
      </c>
      <c r="U83" s="18">
        <f t="shared" si="219"/>
        <v>8.1399977756977382</v>
      </c>
      <c r="W83" t="str">
        <f t="shared" ref="W83:W106" si="256">A83</f>
        <v>12 Other managers and proprietors</v>
      </c>
      <c r="X83" s="18">
        <f t="shared" si="220"/>
        <v>1.6090603765189782</v>
      </c>
      <c r="Y83" s="18">
        <f t="shared" si="220"/>
        <v>10.452803289870992</v>
      </c>
      <c r="Z83" s="18">
        <f t="shared" si="220"/>
        <v>4.6406143140314216</v>
      </c>
      <c r="AA83" s="18">
        <f t="shared" si="220"/>
        <v>2.6065383033168743</v>
      </c>
      <c r="AB83" s="18">
        <f t="shared" si="221"/>
        <v>3.714453074266455</v>
      </c>
      <c r="AD83" s="18">
        <f t="shared" si="222"/>
        <v>3.2801319414349051</v>
      </c>
      <c r="AE83" s="18">
        <f t="shared" si="223"/>
        <v>4.2203205866097493</v>
      </c>
      <c r="AF83" s="18">
        <f t="shared" si="224"/>
        <v>6.2472118171526869</v>
      </c>
      <c r="AH83" t="str">
        <f t="shared" ref="AH83:AH106" si="257">L83</f>
        <v>12 Other managers and proprietors</v>
      </c>
      <c r="AI83" s="18">
        <f t="shared" si="225"/>
        <v>1.8497290532626831</v>
      </c>
      <c r="AJ83" s="18">
        <f t="shared" si="225"/>
        <v>20.180882971041171</v>
      </c>
      <c r="AK83" s="18">
        <f t="shared" si="225"/>
        <v>3.6604372013305353</v>
      </c>
      <c r="AL83" s="18">
        <f t="shared" si="225"/>
        <v>2.714500859135982</v>
      </c>
      <c r="AM83" s="18">
        <f t="shared" si="226"/>
        <v>4.025218274806841</v>
      </c>
      <c r="AO83" s="18">
        <f t="shared" si="227"/>
        <v>3.02884995281687</v>
      </c>
      <c r="AP83" s="18">
        <f t="shared" si="228"/>
        <v>4.1735259197632324</v>
      </c>
      <c r="AQ83" s="18">
        <f t="shared" si="229"/>
        <v>6.0426800194701702</v>
      </c>
      <c r="AS83" t="str">
        <f t="shared" ref="AS83:AS106" si="258">W83</f>
        <v>12 Other managers and proprietors</v>
      </c>
      <c r="AT83" s="18">
        <f t="shared" si="230"/>
        <v>1.3460520833723955</v>
      </c>
      <c r="AU83" s="18">
        <f t="shared" si="230"/>
        <v>11.960183150147596</v>
      </c>
      <c r="AV83" s="18">
        <f t="shared" si="230"/>
        <v>4.5740991542680964</v>
      </c>
      <c r="AW83" s="18">
        <f t="shared" si="230"/>
        <v>2.3473221628055096</v>
      </c>
      <c r="AX83" s="18">
        <f t="shared" si="231"/>
        <v>3.6177884837982122</v>
      </c>
      <c r="AZ83" s="18">
        <f t="shared" si="232"/>
        <v>3.0842621732931397</v>
      </c>
      <c r="BA83" s="18">
        <f t="shared" si="233"/>
        <v>4.0028549208612096</v>
      </c>
      <c r="BB83" s="18">
        <f t="shared" si="234"/>
        <v>5.9476943274834326</v>
      </c>
      <c r="BD83" t="str">
        <f t="shared" ref="BD83:BD106" si="259">AH83</f>
        <v>12 Other managers and proprietors</v>
      </c>
      <c r="BE83" s="18">
        <f t="shared" si="235"/>
        <v>-0.59290107585882046</v>
      </c>
      <c r="BF83" s="18">
        <f t="shared" si="235"/>
        <v>-5.9662387188013311</v>
      </c>
      <c r="BG83" s="18">
        <f t="shared" si="235"/>
        <v>4.5806062024585703</v>
      </c>
      <c r="BH83" s="18">
        <f t="shared" si="235"/>
        <v>1.1367807321182477</v>
      </c>
      <c r="BI83" s="18">
        <f t="shared" si="236"/>
        <v>1.7365315500623257</v>
      </c>
      <c r="BK83" s="18">
        <f t="shared" si="237"/>
        <v>2.2719339946130956</v>
      </c>
      <c r="BL83" s="18">
        <f t="shared" si="238"/>
        <v>3.3103534279031566</v>
      </c>
      <c r="BM83" s="18">
        <f t="shared" si="239"/>
        <v>4.8354601161784361</v>
      </c>
      <c r="BO83" t="str">
        <f t="shared" ref="BO83:BO106" si="260">AS83</f>
        <v>12 Other managers and proprietors</v>
      </c>
      <c r="BP83" s="18">
        <f t="shared" si="240"/>
        <v>1.3184178956415771E-2</v>
      </c>
      <c r="BQ83" s="18">
        <f t="shared" si="240"/>
        <v>-1.3028470367191236</v>
      </c>
      <c r="BR83" s="18">
        <f t="shared" si="240"/>
        <v>3.0824961990820743</v>
      </c>
      <c r="BS83" s="18">
        <f t="shared" si="240"/>
        <v>-0.15969284327317368</v>
      </c>
      <c r="BT83" s="18">
        <f t="shared" si="241"/>
        <v>0.76982896306190263</v>
      </c>
      <c r="BV83" s="18">
        <f t="shared" si="242"/>
        <v>0.90954497791009281</v>
      </c>
      <c r="BW83" s="18">
        <f t="shared" si="243"/>
        <v>3.3213818983232057</v>
      </c>
      <c r="BX83" s="18">
        <f t="shared" si="244"/>
        <v>3.9110234913794173</v>
      </c>
      <c r="BZ83" t="str">
        <f t="shared" ref="BZ83:BZ106" si="261">BD83</f>
        <v>12 Other managers and proprietors</v>
      </c>
      <c r="CA83" s="18">
        <f t="shared" si="245"/>
        <v>-1.5666930301870274</v>
      </c>
      <c r="CB83" s="18">
        <f t="shared" si="245"/>
        <v>-5.3858497031697539</v>
      </c>
      <c r="CC83" s="18">
        <f t="shared" si="245"/>
        <v>1.6453250784885798</v>
      </c>
      <c r="CD83" s="18">
        <f t="shared" si="245"/>
        <v>-1.6432638414885292</v>
      </c>
      <c r="CE83" s="18">
        <f t="shared" si="246"/>
        <v>-0.86782401344163151</v>
      </c>
      <c r="CG83" s="18">
        <f t="shared" si="247"/>
        <v>-0.55906275996123744</v>
      </c>
      <c r="CH83" s="18">
        <f t="shared" si="248"/>
        <v>2.6226014651924645</v>
      </c>
      <c r="CI83" s="18">
        <f t="shared" si="249"/>
        <v>2.2384645478060738</v>
      </c>
      <c r="CK83" t="str">
        <f t="shared" ref="CK83:CK106" si="262">BO83</f>
        <v>12 Other managers and proprietors</v>
      </c>
      <c r="CL83" s="18">
        <f t="shared" si="250"/>
        <v>1.07481464192829</v>
      </c>
      <c r="CM83" s="18">
        <f t="shared" si="250"/>
        <v>-22.353378403370826</v>
      </c>
      <c r="CN83" s="18">
        <f t="shared" si="250"/>
        <v>4.2683480293340015</v>
      </c>
      <c r="CO83" s="18">
        <f t="shared" si="250"/>
        <v>-1.1409499042235538</v>
      </c>
      <c r="CP83" s="18">
        <f t="shared" si="251"/>
        <v>-0.98737262153859584</v>
      </c>
      <c r="CR83" s="18">
        <f t="shared" si="252"/>
        <v>0.63022716052449912</v>
      </c>
      <c r="CS83" s="18">
        <f t="shared" si="253"/>
        <v>2.2267858855853362</v>
      </c>
      <c r="CT83" s="18">
        <f t="shared" si="254"/>
        <v>2.6954483257922046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6.5511560178855843</v>
      </c>
      <c r="C84" s="18">
        <f t="shared" si="210"/>
        <v>-3.2995219538918708</v>
      </c>
      <c r="D84" s="18">
        <f t="shared" si="210"/>
        <v>4.3617732032751322</v>
      </c>
      <c r="E84" s="18">
        <f t="shared" si="210"/>
        <v>2.185947540935107</v>
      </c>
      <c r="F84" s="18">
        <f t="shared" si="211"/>
        <v>2.5068710144709572</v>
      </c>
      <c r="H84" s="18">
        <f t="shared" si="212"/>
        <v>2.9061350895402072</v>
      </c>
      <c r="I84" s="18">
        <f t="shared" si="213"/>
        <v>2.7901450189768084</v>
      </c>
      <c r="J84" s="18">
        <f t="shared" si="214"/>
        <v>4.894559918672714</v>
      </c>
      <c r="L84" t="str">
        <f t="shared" si="255"/>
        <v>21 Science, research, engineering and technology professionals</v>
      </c>
      <c r="M84" s="18">
        <f t="shared" si="215"/>
        <v>7.7768923682375091</v>
      </c>
      <c r="N84" s="18">
        <f t="shared" si="215"/>
        <v>1.7140898034034624</v>
      </c>
      <c r="O84" s="18">
        <f t="shared" si="215"/>
        <v>5.1115437618501902</v>
      </c>
      <c r="P84" s="18">
        <f t="shared" si="215"/>
        <v>2.6161422118510469</v>
      </c>
      <c r="Q84" s="18">
        <f t="shared" si="216"/>
        <v>3.3324857003862229</v>
      </c>
      <c r="S84" s="18">
        <f t="shared" si="217"/>
        <v>3.4412898415950854</v>
      </c>
      <c r="T84" s="18">
        <f t="shared" si="218"/>
        <v>2.9826718687762543</v>
      </c>
      <c r="U84" s="18">
        <f t="shared" si="219"/>
        <v>5.4453440395531905</v>
      </c>
      <c r="W84" t="str">
        <f t="shared" si="256"/>
        <v>21 Science, research, engineering and technology professionals</v>
      </c>
      <c r="X84" s="18">
        <f t="shared" si="220"/>
        <v>3.9436834332049253</v>
      </c>
      <c r="Y84" s="18">
        <f t="shared" si="220"/>
        <v>7.2958562227308121</v>
      </c>
      <c r="Z84" s="18">
        <f t="shared" si="220"/>
        <v>0.46356061161649809</v>
      </c>
      <c r="AA84" s="18">
        <f t="shared" si="220"/>
        <v>1.1736902401442872</v>
      </c>
      <c r="AB84" s="18">
        <f t="shared" si="221"/>
        <v>1.3226070217810637</v>
      </c>
      <c r="AD84" s="18">
        <f t="shared" si="222"/>
        <v>0.9364243786882831</v>
      </c>
      <c r="AE84" s="18">
        <f t="shared" si="223"/>
        <v>2.3579689455272224</v>
      </c>
      <c r="AF84" s="18">
        <f t="shared" si="224"/>
        <v>3.046454854714753</v>
      </c>
      <c r="AH84" t="str">
        <f t="shared" si="257"/>
        <v>21 Science, research, engineering and technology professionals</v>
      </c>
      <c r="AI84" s="18">
        <f t="shared" si="225"/>
        <v>2.775151381234009</v>
      </c>
      <c r="AJ84" s="18">
        <f t="shared" si="225"/>
        <v>13.804574135955416</v>
      </c>
      <c r="AK84" s="18">
        <f t="shared" si="225"/>
        <v>0.76215612727352777</v>
      </c>
      <c r="AL84" s="18">
        <f t="shared" si="225"/>
        <v>1.7755932091695126</v>
      </c>
      <c r="AM84" s="18">
        <f t="shared" si="226"/>
        <v>2.1686635823252587</v>
      </c>
      <c r="AO84" s="18">
        <f t="shared" si="227"/>
        <v>1.4366533414106541</v>
      </c>
      <c r="AP84" s="18">
        <f t="shared" si="228"/>
        <v>2.3412002380923891</v>
      </c>
      <c r="AQ84" s="18">
        <f t="shared" si="229"/>
        <v>3.4098069597124692</v>
      </c>
      <c r="AS84" t="str">
        <f t="shared" si="258"/>
        <v>21 Science, research, engineering and technology professionals</v>
      </c>
      <c r="AT84" s="18">
        <f t="shared" si="230"/>
        <v>3.017984209908664</v>
      </c>
      <c r="AU84" s="18">
        <f t="shared" si="230"/>
        <v>2.6682152583642926</v>
      </c>
      <c r="AV84" s="18">
        <f t="shared" si="230"/>
        <v>-1.755225726869436</v>
      </c>
      <c r="AW84" s="18">
        <f t="shared" si="230"/>
        <v>0.65352610100724018</v>
      </c>
      <c r="AX84" s="18">
        <f t="shared" si="231"/>
        <v>1.8325154483944672E-2</v>
      </c>
      <c r="AZ84" s="18">
        <f t="shared" si="232"/>
        <v>-0.15588261522689884</v>
      </c>
      <c r="BA84" s="18">
        <f t="shared" si="233"/>
        <v>1.9768097142998986</v>
      </c>
      <c r="BB84" s="18">
        <f t="shared" si="234"/>
        <v>1.8586240260685338</v>
      </c>
      <c r="BD84" t="str">
        <f t="shared" si="259"/>
        <v>21 Science, research, engineering and technology professionals</v>
      </c>
      <c r="BE84" s="18">
        <f t="shared" si="235"/>
        <v>2.2032056145908419</v>
      </c>
      <c r="BF84" s="18">
        <f t="shared" si="235"/>
        <v>-7.4978408322428631</v>
      </c>
      <c r="BG84" s="18">
        <f t="shared" si="235"/>
        <v>-0.5754216364878606</v>
      </c>
      <c r="BH84" s="18">
        <f t="shared" si="235"/>
        <v>-0.42034721960682031</v>
      </c>
      <c r="BI84" s="18">
        <f t="shared" si="236"/>
        <v>-0.92640526534104595</v>
      </c>
      <c r="BK84" s="18">
        <f t="shared" si="237"/>
        <v>-0.47206554801371148</v>
      </c>
      <c r="BL84" s="18">
        <f t="shared" si="238"/>
        <v>1.696618070253475</v>
      </c>
      <c r="BM84" s="18">
        <f t="shared" si="239"/>
        <v>1.3264064675870602</v>
      </c>
      <c r="BO84" t="str">
        <f t="shared" si="260"/>
        <v>21 Science, research, engineering and technology professionals</v>
      </c>
      <c r="BP84" s="18">
        <f t="shared" si="240"/>
        <v>2.2384148009996663</v>
      </c>
      <c r="BQ84" s="18">
        <f t="shared" si="240"/>
        <v>6.2898530399375874</v>
      </c>
      <c r="BR84" s="18">
        <f t="shared" si="240"/>
        <v>-1.5799087167199244</v>
      </c>
      <c r="BS84" s="18">
        <f t="shared" si="240"/>
        <v>-0.74736984417211882</v>
      </c>
      <c r="BT84" s="18">
        <f t="shared" si="241"/>
        <v>-0.58356647854478361</v>
      </c>
      <c r="BV84" s="18">
        <f t="shared" si="242"/>
        <v>-1.0256623714264834</v>
      </c>
      <c r="BW84" s="18">
        <f t="shared" si="243"/>
        <v>1.8536992570055588</v>
      </c>
      <c r="BX84" s="18">
        <f t="shared" si="244"/>
        <v>1.0747330113756837</v>
      </c>
      <c r="BZ84" t="str">
        <f t="shared" si="261"/>
        <v>21 Science, research, engineering and technology professionals</v>
      </c>
      <c r="CA84" s="18">
        <f t="shared" si="245"/>
        <v>2.6649598161546217</v>
      </c>
      <c r="CB84" s="18">
        <f t="shared" si="245"/>
        <v>-8.6057412976460625</v>
      </c>
      <c r="CC84" s="18">
        <f t="shared" si="245"/>
        <v>-0.41017598931178956</v>
      </c>
      <c r="CD84" s="18">
        <f t="shared" si="245"/>
        <v>-2.8096818284670033</v>
      </c>
      <c r="CE84" s="18">
        <f t="shared" si="246"/>
        <v>-2.4417534177208822</v>
      </c>
      <c r="CG84" s="18">
        <f t="shared" si="247"/>
        <v>-2.0163400322742775</v>
      </c>
      <c r="CH84" s="18">
        <f t="shared" si="248"/>
        <v>1.6560445379321775</v>
      </c>
      <c r="CI84" s="18">
        <f t="shared" si="249"/>
        <v>0.10653390439299137</v>
      </c>
      <c r="CK84" t="str">
        <f t="shared" si="262"/>
        <v>21 Science, research, engineering and technology professionals</v>
      </c>
      <c r="CL84" s="18">
        <f t="shared" si="250"/>
        <v>8.1947323547590045</v>
      </c>
      <c r="CM84" s="18">
        <f t="shared" si="250"/>
        <v>-20.660955966335603</v>
      </c>
      <c r="CN84" s="18">
        <f t="shared" si="250"/>
        <v>3.5185896428719499</v>
      </c>
      <c r="CO84" s="18">
        <f t="shared" si="250"/>
        <v>-0.95534810179708218</v>
      </c>
      <c r="CP84" s="18">
        <f t="shared" si="251"/>
        <v>-0.96115607739428732</v>
      </c>
      <c r="CR84" s="18">
        <f t="shared" si="252"/>
        <v>0.51405689986345759</v>
      </c>
      <c r="CS84" s="18">
        <f t="shared" si="253"/>
        <v>1.7695949124361565</v>
      </c>
      <c r="CT84" s="18">
        <f t="shared" si="254"/>
        <v>2.1750120422163288</v>
      </c>
    </row>
    <row r="85" spans="1:98" x14ac:dyDescent="0.2">
      <c r="A85" t="str">
        <f t="shared" si="209"/>
        <v>22 Health professionals</v>
      </c>
      <c r="B85" s="18">
        <f t="shared" si="210"/>
        <v>8.3466174041915586</v>
      </c>
      <c r="C85" s="18">
        <f t="shared" si="210"/>
        <v>-12.842317128770153</v>
      </c>
      <c r="D85" s="18">
        <f t="shared" si="210"/>
        <v>6.4950084984168655</v>
      </c>
      <c r="E85" s="18">
        <f t="shared" si="210"/>
        <v>3.1177365224550835</v>
      </c>
      <c r="F85" s="18">
        <f t="shared" si="211"/>
        <v>3.0725103143069976</v>
      </c>
      <c r="H85" s="18">
        <f t="shared" si="212"/>
        <v>4.2314225804668038</v>
      </c>
      <c r="I85" s="18">
        <f t="shared" si="213"/>
        <v>3.8233501654334034</v>
      </c>
      <c r="J85" s="18">
        <f t="shared" si="214"/>
        <v>6.6252919594090409</v>
      </c>
      <c r="L85" t="str">
        <f t="shared" si="255"/>
        <v>22 Health professionals</v>
      </c>
      <c r="M85" s="18">
        <f t="shared" si="215"/>
        <v>9.5794465361561887</v>
      </c>
      <c r="N85" s="18">
        <f t="shared" si="215"/>
        <v>-11.459717876707231</v>
      </c>
      <c r="O85" s="18">
        <f t="shared" si="215"/>
        <v>6.1683860414565528</v>
      </c>
      <c r="P85" s="18">
        <f t="shared" si="215"/>
        <v>2.9533137246999352</v>
      </c>
      <c r="Q85" s="18">
        <f t="shared" si="216"/>
        <v>2.9722060785075222</v>
      </c>
      <c r="S85" s="18">
        <f t="shared" si="217"/>
        <v>4.0140383533732393</v>
      </c>
      <c r="T85" s="18">
        <f t="shared" si="218"/>
        <v>3.9030368113291081</v>
      </c>
      <c r="U85" s="18">
        <f t="shared" si="219"/>
        <v>6.5239065511011329</v>
      </c>
      <c r="W85" t="str">
        <f t="shared" si="256"/>
        <v>22 Health professionals</v>
      </c>
      <c r="X85" s="18">
        <f t="shared" si="220"/>
        <v>5.2938433818148001</v>
      </c>
      <c r="Y85" s="18">
        <f t="shared" si="220"/>
        <v>6.6146554894975118</v>
      </c>
      <c r="Z85" s="18">
        <f t="shared" si="220"/>
        <v>1.8636487347873931</v>
      </c>
      <c r="AA85" s="18">
        <f t="shared" si="220"/>
        <v>1.8832769125301185</v>
      </c>
      <c r="AB85" s="18">
        <f t="shared" si="221"/>
        <v>2.1665859922236352</v>
      </c>
      <c r="AD85" s="18">
        <f t="shared" si="222"/>
        <v>1.8767337664110428</v>
      </c>
      <c r="AE85" s="18">
        <f t="shared" si="223"/>
        <v>3.4623290507225901</v>
      </c>
      <c r="AF85" s="18">
        <f t="shared" si="224"/>
        <v>4.687058729661997</v>
      </c>
      <c r="AH85" t="str">
        <f t="shared" si="257"/>
        <v>22 Health professionals</v>
      </c>
      <c r="AI85" s="18">
        <f t="shared" si="225"/>
        <v>-4.2549264287989992</v>
      </c>
      <c r="AJ85" s="18">
        <f t="shared" si="225"/>
        <v>-3.3303757659009503</v>
      </c>
      <c r="AK85" s="18">
        <f t="shared" si="225"/>
        <v>-10.063190304721736</v>
      </c>
      <c r="AL85" s="18">
        <f t="shared" si="225"/>
        <v>-7.3621584995167471</v>
      </c>
      <c r="AM85" s="18">
        <f t="shared" si="226"/>
        <v>-7.9701199908509217</v>
      </c>
      <c r="AO85" s="18">
        <f t="shared" si="227"/>
        <v>-8.271397402744185</v>
      </c>
      <c r="AP85" s="18">
        <f t="shared" si="228"/>
        <v>1.2694771587324905</v>
      </c>
      <c r="AQ85" s="18">
        <f t="shared" si="229"/>
        <v>-4.7463409914343728</v>
      </c>
      <c r="AS85" t="str">
        <f t="shared" si="258"/>
        <v>22 Health professionals</v>
      </c>
      <c r="AT85" s="18">
        <f t="shared" si="230"/>
        <v>5.1363205081901286</v>
      </c>
      <c r="AU85" s="18">
        <f t="shared" si="230"/>
        <v>24.547957065863724</v>
      </c>
      <c r="AV85" s="18">
        <f t="shared" si="230"/>
        <v>0.72072151331257217</v>
      </c>
      <c r="AW85" s="18">
        <f t="shared" si="230"/>
        <v>1.7927163603359553</v>
      </c>
      <c r="AX85" s="18">
        <f t="shared" si="231"/>
        <v>2.7439153360509394</v>
      </c>
      <c r="AZ85" s="18">
        <f t="shared" si="232"/>
        <v>1.4341229823453761</v>
      </c>
      <c r="BA85" s="18">
        <f t="shared" si="233"/>
        <v>3.0724165684926641</v>
      </c>
      <c r="BB85" s="18">
        <f t="shared" si="234"/>
        <v>4.0447197715926642</v>
      </c>
      <c r="BD85" t="str">
        <f t="shared" si="259"/>
        <v>22 Health professionals</v>
      </c>
      <c r="BE85" s="18">
        <f t="shared" si="235"/>
        <v>2.9499507931465274</v>
      </c>
      <c r="BF85" s="18">
        <f t="shared" si="235"/>
        <v>-1.0977087126306517</v>
      </c>
      <c r="BG85" s="18">
        <f t="shared" si="235"/>
        <v>3.2301077003056955</v>
      </c>
      <c r="BH85" s="18">
        <f t="shared" si="235"/>
        <v>0.9062160412622644</v>
      </c>
      <c r="BI85" s="18">
        <f t="shared" si="236"/>
        <v>1.4994271831037187</v>
      </c>
      <c r="BK85" s="18">
        <f t="shared" si="237"/>
        <v>1.6749748945269483</v>
      </c>
      <c r="BL85" s="18">
        <f t="shared" si="238"/>
        <v>3.5574138142129952</v>
      </c>
      <c r="BM85" s="18">
        <f t="shared" si="239"/>
        <v>4.6320725447599465</v>
      </c>
      <c r="BO85" t="str">
        <f t="shared" si="260"/>
        <v>22 Health professionals</v>
      </c>
      <c r="BP85" s="18">
        <f t="shared" si="240"/>
        <v>4.326030660959046</v>
      </c>
      <c r="BQ85" s="18">
        <f t="shared" si="240"/>
        <v>-6.0524576994985368</v>
      </c>
      <c r="BR85" s="18">
        <f t="shared" si="240"/>
        <v>1.3227264521328719</v>
      </c>
      <c r="BS85" s="18">
        <f t="shared" si="240"/>
        <v>-1.210496048301013</v>
      </c>
      <c r="BT85" s="18">
        <f t="shared" si="241"/>
        <v>-0.73800763451979945</v>
      </c>
      <c r="BV85" s="18">
        <f t="shared" si="242"/>
        <v>-0.37320506125502195</v>
      </c>
      <c r="BW85" s="18">
        <f t="shared" si="243"/>
        <v>2.7276042668981093</v>
      </c>
      <c r="BX85" s="18">
        <f t="shared" si="244"/>
        <v>2.4737919286245136</v>
      </c>
      <c r="BZ85" t="str">
        <f t="shared" si="261"/>
        <v>22 Health professionals</v>
      </c>
      <c r="CA85" s="18">
        <f t="shared" si="245"/>
        <v>7.5456533913362822</v>
      </c>
      <c r="CB85" s="18">
        <f t="shared" si="245"/>
        <v>-21.681915473269054</v>
      </c>
      <c r="CC85" s="18">
        <f t="shared" si="245"/>
        <v>0.31470976125782535</v>
      </c>
      <c r="CD85" s="18">
        <f t="shared" si="245"/>
        <v>-3.752033390084708</v>
      </c>
      <c r="CE85" s="18">
        <f t="shared" si="246"/>
        <v>-3.7473822794091283</v>
      </c>
      <c r="CG85" s="18">
        <f t="shared" si="247"/>
        <v>-2.4151087671121507</v>
      </c>
      <c r="CH85" s="18">
        <f t="shared" si="248"/>
        <v>2.2445121627828302</v>
      </c>
      <c r="CI85" s="18">
        <f t="shared" si="249"/>
        <v>0.5644247640671729</v>
      </c>
      <c r="CK85" t="str">
        <f t="shared" si="262"/>
        <v>22 Health professionals</v>
      </c>
      <c r="CL85" s="18">
        <f t="shared" si="250"/>
        <v>9.7694783456026002</v>
      </c>
      <c r="CM85" s="18">
        <f t="shared" si="250"/>
        <v>-25.008286544779079</v>
      </c>
      <c r="CN85" s="18">
        <f t="shared" si="250"/>
        <v>2.9935274578616555</v>
      </c>
      <c r="CO85" s="18">
        <f t="shared" si="250"/>
        <v>0.98628292869900047</v>
      </c>
      <c r="CP85" s="18">
        <f t="shared" si="251"/>
        <v>-0.26320098680647774</v>
      </c>
      <c r="CR85" s="18">
        <f t="shared" si="252"/>
        <v>1.6509797710756224</v>
      </c>
      <c r="CS85" s="18">
        <f t="shared" si="253"/>
        <v>2.3504373091199904</v>
      </c>
      <c r="CT85" s="18">
        <f t="shared" si="254"/>
        <v>3.5818820607410151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5.2777765218106509</v>
      </c>
      <c r="C86" s="18">
        <f t="shared" si="210"/>
        <v>1.989782207469859</v>
      </c>
      <c r="D86" s="18">
        <f t="shared" si="210"/>
        <v>3.239175856392551</v>
      </c>
      <c r="E86" s="18">
        <f t="shared" si="210"/>
        <v>1.6690811564560093</v>
      </c>
      <c r="F86" s="18">
        <f t="shared" si="211"/>
        <v>2.1772637768366465</v>
      </c>
      <c r="H86" s="18">
        <f t="shared" si="212"/>
        <v>2.1897747948464996</v>
      </c>
      <c r="I86" s="18">
        <f t="shared" si="213"/>
        <v>3.2358307816056087</v>
      </c>
      <c r="J86" s="18">
        <f t="shared" si="214"/>
        <v>4.716354755060892</v>
      </c>
      <c r="L86" t="str">
        <f t="shared" si="255"/>
        <v>23 Teaching and other educational professionals</v>
      </c>
      <c r="M86" s="18">
        <f t="shared" si="215"/>
        <v>7.0473117654602957</v>
      </c>
      <c r="N86" s="18">
        <f t="shared" si="215"/>
        <v>-0.53478528865970043</v>
      </c>
      <c r="O86" s="18">
        <f t="shared" si="215"/>
        <v>3.4494561613356955</v>
      </c>
      <c r="P86" s="18">
        <f t="shared" si="215"/>
        <v>1.720437553357268</v>
      </c>
      <c r="Q86" s="18">
        <f t="shared" si="216"/>
        <v>2.1144388295203154</v>
      </c>
      <c r="S86" s="18">
        <f t="shared" si="217"/>
        <v>2.2935420890290104</v>
      </c>
      <c r="T86" s="18">
        <f t="shared" si="218"/>
        <v>3.3779520562193799</v>
      </c>
      <c r="U86" s="18">
        <f t="shared" si="219"/>
        <v>4.9057438297442246</v>
      </c>
      <c r="W86" t="str">
        <f t="shared" si="256"/>
        <v>23 Teaching and other educational professionals</v>
      </c>
      <c r="X86" s="18">
        <f t="shared" si="220"/>
        <v>0.5562605406900234</v>
      </c>
      <c r="Y86" s="18">
        <f t="shared" si="220"/>
        <v>14.916040024030774</v>
      </c>
      <c r="Z86" s="18">
        <f t="shared" si="220"/>
        <v>-4.0052408462731837</v>
      </c>
      <c r="AA86" s="18">
        <f t="shared" si="220"/>
        <v>-1.4906268195189587</v>
      </c>
      <c r="AB86" s="18">
        <f t="shared" si="221"/>
        <v>-1.338068343700749</v>
      </c>
      <c r="AD86" s="18">
        <f t="shared" si="222"/>
        <v>-2.336066579156082</v>
      </c>
      <c r="AE86" s="18">
        <f t="shared" si="223"/>
        <v>2.3653774205542488</v>
      </c>
      <c r="AF86" s="18">
        <f t="shared" si="224"/>
        <v>0.7673935954832567</v>
      </c>
      <c r="AH86" t="str">
        <f t="shared" si="257"/>
        <v>23 Teaching and other educational professionals</v>
      </c>
      <c r="AI86" s="18">
        <f t="shared" si="225"/>
        <v>-11.605057309772482</v>
      </c>
      <c r="AJ86" s="18">
        <f t="shared" si="225"/>
        <v>-5.7338778637166747</v>
      </c>
      <c r="AK86" s="18">
        <f t="shared" si="225"/>
        <v>-10.1394336917065</v>
      </c>
      <c r="AL86" s="18">
        <f t="shared" si="225"/>
        <v>0.11788199274938016</v>
      </c>
      <c r="AM86" s="18">
        <f t="shared" si="226"/>
        <v>-3.5710648843507609</v>
      </c>
      <c r="AO86" s="18">
        <f t="shared" si="227"/>
        <v>-3.4251254383324659</v>
      </c>
      <c r="AP86" s="18">
        <f t="shared" si="228"/>
        <v>1.1928889509564611</v>
      </c>
      <c r="AQ86" s="18">
        <f t="shared" si="229"/>
        <v>-1.5795874217525374</v>
      </c>
      <c r="AS86" t="str">
        <f t="shared" si="258"/>
        <v>23 Teaching and other educational professionals</v>
      </c>
      <c r="AT86" s="18">
        <f t="shared" si="230"/>
        <v>0.68240650916080448</v>
      </c>
      <c r="AU86" s="18">
        <f t="shared" si="230"/>
        <v>4.69456493381748</v>
      </c>
      <c r="AV86" s="18">
        <f t="shared" si="230"/>
        <v>-4.4166990626983038</v>
      </c>
      <c r="AW86" s="18">
        <f t="shared" si="230"/>
        <v>-1.2989776186354329</v>
      </c>
      <c r="AX86" s="18">
        <f t="shared" si="231"/>
        <v>-1.9233387008520508</v>
      </c>
      <c r="AZ86" s="18">
        <f t="shared" si="232"/>
        <v>-2.3493566092838369</v>
      </c>
      <c r="BA86" s="18">
        <f t="shared" si="233"/>
        <v>2.1396229883091644</v>
      </c>
      <c r="BB86" s="18">
        <f t="shared" si="234"/>
        <v>0.4759152135259459</v>
      </c>
      <c r="BD86" t="str">
        <f t="shared" si="259"/>
        <v>23 Teaching and other educational professionals</v>
      </c>
      <c r="BE86" s="18">
        <f t="shared" si="235"/>
        <v>1.5517595082360502</v>
      </c>
      <c r="BF86" s="18">
        <f t="shared" si="235"/>
        <v>-1.3042256637847527</v>
      </c>
      <c r="BG86" s="18">
        <f t="shared" si="235"/>
        <v>1.6722130589829076</v>
      </c>
      <c r="BH86" s="18">
        <f t="shared" si="235"/>
        <v>2.1103301306261146</v>
      </c>
      <c r="BI86" s="18">
        <f t="shared" si="236"/>
        <v>1.7566782961529137</v>
      </c>
      <c r="BK86" s="18">
        <f t="shared" si="237"/>
        <v>1.9640817412475586</v>
      </c>
      <c r="BL86" s="18">
        <f t="shared" si="238"/>
        <v>2.6642790474834532</v>
      </c>
      <c r="BM86" s="18">
        <f t="shared" si="239"/>
        <v>4.0817165666084732</v>
      </c>
      <c r="BO86" t="str">
        <f t="shared" si="260"/>
        <v>23 Teaching and other educational professionals</v>
      </c>
      <c r="BP86" s="18">
        <f t="shared" si="240"/>
        <v>2.4610882075804419</v>
      </c>
      <c r="BQ86" s="18">
        <f t="shared" si="240"/>
        <v>-3.0563499456563448</v>
      </c>
      <c r="BR86" s="18">
        <f t="shared" si="240"/>
        <v>-0.36734991244268267</v>
      </c>
      <c r="BS86" s="18">
        <f t="shared" si="240"/>
        <v>-0.90216525144609649</v>
      </c>
      <c r="BT86" s="18">
        <f t="shared" si="241"/>
        <v>-0.87160158033937618</v>
      </c>
      <c r="BV86" s="18">
        <f t="shared" si="242"/>
        <v>-0.72421321521431992</v>
      </c>
      <c r="BW86" s="18">
        <f t="shared" si="243"/>
        <v>2.4827947460044797</v>
      </c>
      <c r="BX86" s="18">
        <f t="shared" si="244"/>
        <v>1.9771952564736628</v>
      </c>
      <c r="BZ86" t="str">
        <f t="shared" si="261"/>
        <v>23 Teaching and other educational professionals</v>
      </c>
      <c r="CA86" s="18">
        <f t="shared" si="245"/>
        <v>3.4850305496162637</v>
      </c>
      <c r="CB86" s="18">
        <f t="shared" si="245"/>
        <v>-2.813866333472026E-2</v>
      </c>
      <c r="CC86" s="18">
        <f t="shared" si="245"/>
        <v>-0.16925627258242981</v>
      </c>
      <c r="CD86" s="18">
        <f t="shared" si="245"/>
        <v>-1.4576129898763446</v>
      </c>
      <c r="CE86" s="18">
        <f t="shared" si="246"/>
        <v>-0.96769653892778695</v>
      </c>
      <c r="CG86" s="18">
        <f t="shared" si="247"/>
        <v>-1.0300188466832783</v>
      </c>
      <c r="CH86" s="18">
        <f t="shared" si="248"/>
        <v>2.3180020826028436</v>
      </c>
      <c r="CI86" s="18">
        <f t="shared" si="249"/>
        <v>1.5867419174521169</v>
      </c>
      <c r="CK86" t="str">
        <f t="shared" si="262"/>
        <v>23 Teaching and other educational professionals</v>
      </c>
      <c r="CL86" s="18">
        <f t="shared" si="250"/>
        <v>8.2778249268242057</v>
      </c>
      <c r="CM86" s="18">
        <f t="shared" si="250"/>
        <v>-10.508925379475532</v>
      </c>
      <c r="CN86" s="18">
        <f t="shared" si="250"/>
        <v>1.477344172628392</v>
      </c>
      <c r="CO86" s="18">
        <f t="shared" si="250"/>
        <v>-1.6724544405205544</v>
      </c>
      <c r="CP86" s="18">
        <f t="shared" si="251"/>
        <v>-1.2814942249043892</v>
      </c>
      <c r="CR86" s="18">
        <f t="shared" si="252"/>
        <v>-0.63353730501038985</v>
      </c>
      <c r="CS86" s="18">
        <f t="shared" si="253"/>
        <v>2.0138462615100217</v>
      </c>
      <c r="CT86" s="18">
        <f t="shared" si="254"/>
        <v>1.5402080426717868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7.3847255908726872</v>
      </c>
      <c r="C87" s="18">
        <f t="shared" si="210"/>
        <v>5.6108810654513119</v>
      </c>
      <c r="D87" s="18">
        <f t="shared" si="210"/>
        <v>6.725305534127024</v>
      </c>
      <c r="E87" s="18">
        <f t="shared" si="210"/>
        <v>2.9352922867026177</v>
      </c>
      <c r="F87" s="18">
        <f t="shared" si="211"/>
        <v>4.2720819580936542</v>
      </c>
      <c r="H87" s="18">
        <f t="shared" si="212"/>
        <v>4.1834345126217976</v>
      </c>
      <c r="I87" s="18">
        <f t="shared" si="213"/>
        <v>3.7829144368169532</v>
      </c>
      <c r="J87" s="18">
        <f t="shared" si="214"/>
        <v>6.5624499588349483</v>
      </c>
      <c r="L87" t="str">
        <f t="shared" si="255"/>
        <v>24 Business, media and public service professionals</v>
      </c>
      <c r="M87" s="18">
        <f t="shared" si="215"/>
        <v>7.7688456746500822</v>
      </c>
      <c r="N87" s="18">
        <f t="shared" si="215"/>
        <v>2.3611586076999203E-3</v>
      </c>
      <c r="O87" s="18">
        <f t="shared" si="215"/>
        <v>5.8984690999004608</v>
      </c>
      <c r="P87" s="18">
        <f t="shared" si="215"/>
        <v>2.6187785624578463</v>
      </c>
      <c r="Q87" s="18">
        <f t="shared" si="216"/>
        <v>3.4654717256186629</v>
      </c>
      <c r="S87" s="18">
        <f t="shared" si="217"/>
        <v>3.7005647010104337</v>
      </c>
      <c r="T87" s="18">
        <f t="shared" si="218"/>
        <v>3.6603692706338453</v>
      </c>
      <c r="U87" s="18">
        <f t="shared" si="219"/>
        <v>6.1253579210870823</v>
      </c>
      <c r="W87" t="str">
        <f t="shared" si="256"/>
        <v>24 Business, media and public service professionals</v>
      </c>
      <c r="X87" s="18">
        <f t="shared" si="220"/>
        <v>4.424919187063403</v>
      </c>
      <c r="Y87" s="18">
        <f t="shared" si="220"/>
        <v>12.695941005682499</v>
      </c>
      <c r="Z87" s="18">
        <f t="shared" si="220"/>
        <v>1.470264323041004</v>
      </c>
      <c r="AA87" s="18">
        <f t="shared" si="220"/>
        <v>1.4304907805410938</v>
      </c>
      <c r="AB87" s="18">
        <f t="shared" si="221"/>
        <v>2.1128667364876064</v>
      </c>
      <c r="AD87" s="18">
        <f t="shared" si="222"/>
        <v>1.4437468955024846</v>
      </c>
      <c r="AE87" s="18">
        <f t="shared" si="223"/>
        <v>3.1044857148729177</v>
      </c>
      <c r="AF87" s="18">
        <f t="shared" si="224"/>
        <v>4.0795657719526535</v>
      </c>
      <c r="AH87" t="str">
        <f t="shared" si="257"/>
        <v>24 Business, media and public service professionals</v>
      </c>
      <c r="AI87" s="18">
        <f t="shared" si="225"/>
        <v>-0.73078187307319409</v>
      </c>
      <c r="AJ87" s="18">
        <f t="shared" si="225"/>
        <v>18.145598126409944</v>
      </c>
      <c r="AK87" s="18">
        <f t="shared" si="225"/>
        <v>-0.99394445130257525</v>
      </c>
      <c r="AL87" s="18">
        <f t="shared" si="225"/>
        <v>1.18589988434461</v>
      </c>
      <c r="AM87" s="18">
        <f t="shared" si="226"/>
        <v>1.4776485269856865</v>
      </c>
      <c r="AO87" s="18">
        <f t="shared" si="227"/>
        <v>0.45400393375161219</v>
      </c>
      <c r="AP87" s="18">
        <f t="shared" si="228"/>
        <v>2.1595460138347233</v>
      </c>
      <c r="AQ87" s="18">
        <f t="shared" si="229"/>
        <v>2.4990748183087996</v>
      </c>
      <c r="AS87" t="str">
        <f t="shared" si="258"/>
        <v>24 Business, media and public service professionals</v>
      </c>
      <c r="AT87" s="18">
        <f t="shared" si="230"/>
        <v>3.809836121694099</v>
      </c>
      <c r="AU87" s="18">
        <f t="shared" si="230"/>
        <v>14.625760673328902</v>
      </c>
      <c r="AV87" s="18">
        <f t="shared" si="230"/>
        <v>1.8762404532516985</v>
      </c>
      <c r="AW87" s="18">
        <f t="shared" si="230"/>
        <v>1.9294270104521338</v>
      </c>
      <c r="AX87" s="18">
        <f t="shared" si="231"/>
        <v>2.6632865124935234</v>
      </c>
      <c r="AZ87" s="18">
        <f t="shared" si="232"/>
        <v>1.9116950735319937</v>
      </c>
      <c r="BA87" s="18">
        <f t="shared" si="233"/>
        <v>3.0522726781917697</v>
      </c>
      <c r="BB87" s="18">
        <f t="shared" si="234"/>
        <v>4.3659100935904416</v>
      </c>
      <c r="BD87" t="str">
        <f t="shared" si="259"/>
        <v>24 Business, media and public service professionals</v>
      </c>
      <c r="BE87" s="18">
        <f t="shared" si="235"/>
        <v>3.7633964445403789</v>
      </c>
      <c r="BF87" s="18">
        <f t="shared" si="235"/>
        <v>0.15505830695030642</v>
      </c>
      <c r="BG87" s="18">
        <f t="shared" si="235"/>
        <v>3.0247895421598336</v>
      </c>
      <c r="BH87" s="18">
        <f t="shared" si="235"/>
        <v>0.90691326852894161</v>
      </c>
      <c r="BI87" s="18">
        <f t="shared" si="236"/>
        <v>1.5165672631277438</v>
      </c>
      <c r="BK87" s="18">
        <f t="shared" si="237"/>
        <v>1.6079898371444523</v>
      </c>
      <c r="BL87" s="18">
        <f t="shared" si="238"/>
        <v>2.7374226990241501</v>
      </c>
      <c r="BM87" s="18">
        <f t="shared" si="239"/>
        <v>3.8790343887303624</v>
      </c>
      <c r="BO87" t="str">
        <f t="shared" si="260"/>
        <v>24 Business, media and public service professionals</v>
      </c>
      <c r="BP87" s="18">
        <f t="shared" si="240"/>
        <v>1.9423402223946562</v>
      </c>
      <c r="BQ87" s="18">
        <f t="shared" si="240"/>
        <v>6.9615962093138917</v>
      </c>
      <c r="BR87" s="18">
        <f t="shared" si="240"/>
        <v>-0.28474610409258139</v>
      </c>
      <c r="BS87" s="18">
        <f t="shared" si="240"/>
        <v>-1.1167817021212056</v>
      </c>
      <c r="BT87" s="18">
        <f t="shared" si="241"/>
        <v>-0.36971733563980758</v>
      </c>
      <c r="BV87" s="18">
        <f t="shared" si="242"/>
        <v>-0.84021077764251384</v>
      </c>
      <c r="BW87" s="18">
        <f t="shared" si="243"/>
        <v>2.2299468589719984</v>
      </c>
      <c r="BX87" s="18">
        <f t="shared" si="244"/>
        <v>1.6233780530819919</v>
      </c>
      <c r="BZ87" t="str">
        <f t="shared" si="261"/>
        <v>24 Business, media and public service professionals</v>
      </c>
      <c r="CA87" s="18">
        <f t="shared" si="245"/>
        <v>2.8633722787452243</v>
      </c>
      <c r="CB87" s="18">
        <f t="shared" si="245"/>
        <v>-3.4176287950952955</v>
      </c>
      <c r="CC87" s="18">
        <f t="shared" si="245"/>
        <v>-7.9137061198064629E-2</v>
      </c>
      <c r="CD87" s="18">
        <f t="shared" si="245"/>
        <v>-3.1622653685461466</v>
      </c>
      <c r="CE87" s="18">
        <f t="shared" si="246"/>
        <v>-2.2252847635712447</v>
      </c>
      <c r="CG87" s="18">
        <f t="shared" si="247"/>
        <v>-2.1452737849740333</v>
      </c>
      <c r="CH87" s="18">
        <f t="shared" si="248"/>
        <v>2.0644900941072075</v>
      </c>
      <c r="CI87" s="18">
        <f t="shared" si="249"/>
        <v>0.52062340505578675</v>
      </c>
      <c r="CK87" t="str">
        <f t="shared" si="262"/>
        <v>24 Business, media and public service professionals</v>
      </c>
      <c r="CL87" s="18">
        <f t="shared" si="250"/>
        <v>7.511599774763611</v>
      </c>
      <c r="CM87" s="18">
        <f t="shared" si="250"/>
        <v>-17.448910295160967</v>
      </c>
      <c r="CN87" s="18">
        <f t="shared" si="250"/>
        <v>1.4248132909749245</v>
      </c>
      <c r="CO87" s="18">
        <f t="shared" si="250"/>
        <v>-0.37017654755884255</v>
      </c>
      <c r="CP87" s="18">
        <f t="shared" si="251"/>
        <v>-0.98326678124640576</v>
      </c>
      <c r="CR87" s="18">
        <f t="shared" si="252"/>
        <v>0.22459564950951805</v>
      </c>
      <c r="CS87" s="18">
        <f t="shared" si="253"/>
        <v>1.9486414147088515</v>
      </c>
      <c r="CT87" s="18">
        <f t="shared" si="254"/>
        <v>2.1207342538002827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9.7381816246252981</v>
      </c>
      <c r="C88" s="18">
        <f t="shared" si="210"/>
        <v>5.044781994656522</v>
      </c>
      <c r="D88" s="18">
        <f t="shared" si="210"/>
        <v>3.7977972719887676</v>
      </c>
      <c r="E88" s="18">
        <f t="shared" si="210"/>
        <v>3.9020643755431461</v>
      </c>
      <c r="F88" s="18">
        <f t="shared" si="211"/>
        <v>3.9405016222176847</v>
      </c>
      <c r="H88" s="18">
        <f t="shared" si="212"/>
        <v>3.8672970419363351</v>
      </c>
      <c r="I88" s="18">
        <f t="shared" si="213"/>
        <v>3.3951274841489187</v>
      </c>
      <c r="J88" s="18">
        <f t="shared" si="214"/>
        <v>6.0595843324907861</v>
      </c>
      <c r="L88" t="str">
        <f t="shared" si="255"/>
        <v>31 Science, engineering and technology associate professionals</v>
      </c>
      <c r="M88" s="18">
        <f t="shared" si="215"/>
        <v>8.1341524525992313</v>
      </c>
      <c r="N88" s="18">
        <f t="shared" si="215"/>
        <v>7.7701435102869754</v>
      </c>
      <c r="O88" s="18">
        <f t="shared" si="215"/>
        <v>1.4920469362860622</v>
      </c>
      <c r="P88" s="18">
        <f t="shared" si="215"/>
        <v>2.6471061302185461</v>
      </c>
      <c r="Q88" s="18">
        <f t="shared" si="216"/>
        <v>2.5965722518869416</v>
      </c>
      <c r="S88" s="18">
        <f t="shared" si="217"/>
        <v>2.260633129211409</v>
      </c>
      <c r="T88" s="18">
        <f t="shared" si="218"/>
        <v>2.873892713377546</v>
      </c>
      <c r="U88" s="18">
        <f t="shared" si="219"/>
        <v>4.4736854361453915</v>
      </c>
      <c r="W88" t="str">
        <f t="shared" si="256"/>
        <v>31 Science, engineering and technology associate professionals</v>
      </c>
      <c r="X88" s="18">
        <f t="shared" si="220"/>
        <v>6.5190271135350475</v>
      </c>
      <c r="Y88" s="18">
        <f t="shared" si="220"/>
        <v>13.384095274465203</v>
      </c>
      <c r="Z88" s="18">
        <f t="shared" si="220"/>
        <v>-1.787552715226981</v>
      </c>
      <c r="AA88" s="18">
        <f t="shared" si="220"/>
        <v>1.5775067636032869</v>
      </c>
      <c r="AB88" s="18">
        <f t="shared" si="221"/>
        <v>1.2068757134131136</v>
      </c>
      <c r="AD88" s="18">
        <f t="shared" si="222"/>
        <v>0.44320073601631371</v>
      </c>
      <c r="AE88" s="18">
        <f t="shared" si="223"/>
        <v>2.4449228750356156</v>
      </c>
      <c r="AF88" s="18">
        <f t="shared" si="224"/>
        <v>2.7639055386004419</v>
      </c>
      <c r="AH88" t="str">
        <f t="shared" si="257"/>
        <v>31 Science, engineering and technology associate professionals</v>
      </c>
      <c r="AI88" s="18">
        <f t="shared" si="225"/>
        <v>7.3575865194791756</v>
      </c>
      <c r="AJ88" s="18">
        <f t="shared" si="225"/>
        <v>18.081996271778621</v>
      </c>
      <c r="AK88" s="18">
        <f t="shared" si="225"/>
        <v>0.20162158945506992</v>
      </c>
      <c r="AL88" s="18">
        <f t="shared" si="225"/>
        <v>3.1033450597387047</v>
      </c>
      <c r="AM88" s="18">
        <f t="shared" si="226"/>
        <v>3.0576682532306165</v>
      </c>
      <c r="AO88" s="18">
        <f t="shared" si="227"/>
        <v>2.1268853509986974</v>
      </c>
      <c r="AP88" s="18">
        <f t="shared" si="228"/>
        <v>2.8498968982715978</v>
      </c>
      <c r="AQ88" s="18">
        <f t="shared" si="229"/>
        <v>4.3552423922511796</v>
      </c>
      <c r="AS88" t="str">
        <f t="shared" si="258"/>
        <v>31 Science, engineering and technology associate professionals</v>
      </c>
      <c r="AT88" s="18">
        <f t="shared" si="230"/>
        <v>3.7606752466002424</v>
      </c>
      <c r="AU88" s="18">
        <f t="shared" si="230"/>
        <v>8.3734690375465668</v>
      </c>
      <c r="AV88" s="18">
        <f t="shared" si="230"/>
        <v>-4.0086596382332811</v>
      </c>
      <c r="AW88" s="18">
        <f t="shared" si="230"/>
        <v>-0.11753424600442486</v>
      </c>
      <c r="AX88" s="18">
        <f t="shared" si="231"/>
        <v>-0.84582900698834118</v>
      </c>
      <c r="AZ88" s="18">
        <f t="shared" si="232"/>
        <v>-1.4317932892184637</v>
      </c>
      <c r="BA88" s="18">
        <f t="shared" si="233"/>
        <v>1.8799801042033826</v>
      </c>
      <c r="BB88" s="18">
        <f t="shared" si="234"/>
        <v>0.80492499021751485</v>
      </c>
      <c r="BD88" t="str">
        <f t="shared" si="259"/>
        <v>31 Science, engineering and technology associate professionals</v>
      </c>
      <c r="BE88" s="18">
        <f t="shared" si="235"/>
        <v>1.7351311777394907</v>
      </c>
      <c r="BF88" s="18">
        <f t="shared" si="235"/>
        <v>2.1229206652004784</v>
      </c>
      <c r="BG88" s="18">
        <f t="shared" si="235"/>
        <v>-4.4230745821758894</v>
      </c>
      <c r="BH88" s="18">
        <f t="shared" si="235"/>
        <v>-1.7803889423660624</v>
      </c>
      <c r="BI88" s="18">
        <f t="shared" si="236"/>
        <v>-2.3764912490980561</v>
      </c>
      <c r="BK88" s="18">
        <f t="shared" si="237"/>
        <v>-2.6693048318534807</v>
      </c>
      <c r="BL88" s="18">
        <f t="shared" si="238"/>
        <v>1.7037491666377136</v>
      </c>
      <c r="BM88" s="18">
        <f t="shared" si="239"/>
        <v>-0.30767166373504296</v>
      </c>
      <c r="BO88" t="str">
        <f t="shared" si="260"/>
        <v>31 Science, engineering and technology associate professionals</v>
      </c>
      <c r="BP88" s="18">
        <f t="shared" si="240"/>
        <v>2.4890506407530877</v>
      </c>
      <c r="BQ88" s="18">
        <f t="shared" si="240"/>
        <v>11.032275534259828</v>
      </c>
      <c r="BR88" s="18">
        <f t="shared" si="240"/>
        <v>-4.8249450424770801</v>
      </c>
      <c r="BS88" s="18">
        <f t="shared" si="240"/>
        <v>-0.57276725421001595</v>
      </c>
      <c r="BT88" s="18">
        <f t="shared" si="241"/>
        <v>-1.2425419832240547</v>
      </c>
      <c r="BV88" s="18">
        <f t="shared" si="242"/>
        <v>-2.0108598058415028</v>
      </c>
      <c r="BW88" s="18">
        <f t="shared" si="243"/>
        <v>1.7945539032805602</v>
      </c>
      <c r="BX88" s="18">
        <f t="shared" si="244"/>
        <v>0.28181739727310973</v>
      </c>
      <c r="BZ88" t="str">
        <f t="shared" si="261"/>
        <v>31 Science, engineering and technology associate professionals</v>
      </c>
      <c r="CA88" s="18">
        <f t="shared" si="245"/>
        <v>3.7075956429923895</v>
      </c>
      <c r="CB88" s="18">
        <f t="shared" si="245"/>
        <v>2.1143952765966034</v>
      </c>
      <c r="CC88" s="18">
        <f t="shared" si="245"/>
        <v>-3.6760441652257447</v>
      </c>
      <c r="CD88" s="18">
        <f t="shared" si="245"/>
        <v>-1.9009298955568799</v>
      </c>
      <c r="CE88" s="18">
        <f t="shared" si="246"/>
        <v>-2.2142740824570906</v>
      </c>
      <c r="CG88" s="18">
        <f t="shared" si="247"/>
        <v>-2.4962399584164352</v>
      </c>
      <c r="CH88" s="18">
        <f t="shared" si="248"/>
        <v>1.7278727750322576</v>
      </c>
      <c r="CI88" s="18">
        <f t="shared" si="249"/>
        <v>-0.15214833757899449</v>
      </c>
      <c r="CK88" t="str">
        <f t="shared" si="262"/>
        <v>31 Science, engineering and technology associate professionals</v>
      </c>
      <c r="CL88" s="18">
        <f t="shared" si="250"/>
        <v>8.766821294569116</v>
      </c>
      <c r="CM88" s="18">
        <f t="shared" si="250"/>
        <v>-7.2548849907495665</v>
      </c>
      <c r="CN88" s="18">
        <f t="shared" si="250"/>
        <v>0.14511895646149853</v>
      </c>
      <c r="CO88" s="18">
        <f t="shared" si="250"/>
        <v>2.5955390832937963</v>
      </c>
      <c r="CP88" s="18">
        <f t="shared" si="251"/>
        <v>1.1830571910377063</v>
      </c>
      <c r="CR88" s="18">
        <f t="shared" si="252"/>
        <v>1.7721417425178076</v>
      </c>
      <c r="CS88" s="18">
        <f t="shared" si="253"/>
        <v>2.195796352298518</v>
      </c>
      <c r="CT88" s="18">
        <f t="shared" si="254"/>
        <v>3.5462529170249724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11.922768841120423</v>
      </c>
      <c r="C89" s="18">
        <f t="shared" si="210"/>
        <v>-18.636719592756801</v>
      </c>
      <c r="D89" s="18">
        <f t="shared" si="210"/>
        <v>7.9049122894342183</v>
      </c>
      <c r="E89" s="18">
        <f t="shared" si="210"/>
        <v>4.3099518733061393</v>
      </c>
      <c r="F89" s="18">
        <f t="shared" si="211"/>
        <v>3.7960314103799853</v>
      </c>
      <c r="H89" s="18">
        <f t="shared" si="212"/>
        <v>5.4947633001386498</v>
      </c>
      <c r="I89" s="18">
        <f t="shared" si="213"/>
        <v>4.7442861755537358</v>
      </c>
      <c r="J89" s="18">
        <f t="shared" si="214"/>
        <v>8.1414859763746072</v>
      </c>
      <c r="L89" t="str">
        <f t="shared" si="255"/>
        <v>32 Health and social care associate professionals</v>
      </c>
      <c r="M89" s="18">
        <f t="shared" si="215"/>
        <v>10.497068606109593</v>
      </c>
      <c r="N89" s="18">
        <f t="shared" si="215"/>
        <v>-7.2232434682843349</v>
      </c>
      <c r="O89" s="18">
        <f t="shared" si="215"/>
        <v>6.3300987946426135</v>
      </c>
      <c r="P89" s="18">
        <f t="shared" si="215"/>
        <v>3.9819863471054262</v>
      </c>
      <c r="Q89" s="18">
        <f t="shared" si="216"/>
        <v>3.9665985310785024</v>
      </c>
      <c r="S89" s="18">
        <f t="shared" si="217"/>
        <v>4.7588716624028748</v>
      </c>
      <c r="T89" s="18">
        <f t="shared" si="218"/>
        <v>4.3534903530125346</v>
      </c>
      <c r="U89" s="18">
        <f t="shared" si="219"/>
        <v>7.3645265868967247</v>
      </c>
      <c r="W89" t="str">
        <f t="shared" si="256"/>
        <v>32 Health and social care associate professionals</v>
      </c>
      <c r="X89" s="18">
        <f t="shared" si="220"/>
        <v>6.0772163678965319</v>
      </c>
      <c r="Y89" s="18">
        <f t="shared" si="220"/>
        <v>10.400241734929638</v>
      </c>
      <c r="Z89" s="18">
        <f t="shared" si="220"/>
        <v>1.6210384859100202</v>
      </c>
      <c r="AA89" s="18">
        <f t="shared" si="220"/>
        <v>2.7489529055600759</v>
      </c>
      <c r="AB89" s="18">
        <f t="shared" si="221"/>
        <v>2.8558241697383746</v>
      </c>
      <c r="AD89" s="18">
        <f t="shared" si="222"/>
        <v>2.3715972531209717</v>
      </c>
      <c r="AE89" s="18">
        <f t="shared" si="223"/>
        <v>3.8615177788239974</v>
      </c>
      <c r="AF89" s="18">
        <f t="shared" si="224"/>
        <v>5.3541497644636227</v>
      </c>
      <c r="AH89" t="str">
        <f t="shared" si="257"/>
        <v>32 Health and social care associate professionals</v>
      </c>
      <c r="AI89" s="18">
        <f t="shared" si="225"/>
        <v>-1.9654247762348809</v>
      </c>
      <c r="AJ89" s="18">
        <f t="shared" si="225"/>
        <v>4.6797197362345777</v>
      </c>
      <c r="AK89" s="18">
        <f t="shared" si="225"/>
        <v>-7.0421419039327748</v>
      </c>
      <c r="AL89" s="18">
        <f t="shared" si="225"/>
        <v>-4.5697272673030476</v>
      </c>
      <c r="AM89" s="18">
        <f t="shared" si="226"/>
        <v>-4.8004991223306259</v>
      </c>
      <c r="AO89" s="18">
        <f t="shared" si="227"/>
        <v>-5.401087002978544</v>
      </c>
      <c r="AP89" s="18">
        <f t="shared" si="228"/>
        <v>1.6546833553342077</v>
      </c>
      <c r="AQ89" s="18">
        <f t="shared" si="229"/>
        <v>-2.2215019231432431</v>
      </c>
      <c r="AS89" t="str">
        <f t="shared" si="258"/>
        <v>32 Health and social care associate professionals</v>
      </c>
      <c r="AT89" s="18">
        <f t="shared" si="230"/>
        <v>4.5900740987676381</v>
      </c>
      <c r="AU89" s="18">
        <f t="shared" si="230"/>
        <v>25.66344070087203</v>
      </c>
      <c r="AV89" s="18">
        <f t="shared" si="230"/>
        <v>-1.374171076822206</v>
      </c>
      <c r="AW89" s="18">
        <f t="shared" si="230"/>
        <v>1.6569528372940789</v>
      </c>
      <c r="AX89" s="18">
        <f t="shared" si="231"/>
        <v>2.043024446759989</v>
      </c>
      <c r="AZ89" s="18">
        <f t="shared" si="232"/>
        <v>0.63636629387866517</v>
      </c>
      <c r="BA89" s="18">
        <f t="shared" si="233"/>
        <v>3.1190690524419251</v>
      </c>
      <c r="BB89" s="18">
        <f t="shared" si="234"/>
        <v>3.5397614864354221</v>
      </c>
      <c r="BD89" t="str">
        <f t="shared" si="259"/>
        <v>32 Health and social care associate professionals</v>
      </c>
      <c r="BE89" s="18">
        <f t="shared" si="235"/>
        <v>3.8191783175317573</v>
      </c>
      <c r="BF89" s="18">
        <f t="shared" si="235"/>
        <v>2.162485107131995</v>
      </c>
      <c r="BG89" s="18">
        <f t="shared" si="235"/>
        <v>1.7398156445721069</v>
      </c>
      <c r="BH89" s="18">
        <f t="shared" si="235"/>
        <v>1.4946909442722811</v>
      </c>
      <c r="BI89" s="18">
        <f t="shared" si="236"/>
        <v>1.6128692363841957</v>
      </c>
      <c r="BK89" s="18">
        <f t="shared" si="237"/>
        <v>1.576333486663839</v>
      </c>
      <c r="BL89" s="18">
        <f t="shared" si="238"/>
        <v>3.6612426778508622</v>
      </c>
      <c r="BM89" s="18">
        <f t="shared" si="239"/>
        <v>4.6569359907219887</v>
      </c>
      <c r="BO89" t="str">
        <f t="shared" si="260"/>
        <v>32 Health and social care associate professionals</v>
      </c>
      <c r="BP89" s="18">
        <f t="shared" si="240"/>
        <v>4.2965441447801567</v>
      </c>
      <c r="BQ89" s="18">
        <f t="shared" si="240"/>
        <v>-9.1539058365803783</v>
      </c>
      <c r="BR89" s="18">
        <f t="shared" si="240"/>
        <v>0.15306527356442334</v>
      </c>
      <c r="BS89" s="18">
        <f t="shared" si="240"/>
        <v>-1.2338490517667</v>
      </c>
      <c r="BT89" s="18">
        <f t="shared" si="241"/>
        <v>-1.3193960723853371</v>
      </c>
      <c r="BV89" s="18">
        <f t="shared" si="242"/>
        <v>-0.77369150834434297</v>
      </c>
      <c r="BW89" s="18">
        <f t="shared" si="243"/>
        <v>2.8454897228509246</v>
      </c>
      <c r="BX89" s="18">
        <f t="shared" si="244"/>
        <v>2.3329912424725707</v>
      </c>
      <c r="BZ89" t="str">
        <f t="shared" si="261"/>
        <v>32 Health and social care associate professionals</v>
      </c>
      <c r="CA89" s="18">
        <f t="shared" si="245"/>
        <v>1.423706323820606</v>
      </c>
      <c r="CB89" s="18">
        <f t="shared" si="245"/>
        <v>-20.096253167600853</v>
      </c>
      <c r="CC89" s="18">
        <f t="shared" si="245"/>
        <v>-2.8462697743893428</v>
      </c>
      <c r="CD89" s="18">
        <f t="shared" si="245"/>
        <v>-3.906999860098892</v>
      </c>
      <c r="CE89" s="18">
        <f t="shared" si="246"/>
        <v>-4.6822286263750286</v>
      </c>
      <c r="CG89" s="18">
        <f t="shared" si="247"/>
        <v>-3.5547162393519183</v>
      </c>
      <c r="CH89" s="18">
        <f t="shared" si="248"/>
        <v>2.0326520281250371</v>
      </c>
      <c r="CI89" s="18">
        <f t="shared" si="249"/>
        <v>-0.45844157976517863</v>
      </c>
      <c r="CK89" t="str">
        <f t="shared" si="262"/>
        <v>32 Health and social care associate professionals</v>
      </c>
      <c r="CL89" s="18">
        <f t="shared" si="250"/>
        <v>4.8292111453893005</v>
      </c>
      <c r="CM89" s="18">
        <f t="shared" si="250"/>
        <v>-24.123363582101533</v>
      </c>
      <c r="CN89" s="18">
        <f t="shared" si="250"/>
        <v>0.33261025250663767</v>
      </c>
      <c r="CO89" s="18">
        <f t="shared" si="250"/>
        <v>0.79363647463366327</v>
      </c>
      <c r="CP89" s="18">
        <f t="shared" si="251"/>
        <v>-1.121217466380442</v>
      </c>
      <c r="CR89" s="18">
        <f t="shared" si="252"/>
        <v>0.63972616825072048</v>
      </c>
      <c r="CS89" s="18">
        <f t="shared" si="253"/>
        <v>2.2770934656714203</v>
      </c>
      <c r="CT89" s="18">
        <f t="shared" si="254"/>
        <v>2.7497491215435099</v>
      </c>
    </row>
    <row r="90" spans="1:98" x14ac:dyDescent="0.2">
      <c r="A90" t="str">
        <f t="shared" si="209"/>
        <v>33 Protective service occupations</v>
      </c>
      <c r="B90" s="18">
        <f t="shared" si="210"/>
        <v>2.1234445840618399</v>
      </c>
      <c r="C90" s="18">
        <f t="shared" si="210"/>
        <v>12.458943890974439</v>
      </c>
      <c r="D90" s="18">
        <f t="shared" si="210"/>
        <v>10.308360339463473</v>
      </c>
      <c r="E90" s="18">
        <f t="shared" si="210"/>
        <v>4.5889923299495594</v>
      </c>
      <c r="F90" s="18">
        <f t="shared" si="211"/>
        <v>6.8269910266454792</v>
      </c>
      <c r="H90" s="18">
        <f t="shared" si="212"/>
        <v>6.46171604276502</v>
      </c>
      <c r="I90" s="18">
        <f t="shared" si="213"/>
        <v>3.8713652457961656</v>
      </c>
      <c r="J90" s="18">
        <f t="shared" si="214"/>
        <v>8.3411160485653557</v>
      </c>
      <c r="L90" t="str">
        <f t="shared" si="255"/>
        <v>33 Protective service occupations</v>
      </c>
      <c r="M90" s="18">
        <f t="shared" si="215"/>
        <v>2.2633887018558285</v>
      </c>
      <c r="N90" s="18">
        <f t="shared" si="215"/>
        <v>8.9368067826459008</v>
      </c>
      <c r="O90" s="18">
        <f t="shared" si="215"/>
        <v>9.1046292253872618</v>
      </c>
      <c r="P90" s="18">
        <f t="shared" si="215"/>
        <v>4.3355051669243139</v>
      </c>
      <c r="Q90" s="18">
        <f t="shared" si="216"/>
        <v>6.0887873096651335</v>
      </c>
      <c r="S90" s="18">
        <f t="shared" si="217"/>
        <v>5.9015885489961839</v>
      </c>
      <c r="T90" s="18">
        <f t="shared" si="218"/>
        <v>3.2767607331406934</v>
      </c>
      <c r="U90" s="18">
        <f t="shared" si="219"/>
        <v>7.5638663554303154</v>
      </c>
      <c r="W90" t="str">
        <f t="shared" si="256"/>
        <v>33 Protective service occupations</v>
      </c>
      <c r="X90" s="18">
        <f t="shared" si="220"/>
        <v>0.56187980683950478</v>
      </c>
      <c r="Y90" s="18">
        <f t="shared" si="220"/>
        <v>20.384171064282363</v>
      </c>
      <c r="Z90" s="18">
        <f t="shared" si="220"/>
        <v>6.0212805322457985</v>
      </c>
      <c r="AA90" s="18">
        <f t="shared" si="220"/>
        <v>4.0807031095816848</v>
      </c>
      <c r="AB90" s="18">
        <f t="shared" si="221"/>
        <v>5.6397340572227339</v>
      </c>
      <c r="AD90" s="18">
        <f t="shared" si="222"/>
        <v>4.7235831679311113</v>
      </c>
      <c r="AE90" s="18">
        <f t="shared" si="223"/>
        <v>3.4643655637642823</v>
      </c>
      <c r="AF90" s="18">
        <f t="shared" si="224"/>
        <v>6.753061687534867</v>
      </c>
      <c r="AH90" t="str">
        <f t="shared" si="257"/>
        <v>33 Protective service occupations</v>
      </c>
      <c r="AI90" s="18">
        <f t="shared" si="225"/>
        <v>-0.52255610305267375</v>
      </c>
      <c r="AJ90" s="18">
        <f t="shared" si="225"/>
        <v>18.567322989157041</v>
      </c>
      <c r="AK90" s="18">
        <f t="shared" si="225"/>
        <v>5.579172478074268</v>
      </c>
      <c r="AL90" s="18">
        <f t="shared" si="225"/>
        <v>3.6767703851290134</v>
      </c>
      <c r="AM90" s="18">
        <f t="shared" si="226"/>
        <v>5.1458001411485821</v>
      </c>
      <c r="AO90" s="18">
        <f t="shared" si="227"/>
        <v>4.307064827535001</v>
      </c>
      <c r="AP90" s="18">
        <f t="shared" si="228"/>
        <v>3.0464147879309289</v>
      </c>
      <c r="AQ90" s="18">
        <f t="shared" si="229"/>
        <v>6.1585808621933635</v>
      </c>
      <c r="AS90" t="str">
        <f t="shared" si="258"/>
        <v>33 Protective service occupations</v>
      </c>
      <c r="AT90" s="18">
        <f t="shared" si="230"/>
        <v>-4.2133206526934082</v>
      </c>
      <c r="AU90" s="18">
        <f t="shared" si="230"/>
        <v>18.816801045086006</v>
      </c>
      <c r="AV90" s="18">
        <f t="shared" si="230"/>
        <v>2.6586433175037616</v>
      </c>
      <c r="AW90" s="18">
        <f t="shared" si="230"/>
        <v>2.260369784584193</v>
      </c>
      <c r="AX90" s="18">
        <f t="shared" si="231"/>
        <v>3.3494251703543698</v>
      </c>
      <c r="AZ90" s="18">
        <f t="shared" si="232"/>
        <v>2.3929556501549376</v>
      </c>
      <c r="BA90" s="18">
        <f t="shared" si="233"/>
        <v>2.6031560866208947</v>
      </c>
      <c r="BB90" s="18">
        <f t="shared" si="234"/>
        <v>4.357570737449179</v>
      </c>
      <c r="BD90" t="str">
        <f t="shared" si="259"/>
        <v>33 Protective service occupations</v>
      </c>
      <c r="BE90" s="18">
        <f t="shared" si="235"/>
        <v>-3.6737766229667068</v>
      </c>
      <c r="BF90" s="18">
        <f t="shared" si="235"/>
        <v>-2.2559849084621275</v>
      </c>
      <c r="BG90" s="18">
        <f t="shared" si="235"/>
        <v>4.8923144231723281</v>
      </c>
      <c r="BH90" s="18">
        <f t="shared" si="235"/>
        <v>0.73966055826915067</v>
      </c>
      <c r="BI90" s="18">
        <f t="shared" si="236"/>
        <v>1.8270903416884199</v>
      </c>
      <c r="BK90" s="18">
        <f t="shared" si="237"/>
        <v>2.1052825564019439</v>
      </c>
      <c r="BL90" s="18">
        <f t="shared" si="238"/>
        <v>1.9363740888127978</v>
      </c>
      <c r="BM90" s="18">
        <f t="shared" si="239"/>
        <v>3.6015981188904256</v>
      </c>
      <c r="BO90" t="str">
        <f t="shared" si="260"/>
        <v>33 Protective service occupations</v>
      </c>
      <c r="BP90" s="18">
        <f t="shared" si="240"/>
        <v>-3.0240129771554769</v>
      </c>
      <c r="BQ90" s="18">
        <f t="shared" si="240"/>
        <v>7.627378655653172</v>
      </c>
      <c r="BR90" s="18">
        <f t="shared" si="240"/>
        <v>1.9863240151016148</v>
      </c>
      <c r="BS90" s="18">
        <f t="shared" si="240"/>
        <v>-0.8064103970951364</v>
      </c>
      <c r="BT90" s="18">
        <f t="shared" si="241"/>
        <v>0.56961385740703641</v>
      </c>
      <c r="BV90" s="18">
        <f t="shared" si="242"/>
        <v>0.11589879667572855</v>
      </c>
      <c r="BW90" s="18">
        <f t="shared" si="243"/>
        <v>1.9490145271621184</v>
      </c>
      <c r="BX90" s="18">
        <f t="shared" si="244"/>
        <v>2.0376481200375052</v>
      </c>
      <c r="BZ90" t="str">
        <f t="shared" si="261"/>
        <v>33 Protective service occupations</v>
      </c>
      <c r="CA90" s="18">
        <f t="shared" si="245"/>
        <v>-2.9350692102279141</v>
      </c>
      <c r="CB90" s="18">
        <f t="shared" si="245"/>
        <v>-3.0358405738904581</v>
      </c>
      <c r="CC90" s="18">
        <f t="shared" si="245"/>
        <v>3.1783944361336136</v>
      </c>
      <c r="CD90" s="18">
        <f t="shared" si="245"/>
        <v>-2.5443656258119396</v>
      </c>
      <c r="CE90" s="18">
        <f t="shared" si="246"/>
        <v>-0.8222989589028451</v>
      </c>
      <c r="CG90" s="18">
        <f t="shared" si="247"/>
        <v>-0.67294545570175668</v>
      </c>
      <c r="CH90" s="18">
        <f t="shared" si="248"/>
        <v>2.2007661532021272</v>
      </c>
      <c r="CI90" s="18">
        <f t="shared" si="249"/>
        <v>1.7112324094432863</v>
      </c>
      <c r="CK90" t="str">
        <f t="shared" si="262"/>
        <v>33 Protective service occupations</v>
      </c>
      <c r="CL90" s="18">
        <f t="shared" si="250"/>
        <v>-4.564270883162358</v>
      </c>
      <c r="CM90" s="18">
        <f t="shared" si="250"/>
        <v>-19.260721384431523</v>
      </c>
      <c r="CN90" s="18">
        <f t="shared" si="250"/>
        <v>-5.1586101413524705</v>
      </c>
      <c r="CO90" s="18">
        <f t="shared" si="250"/>
        <v>0.10854353452285359</v>
      </c>
      <c r="CP90" s="18">
        <f t="shared" si="251"/>
        <v>-2.8821375281789741</v>
      </c>
      <c r="CR90" s="18">
        <f t="shared" si="252"/>
        <v>-1.678899287089064</v>
      </c>
      <c r="CS90" s="18">
        <f t="shared" si="253"/>
        <v>1.0931041409526721</v>
      </c>
      <c r="CT90" s="18">
        <f t="shared" si="254"/>
        <v>-0.32154472862482297</v>
      </c>
    </row>
    <row r="91" spans="1:98" x14ac:dyDescent="0.2">
      <c r="A91" t="str">
        <f t="shared" si="209"/>
        <v>34 Culture, media and sports occupations</v>
      </c>
      <c r="B91" s="18">
        <f t="shared" si="210"/>
        <v>5.2048525144065216</v>
      </c>
      <c r="C91" s="18">
        <f t="shared" si="210"/>
        <v>17.273245329861432</v>
      </c>
      <c r="D91" s="18">
        <f t="shared" si="210"/>
        <v>4.7654708471157159</v>
      </c>
      <c r="E91" s="18">
        <f t="shared" si="210"/>
        <v>3.1132171636392147</v>
      </c>
      <c r="F91" s="18">
        <f t="shared" si="211"/>
        <v>4.4635000033130368</v>
      </c>
      <c r="H91" s="18">
        <f t="shared" si="212"/>
        <v>3.66105261400127</v>
      </c>
      <c r="I91" s="18">
        <f t="shared" si="213"/>
        <v>3.8099667014615424</v>
      </c>
      <c r="J91" s="18">
        <f t="shared" si="214"/>
        <v>6.2051729810741918</v>
      </c>
      <c r="L91" t="str">
        <f t="shared" si="255"/>
        <v>34 Culture, media and sports occupations</v>
      </c>
      <c r="M91" s="18">
        <f t="shared" si="215"/>
        <v>1.4249046178951286</v>
      </c>
      <c r="N91" s="18">
        <f t="shared" si="215"/>
        <v>30.516803564091898</v>
      </c>
      <c r="O91" s="18">
        <f t="shared" si="215"/>
        <v>3.2858967070822143</v>
      </c>
      <c r="P91" s="18">
        <f t="shared" si="215"/>
        <v>2.7970174339616571</v>
      </c>
      <c r="Q91" s="18">
        <f t="shared" si="216"/>
        <v>4.4972335851077627</v>
      </c>
      <c r="S91" s="18">
        <f t="shared" si="217"/>
        <v>2.9597195388515241</v>
      </c>
      <c r="T91" s="18">
        <f t="shared" si="218"/>
        <v>3.4103596144263948</v>
      </c>
      <c r="U91" s="18">
        <f t="shared" si="219"/>
        <v>5.4051816297947086</v>
      </c>
      <c r="W91" t="str">
        <f t="shared" si="256"/>
        <v>34 Culture, media and sports occupations</v>
      </c>
      <c r="X91" s="18">
        <f t="shared" si="220"/>
        <v>-1.3022115977256332</v>
      </c>
      <c r="Y91" s="18">
        <f t="shared" si="220"/>
        <v>30.635204428252383</v>
      </c>
      <c r="Z91" s="18">
        <f t="shared" si="220"/>
        <v>-1.4327684162215637</v>
      </c>
      <c r="AA91" s="18">
        <f t="shared" si="220"/>
        <v>1.2213838425188195</v>
      </c>
      <c r="AB91" s="18">
        <f t="shared" si="221"/>
        <v>1.9976951310964663</v>
      </c>
      <c r="AD91" s="18">
        <f t="shared" si="222"/>
        <v>0.32881896663405907</v>
      </c>
      <c r="AE91" s="18">
        <f t="shared" si="223"/>
        <v>2.6319987525037059</v>
      </c>
      <c r="AF91" s="18">
        <f t="shared" si="224"/>
        <v>2.8622429263789551</v>
      </c>
      <c r="AH91" t="str">
        <f t="shared" si="257"/>
        <v>34 Culture, media and sports occupations</v>
      </c>
      <c r="AI91" s="18">
        <f t="shared" si="225"/>
        <v>-0.84260102775789436</v>
      </c>
      <c r="AJ91" s="18">
        <f t="shared" si="225"/>
        <v>28.844684235476194</v>
      </c>
      <c r="AK91" s="18">
        <f t="shared" si="225"/>
        <v>-1.5806603914391593</v>
      </c>
      <c r="AL91" s="18">
        <f t="shared" si="225"/>
        <v>2.5256433384822197</v>
      </c>
      <c r="AM91" s="18">
        <f t="shared" si="226"/>
        <v>2.680295681486089</v>
      </c>
      <c r="AO91" s="18">
        <f t="shared" si="227"/>
        <v>1.1381839104061653</v>
      </c>
      <c r="AP91" s="18">
        <f t="shared" si="228"/>
        <v>2.6070718731349363</v>
      </c>
      <c r="AQ91" s="18">
        <f t="shared" si="229"/>
        <v>3.4206386422769741</v>
      </c>
      <c r="AS91" t="str">
        <f t="shared" si="258"/>
        <v>34 Culture, media and sports occupations</v>
      </c>
      <c r="AT91" s="18">
        <f t="shared" si="230"/>
        <v>-3.0128219117171784</v>
      </c>
      <c r="AU91" s="18">
        <f t="shared" si="230"/>
        <v>21.563806463041946</v>
      </c>
      <c r="AV91" s="18">
        <f t="shared" si="230"/>
        <v>-3.4503822878604873</v>
      </c>
      <c r="AW91" s="18">
        <f t="shared" si="230"/>
        <v>5.8071891966426925E-2</v>
      </c>
      <c r="AX91" s="18">
        <f t="shared" si="231"/>
        <v>0.15955788138912741</v>
      </c>
      <c r="AZ91" s="18">
        <f t="shared" si="232"/>
        <v>-1.1253545046658653</v>
      </c>
      <c r="BA91" s="18">
        <f t="shared" si="233"/>
        <v>2.1884159062784736</v>
      </c>
      <c r="BB91" s="18">
        <f t="shared" si="234"/>
        <v>1.3759829536953649</v>
      </c>
      <c r="BD91" t="str">
        <f t="shared" si="259"/>
        <v>34 Culture, media and sports occupations</v>
      </c>
      <c r="BE91" s="18">
        <f t="shared" si="235"/>
        <v>-1.0942932097813274</v>
      </c>
      <c r="BF91" s="18">
        <f t="shared" si="235"/>
        <v>8.4460856567567291</v>
      </c>
      <c r="BG91" s="18">
        <f t="shared" si="235"/>
        <v>-1.5550264773439459</v>
      </c>
      <c r="BH91" s="18">
        <f t="shared" si="235"/>
        <v>0.39613797422561881</v>
      </c>
      <c r="BI91" s="18">
        <f t="shared" si="236"/>
        <v>0.26445097339065082</v>
      </c>
      <c r="BK91" s="18">
        <f t="shared" si="237"/>
        <v>-0.25850962274023281</v>
      </c>
      <c r="BL91" s="18">
        <f t="shared" si="238"/>
        <v>2.0336299686247283</v>
      </c>
      <c r="BM91" s="18">
        <f t="shared" si="239"/>
        <v>1.8395405910315521</v>
      </c>
      <c r="BO91" t="str">
        <f t="shared" si="260"/>
        <v>34 Culture, media and sports occupations</v>
      </c>
      <c r="BP91" s="18">
        <f t="shared" si="240"/>
        <v>-4.2353973569888792</v>
      </c>
      <c r="BQ91" s="18">
        <f t="shared" si="240"/>
        <v>8.3804977054503524</v>
      </c>
      <c r="BR91" s="18">
        <f t="shared" si="240"/>
        <v>-5.1300513272512287</v>
      </c>
      <c r="BS91" s="18">
        <f t="shared" si="240"/>
        <v>-3.890321006207309</v>
      </c>
      <c r="BT91" s="18">
        <f t="shared" si="241"/>
        <v>-3.5579110890671117</v>
      </c>
      <c r="BV91" s="18">
        <f t="shared" si="242"/>
        <v>-4.3053541157777158</v>
      </c>
      <c r="BW91" s="18">
        <f t="shared" si="243"/>
        <v>1.579566022250356</v>
      </c>
      <c r="BX91" s="18">
        <f t="shared" si="244"/>
        <v>-1.6276128240824694</v>
      </c>
      <c r="BZ91" t="str">
        <f t="shared" si="261"/>
        <v>34 Culture, media and sports occupations</v>
      </c>
      <c r="CA91" s="18">
        <f t="shared" si="245"/>
        <v>-1.6286998311617951</v>
      </c>
      <c r="CB91" s="18">
        <f t="shared" si="245"/>
        <v>-12.754332790564948</v>
      </c>
      <c r="CC91" s="18">
        <f t="shared" si="245"/>
        <v>-4.3941159396105771</v>
      </c>
      <c r="CD91" s="18">
        <f t="shared" si="245"/>
        <v>-3.9400309623315088</v>
      </c>
      <c r="CE91" s="18">
        <f t="shared" si="246"/>
        <v>-4.6574062541378751</v>
      </c>
      <c r="CG91" s="18">
        <f t="shared" si="247"/>
        <v>-4.0916317502596833</v>
      </c>
      <c r="CH91" s="18">
        <f t="shared" si="248"/>
        <v>1.5835060639551202</v>
      </c>
      <c r="CI91" s="18">
        <f t="shared" si="249"/>
        <v>-1.4755720450278731</v>
      </c>
      <c r="CK91" t="str">
        <f t="shared" si="262"/>
        <v>34 Culture, media and sports occupations</v>
      </c>
      <c r="CL91" s="18">
        <f t="shared" si="250"/>
        <v>4.3793397039680437</v>
      </c>
      <c r="CM91" s="18">
        <f t="shared" si="250"/>
        <v>-11.710409033676994</v>
      </c>
      <c r="CN91" s="18">
        <f t="shared" si="250"/>
        <v>-1.3954779229343406</v>
      </c>
      <c r="CO91" s="18">
        <f t="shared" si="250"/>
        <v>-3.204446573475539</v>
      </c>
      <c r="CP91" s="18">
        <f t="shared" si="251"/>
        <v>-3.2008076590006151</v>
      </c>
      <c r="CR91" s="18">
        <f t="shared" si="252"/>
        <v>-2.6051748360775839</v>
      </c>
      <c r="CS91" s="18">
        <f t="shared" si="253"/>
        <v>1.56996285899762</v>
      </c>
      <c r="CT91" s="18">
        <f t="shared" si="254"/>
        <v>-0.43813840293057682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6.0240325484423041</v>
      </c>
      <c r="C92" s="18">
        <f t="shared" si="210"/>
        <v>1.025298626596638</v>
      </c>
      <c r="D92" s="18">
        <f t="shared" si="210"/>
        <v>4.7844196297400998</v>
      </c>
      <c r="E92" s="18">
        <f t="shared" si="210"/>
        <v>3.0761059060872675</v>
      </c>
      <c r="F92" s="18">
        <f t="shared" si="211"/>
        <v>3.4768878372473555</v>
      </c>
      <c r="H92" s="18">
        <f t="shared" si="212"/>
        <v>3.6424266363120461</v>
      </c>
      <c r="I92" s="18">
        <f t="shared" si="213"/>
        <v>3.4895476434497752</v>
      </c>
      <c r="J92" s="18">
        <f t="shared" si="214"/>
        <v>5.9601480015893493</v>
      </c>
      <c r="L92" t="str">
        <f t="shared" si="255"/>
        <v>35 Business and public service associate professionals</v>
      </c>
      <c r="M92" s="18">
        <f t="shared" si="215"/>
        <v>6.2998715488481238</v>
      </c>
      <c r="N92" s="18">
        <f t="shared" si="215"/>
        <v>-3.1127939440918406</v>
      </c>
      <c r="O92" s="18">
        <f t="shared" si="215"/>
        <v>4.4864379519392816</v>
      </c>
      <c r="P92" s="18">
        <f t="shared" si="215"/>
        <v>2.7288138438265719</v>
      </c>
      <c r="Q92" s="18">
        <f t="shared" si="216"/>
        <v>2.8976720008844881</v>
      </c>
      <c r="S92" s="18">
        <f t="shared" si="217"/>
        <v>3.3113786351570917</v>
      </c>
      <c r="T92" s="18">
        <f t="shared" si="218"/>
        <v>3.4913271416587843</v>
      </c>
      <c r="U92" s="18">
        <f t="shared" si="219"/>
        <v>5.7201180437614907</v>
      </c>
      <c r="W92" t="str">
        <f t="shared" si="256"/>
        <v>35 Business and public service associate professionals</v>
      </c>
      <c r="X92" s="18">
        <f t="shared" si="220"/>
        <v>2.3374245489794276</v>
      </c>
      <c r="Y92" s="18">
        <f t="shared" si="220"/>
        <v>8.6431819926504829</v>
      </c>
      <c r="Z92" s="18">
        <f t="shared" si="220"/>
        <v>-0.78367219533816979</v>
      </c>
      <c r="AA92" s="18">
        <f t="shared" si="220"/>
        <v>1.1218381602873029</v>
      </c>
      <c r="AB92" s="18">
        <f t="shared" si="221"/>
        <v>0.97421510987041327</v>
      </c>
      <c r="AD92" s="18">
        <f t="shared" si="222"/>
        <v>0.48263608976459871</v>
      </c>
      <c r="AE92" s="18">
        <f t="shared" si="223"/>
        <v>2.7842191183022225</v>
      </c>
      <c r="AF92" s="18">
        <f t="shared" si="224"/>
        <v>3.1165157734438509</v>
      </c>
      <c r="AH92" t="str">
        <f t="shared" si="257"/>
        <v>35 Business and public service associate professionals</v>
      </c>
      <c r="AI92" s="18">
        <f t="shared" si="225"/>
        <v>1.4084870238662672</v>
      </c>
      <c r="AJ92" s="18">
        <f t="shared" si="225"/>
        <v>14.22389159098174</v>
      </c>
      <c r="AK92" s="18">
        <f t="shared" si="225"/>
        <v>-0.70234763590351079</v>
      </c>
      <c r="AL92" s="18">
        <f t="shared" si="225"/>
        <v>1.5676641488822307</v>
      </c>
      <c r="AM92" s="18">
        <f t="shared" si="226"/>
        <v>1.5957185920060457</v>
      </c>
      <c r="AO92" s="18">
        <f t="shared" si="227"/>
        <v>0.80528536746971024</v>
      </c>
      <c r="AP92" s="18">
        <f t="shared" si="228"/>
        <v>2.742974352090588</v>
      </c>
      <c r="AQ92" s="18">
        <f t="shared" si="229"/>
        <v>3.3045050159826284</v>
      </c>
      <c r="AS92" t="str">
        <f t="shared" si="258"/>
        <v>35 Business and public service associate professionals</v>
      </c>
      <c r="AT92" s="18">
        <f t="shared" si="230"/>
        <v>1.2537804923116624</v>
      </c>
      <c r="AU92" s="18">
        <f t="shared" si="230"/>
        <v>10.824960557055284</v>
      </c>
      <c r="AV92" s="18">
        <f t="shared" si="230"/>
        <v>-0.92469815527554955</v>
      </c>
      <c r="AW92" s="18">
        <f t="shared" si="230"/>
        <v>1.2573027184792807</v>
      </c>
      <c r="AX92" s="18">
        <f t="shared" si="231"/>
        <v>1.1394318021590299</v>
      </c>
      <c r="AZ92" s="18">
        <f t="shared" si="232"/>
        <v>0.52468118047757084</v>
      </c>
      <c r="BA92" s="18">
        <f t="shared" si="233"/>
        <v>2.6188906655361333</v>
      </c>
      <c r="BB92" s="18">
        <f t="shared" si="234"/>
        <v>2.9885064351404811</v>
      </c>
      <c r="BD92" t="str">
        <f t="shared" si="259"/>
        <v>35 Business and public service associate professionals</v>
      </c>
      <c r="BE92" s="18">
        <f t="shared" si="235"/>
        <v>-4.6534054923785817E-2</v>
      </c>
      <c r="BF92" s="18">
        <f t="shared" si="235"/>
        <v>-1.07017913327353</v>
      </c>
      <c r="BG92" s="18">
        <f t="shared" si="235"/>
        <v>-0.6613716714460649</v>
      </c>
      <c r="BH92" s="18">
        <f t="shared" si="235"/>
        <v>-0.22309001534378536</v>
      </c>
      <c r="BI92" s="18">
        <f t="shared" si="236"/>
        <v>-0.41334220352194917</v>
      </c>
      <c r="BK92" s="18">
        <f t="shared" si="237"/>
        <v>-0.3693983357104802</v>
      </c>
      <c r="BL92" s="18">
        <f t="shared" si="238"/>
        <v>2.4080674130300794</v>
      </c>
      <c r="BM92" s="18">
        <f t="shared" si="239"/>
        <v>2.1454025241801622</v>
      </c>
      <c r="BO92" t="str">
        <f t="shared" si="260"/>
        <v>35 Business and public service associate professionals</v>
      </c>
      <c r="BP92" s="18">
        <f t="shared" si="240"/>
        <v>-8.6697323431206286E-2</v>
      </c>
      <c r="BQ92" s="18">
        <f t="shared" si="240"/>
        <v>1.2818690672054878</v>
      </c>
      <c r="BR92" s="18">
        <f t="shared" si="240"/>
        <v>-2.9958486417672181</v>
      </c>
      <c r="BS92" s="18">
        <f t="shared" si="240"/>
        <v>-1.8833018619602626</v>
      </c>
      <c r="BT92" s="18">
        <f t="shared" si="241"/>
        <v>-2.0381372090920391</v>
      </c>
      <c r="BV92" s="18">
        <f t="shared" si="242"/>
        <v>-2.2555613729998036</v>
      </c>
      <c r="BW92" s="18">
        <f t="shared" si="243"/>
        <v>1.9265236867444857</v>
      </c>
      <c r="BX92" s="18">
        <f t="shared" si="244"/>
        <v>0.2720841389753037</v>
      </c>
      <c r="BZ92" t="str">
        <f t="shared" si="261"/>
        <v>35 Business and public service associate professionals</v>
      </c>
      <c r="CA92" s="18">
        <f t="shared" si="245"/>
        <v>-0.14641812966723622</v>
      </c>
      <c r="CB92" s="18">
        <f t="shared" si="245"/>
        <v>-9.9645358428992701</v>
      </c>
      <c r="CC92" s="18">
        <f t="shared" si="245"/>
        <v>-3.3120618976017369</v>
      </c>
      <c r="CD92" s="18">
        <f t="shared" si="245"/>
        <v>-3.1321996773202021</v>
      </c>
      <c r="CE92" s="18">
        <f t="shared" si="246"/>
        <v>-3.6300036445082617</v>
      </c>
      <c r="CG92" s="18">
        <f t="shared" si="247"/>
        <v>-3.1921908962527223</v>
      </c>
      <c r="CH92" s="18">
        <f t="shared" si="248"/>
        <v>1.7032498678808405</v>
      </c>
      <c r="CI92" s="18">
        <f t="shared" si="249"/>
        <v>-0.67786744978306501</v>
      </c>
      <c r="CK92" t="str">
        <f t="shared" si="262"/>
        <v>35 Business and public service associate professionals</v>
      </c>
      <c r="CL92" s="18">
        <f t="shared" si="250"/>
        <v>2.1816353962065715</v>
      </c>
      <c r="CM92" s="18">
        <f t="shared" si="250"/>
        <v>-22.856034458948304</v>
      </c>
      <c r="CN92" s="18">
        <f t="shared" si="250"/>
        <v>-3.2520568365784652</v>
      </c>
      <c r="CO92" s="18">
        <f t="shared" si="250"/>
        <v>1.1881406218757329</v>
      </c>
      <c r="CP92" s="18">
        <f t="shared" si="251"/>
        <v>-1.8985500719351456</v>
      </c>
      <c r="CR92" s="18">
        <f t="shared" si="252"/>
        <v>-0.31411763705098128</v>
      </c>
      <c r="CS92" s="18">
        <f t="shared" si="253"/>
        <v>1.634120098057168</v>
      </c>
      <c r="CT92" s="18">
        <f t="shared" si="254"/>
        <v>1.384975368407626</v>
      </c>
    </row>
    <row r="93" spans="1:98" x14ac:dyDescent="0.2">
      <c r="A93" t="str">
        <f t="shared" si="209"/>
        <v>41 Administrative occupations</v>
      </c>
      <c r="B93" s="18">
        <f t="shared" si="210"/>
        <v>3.4559013553755236</v>
      </c>
      <c r="C93" s="18">
        <f t="shared" si="210"/>
        <v>-0.99924286841845955</v>
      </c>
      <c r="D93" s="18">
        <f t="shared" si="210"/>
        <v>5.3641968488773895</v>
      </c>
      <c r="E93" s="18">
        <f t="shared" si="210"/>
        <v>3.6323688112425145</v>
      </c>
      <c r="F93" s="18">
        <f t="shared" si="211"/>
        <v>3.8732283638545084</v>
      </c>
      <c r="H93" s="18">
        <f t="shared" si="212"/>
        <v>4.2064586786948688</v>
      </c>
      <c r="I93" s="18">
        <f t="shared" si="213"/>
        <v>3.9305349258796474</v>
      </c>
      <c r="J93" s="18">
        <f t="shared" si="214"/>
        <v>6.6813140261653192</v>
      </c>
      <c r="L93" t="str">
        <f t="shared" si="255"/>
        <v>41 Administrative occupations</v>
      </c>
      <c r="M93" s="18">
        <f t="shared" si="215"/>
        <v>6.2734503726912028</v>
      </c>
      <c r="N93" s="18">
        <f t="shared" si="215"/>
        <v>-1.1627621009891564</v>
      </c>
      <c r="O93" s="18">
        <f t="shared" si="215"/>
        <v>4.7931765607337473</v>
      </c>
      <c r="P93" s="18">
        <f t="shared" si="215"/>
        <v>3.0040322850893864</v>
      </c>
      <c r="Q93" s="18">
        <f t="shared" si="216"/>
        <v>3.292905336480012</v>
      </c>
      <c r="S93" s="18">
        <f t="shared" si="217"/>
        <v>3.5969936704675742</v>
      </c>
      <c r="T93" s="18">
        <f t="shared" si="218"/>
        <v>3.795685303365337</v>
      </c>
      <c r="U93" s="18">
        <f t="shared" si="219"/>
        <v>6.149176045036997</v>
      </c>
      <c r="W93" t="str">
        <f t="shared" si="256"/>
        <v>41 Administrative occupations</v>
      </c>
      <c r="X93" s="18">
        <f t="shared" si="220"/>
        <v>0.71211644436597332</v>
      </c>
      <c r="Y93" s="18">
        <f t="shared" si="220"/>
        <v>17.498045809945829</v>
      </c>
      <c r="Z93" s="18">
        <f t="shared" si="220"/>
        <v>-0.41626088721594678</v>
      </c>
      <c r="AA93" s="18">
        <f t="shared" si="220"/>
        <v>1.4667601754563275</v>
      </c>
      <c r="AB93" s="18">
        <f t="shared" si="221"/>
        <v>1.8036080582255476</v>
      </c>
      <c r="AD93" s="18">
        <f t="shared" si="222"/>
        <v>0.83516316284684144</v>
      </c>
      <c r="AE93" s="18">
        <f t="shared" si="223"/>
        <v>3.0995076536586286</v>
      </c>
      <c r="AF93" s="18">
        <f t="shared" si="224"/>
        <v>3.6557554154307281</v>
      </c>
      <c r="AH93" t="str">
        <f t="shared" si="257"/>
        <v>41 Administrative occupations</v>
      </c>
      <c r="AI93" s="18">
        <f t="shared" si="225"/>
        <v>1.3156877274602907</v>
      </c>
      <c r="AJ93" s="18">
        <f t="shared" si="225"/>
        <v>21.441764044445911</v>
      </c>
      <c r="AK93" s="18">
        <f t="shared" si="225"/>
        <v>-0.88517978302913303</v>
      </c>
      <c r="AL93" s="18">
        <f t="shared" si="225"/>
        <v>1.4466443717924049</v>
      </c>
      <c r="AM93" s="18">
        <f t="shared" si="226"/>
        <v>1.8508997129168314</v>
      </c>
      <c r="AO93" s="18">
        <f t="shared" si="227"/>
        <v>0.66333701220857577</v>
      </c>
      <c r="AP93" s="18">
        <f t="shared" si="228"/>
        <v>3.1724354557923551</v>
      </c>
      <c r="AQ93" s="18">
        <f t="shared" si="229"/>
        <v>3.6081825459757022</v>
      </c>
      <c r="AS93" t="str">
        <f t="shared" si="258"/>
        <v>41 Administrative occupations</v>
      </c>
      <c r="AT93" s="18">
        <f t="shared" si="230"/>
        <v>0.94158756421705014</v>
      </c>
      <c r="AU93" s="18">
        <f t="shared" si="230"/>
        <v>16.200800088291189</v>
      </c>
      <c r="AV93" s="18">
        <f t="shared" si="230"/>
        <v>-1.2518162221853868</v>
      </c>
      <c r="AW93" s="18">
        <f t="shared" si="230"/>
        <v>1.5583676973828009</v>
      </c>
      <c r="AX93" s="18">
        <f t="shared" si="231"/>
        <v>1.5227185952455313</v>
      </c>
      <c r="AZ93" s="18">
        <f t="shared" si="232"/>
        <v>0.61286445425350333</v>
      </c>
      <c r="BA93" s="18">
        <f t="shared" si="233"/>
        <v>2.9981214895443919</v>
      </c>
      <c r="BB93" s="18">
        <f t="shared" si="234"/>
        <v>3.4095517233469375</v>
      </c>
      <c r="BD93" t="str">
        <f t="shared" si="259"/>
        <v>41 Administrative occupations</v>
      </c>
      <c r="BE93" s="18">
        <f t="shared" si="235"/>
        <v>-2.5204922689139098</v>
      </c>
      <c r="BF93" s="18">
        <f t="shared" si="235"/>
        <v>2.1220188099028814</v>
      </c>
      <c r="BG93" s="18">
        <f t="shared" si="235"/>
        <v>-1.2821763748541604</v>
      </c>
      <c r="BH93" s="18">
        <f t="shared" si="235"/>
        <v>-1.2836767893788625</v>
      </c>
      <c r="BI93" s="18">
        <f t="shared" si="236"/>
        <v>-1.0737183991383459</v>
      </c>
      <c r="BK93" s="18">
        <f t="shared" si="237"/>
        <v>-1.2831766537378497</v>
      </c>
      <c r="BL93" s="18">
        <f t="shared" si="238"/>
        <v>2.5521440689345587</v>
      </c>
      <c r="BM93" s="18">
        <f t="shared" si="239"/>
        <v>1.6766766166999902</v>
      </c>
      <c r="BO93" t="str">
        <f t="shared" si="260"/>
        <v>41 Administrative occupations</v>
      </c>
      <c r="BP93" s="18">
        <f t="shared" si="240"/>
        <v>-1.7123875701293478</v>
      </c>
      <c r="BQ93" s="18">
        <f t="shared" si="240"/>
        <v>-5.4604926307062263</v>
      </c>
      <c r="BR93" s="18">
        <f t="shared" si="240"/>
        <v>-3.2228225330618421</v>
      </c>
      <c r="BS93" s="18">
        <f t="shared" si="240"/>
        <v>-3.7790265470951878</v>
      </c>
      <c r="BT93" s="18">
        <f t="shared" si="241"/>
        <v>-3.7117104035089277</v>
      </c>
      <c r="BV93" s="18">
        <f t="shared" si="242"/>
        <v>-3.5939813028917911</v>
      </c>
      <c r="BW93" s="18">
        <f t="shared" si="243"/>
        <v>1.9768337001055292</v>
      </c>
      <c r="BX93" s="18">
        <f t="shared" si="244"/>
        <v>-0.56295830743139375</v>
      </c>
      <c r="BZ93" t="str">
        <f t="shared" si="261"/>
        <v>41 Administrative occupations</v>
      </c>
      <c r="CA93" s="18">
        <f t="shared" si="245"/>
        <v>-2.1320599234211701</v>
      </c>
      <c r="CB93" s="18">
        <f t="shared" si="245"/>
        <v>-16.894000881661995</v>
      </c>
      <c r="CC93" s="18">
        <f t="shared" si="245"/>
        <v>-6.5119891306672066</v>
      </c>
      <c r="CD93" s="18">
        <f t="shared" si="245"/>
        <v>-9.802056322555508</v>
      </c>
      <c r="CE93" s="18">
        <f t="shared" si="246"/>
        <v>-9.2521914426160752</v>
      </c>
      <c r="CG93" s="18">
        <f t="shared" si="247"/>
        <v>-8.7184377508103701</v>
      </c>
      <c r="CH93" s="18">
        <f t="shared" si="248"/>
        <v>1.3262110432370244</v>
      </c>
      <c r="CI93" s="18">
        <f t="shared" si="249"/>
        <v>-4.8680447800552251</v>
      </c>
      <c r="CK93" t="str">
        <f t="shared" si="262"/>
        <v>41 Administrative occupations</v>
      </c>
      <c r="CL93" s="18">
        <f t="shared" si="250"/>
        <v>-1.7868773875986954</v>
      </c>
      <c r="CM93" s="18">
        <f t="shared" si="250"/>
        <v>-25.805869465832675</v>
      </c>
      <c r="CN93" s="18">
        <f t="shared" si="250"/>
        <v>-4.710660389318444</v>
      </c>
      <c r="CO93" s="18">
        <f t="shared" si="250"/>
        <v>-1.9238972481395722</v>
      </c>
      <c r="CP93" s="18">
        <f t="shared" si="251"/>
        <v>-4.4839298237602581</v>
      </c>
      <c r="CR93" s="18">
        <f t="shared" si="252"/>
        <v>-2.8617580799210174</v>
      </c>
      <c r="CS93" s="18">
        <f t="shared" si="253"/>
        <v>1.3388807755430276</v>
      </c>
      <c r="CT93" s="18">
        <f t="shared" si="254"/>
        <v>-0.94147775519225485</v>
      </c>
    </row>
    <row r="94" spans="1:98" x14ac:dyDescent="0.2">
      <c r="A94" t="str">
        <f t="shared" si="209"/>
        <v>42 Secretarial and related occupations</v>
      </c>
      <c r="B94" s="18">
        <f t="shared" si="210"/>
        <v>6.1058543533506926</v>
      </c>
      <c r="C94" s="18">
        <f t="shared" si="210"/>
        <v>-5.8386285231418533</v>
      </c>
      <c r="D94" s="18">
        <f t="shared" si="210"/>
        <v>10.501129950910038</v>
      </c>
      <c r="E94" s="18">
        <f t="shared" si="210"/>
        <v>6.0270403456702759</v>
      </c>
      <c r="F94" s="18">
        <f t="shared" si="211"/>
        <v>6.6116211384563917</v>
      </c>
      <c r="H94" s="18">
        <f t="shared" si="212"/>
        <v>7.4979045718065906</v>
      </c>
      <c r="I94" s="18">
        <f t="shared" si="213"/>
        <v>5.5400881470025087</v>
      </c>
      <c r="J94" s="18">
        <f t="shared" si="214"/>
        <v>10.045510447391482</v>
      </c>
      <c r="L94" t="str">
        <f t="shared" si="255"/>
        <v>42 Secretarial and related occupations</v>
      </c>
      <c r="M94" s="18">
        <f t="shared" si="215"/>
        <v>4.482611523770097</v>
      </c>
      <c r="N94" s="18">
        <f t="shared" si="215"/>
        <v>1.5532508308838455</v>
      </c>
      <c r="O94" s="18">
        <f t="shared" si="215"/>
        <v>9.5749515834203436</v>
      </c>
      <c r="P94" s="18">
        <f t="shared" si="215"/>
        <v>1.9369548326285679</v>
      </c>
      <c r="Q94" s="18">
        <f t="shared" si="216"/>
        <v>4.2402457455799958</v>
      </c>
      <c r="S94" s="18">
        <f t="shared" si="217"/>
        <v>4.4218860205547328</v>
      </c>
      <c r="T94" s="18">
        <f t="shared" si="218"/>
        <v>4.4395481115428126</v>
      </c>
      <c r="U94" s="18">
        <f t="shared" si="219"/>
        <v>7.1870061727673074</v>
      </c>
      <c r="W94" t="str">
        <f t="shared" si="256"/>
        <v>42 Secretarial and related occupations</v>
      </c>
      <c r="X94" s="18">
        <f t="shared" si="220"/>
        <v>0.20535072415202027</v>
      </c>
      <c r="Y94" s="18">
        <f t="shared" si="220"/>
        <v>18.974140338289146</v>
      </c>
      <c r="Z94" s="18">
        <f t="shared" si="220"/>
        <v>5.4915353030734693</v>
      </c>
      <c r="AA94" s="18">
        <f t="shared" si="220"/>
        <v>2.0095129121167066</v>
      </c>
      <c r="AB94" s="18">
        <f t="shared" si="221"/>
        <v>4.0810611007495945</v>
      </c>
      <c r="AD94" s="18">
        <f t="shared" si="222"/>
        <v>3.157225656502205</v>
      </c>
      <c r="AE94" s="18">
        <f t="shared" si="223"/>
        <v>4.19285512657388</v>
      </c>
      <c r="AF94" s="18">
        <f t="shared" si="224"/>
        <v>6.1435844292662134</v>
      </c>
      <c r="AH94" t="str">
        <f t="shared" si="257"/>
        <v>42 Secretarial and related occupations</v>
      </c>
      <c r="AI94" s="18">
        <f t="shared" si="225"/>
        <v>0.96731288693110429</v>
      </c>
      <c r="AJ94" s="18">
        <f t="shared" si="225"/>
        <v>21.335784999255946</v>
      </c>
      <c r="AK94" s="18">
        <f t="shared" si="225"/>
        <v>4.2909162069301177</v>
      </c>
      <c r="AL94" s="18">
        <f t="shared" si="225"/>
        <v>0.72401556812480283</v>
      </c>
      <c r="AM94" s="18">
        <f t="shared" si="226"/>
        <v>3.0171372471632374</v>
      </c>
      <c r="AO94" s="18">
        <f t="shared" si="227"/>
        <v>1.8992174018460428</v>
      </c>
      <c r="AP94" s="18">
        <f t="shared" si="228"/>
        <v>3.8282928863013543</v>
      </c>
      <c r="AQ94" s="18">
        <f t="shared" si="229"/>
        <v>5.0134045874753008</v>
      </c>
      <c r="AS94" t="str">
        <f t="shared" si="258"/>
        <v>42 Secretarial and related occupations</v>
      </c>
      <c r="AT94" s="18">
        <f t="shared" si="230"/>
        <v>0.10484122686429398</v>
      </c>
      <c r="AU94" s="18">
        <f t="shared" si="230"/>
        <v>22.813585520707026</v>
      </c>
      <c r="AV94" s="18">
        <f t="shared" si="230"/>
        <v>2.2785282276453156</v>
      </c>
      <c r="AW94" s="18">
        <f t="shared" si="230"/>
        <v>-1.6134413904687395</v>
      </c>
      <c r="AX94" s="18">
        <f t="shared" si="231"/>
        <v>0.97652103187755301</v>
      </c>
      <c r="AZ94" s="18">
        <f t="shared" si="232"/>
        <v>-0.33285835495454608</v>
      </c>
      <c r="BA94" s="18">
        <f t="shared" si="233"/>
        <v>3.212043401693121</v>
      </c>
      <c r="BB94" s="18">
        <f t="shared" si="234"/>
        <v>3.0001221016969781</v>
      </c>
      <c r="BD94" t="str">
        <f t="shared" si="259"/>
        <v>42 Secretarial and related occupations</v>
      </c>
      <c r="BE94" s="18">
        <f t="shared" si="235"/>
        <v>-4.7193705979012517</v>
      </c>
      <c r="BF94" s="18">
        <f t="shared" si="235"/>
        <v>3.3160568684005964</v>
      </c>
      <c r="BG94" s="18">
        <f t="shared" si="235"/>
        <v>4.2203892226484019</v>
      </c>
      <c r="BH94" s="18">
        <f t="shared" si="235"/>
        <v>-5.080920958384838</v>
      </c>
      <c r="BI94" s="18">
        <f t="shared" si="236"/>
        <v>-1.7479428552361509</v>
      </c>
      <c r="BK94" s="18">
        <f t="shared" si="237"/>
        <v>-2.0765797281732556</v>
      </c>
      <c r="BL94" s="18">
        <f t="shared" si="238"/>
        <v>3.0256568409318563</v>
      </c>
      <c r="BM94" s="18">
        <f t="shared" si="239"/>
        <v>1.7318333723107093</v>
      </c>
      <c r="BO94" t="str">
        <f t="shared" si="260"/>
        <v>42 Secretarial and related occupations</v>
      </c>
      <c r="BP94" s="18">
        <f t="shared" si="240"/>
        <v>-2.8615309818254553</v>
      </c>
      <c r="BQ94" s="18">
        <f t="shared" si="240"/>
        <v>-14.826923726153707</v>
      </c>
      <c r="BR94" s="18">
        <f t="shared" si="240"/>
        <v>-2.9681819048014702</v>
      </c>
      <c r="BS94" s="18">
        <f t="shared" si="240"/>
        <v>-13.406021205938334</v>
      </c>
      <c r="BT94" s="18">
        <f t="shared" si="241"/>
        <v>-10.363604752395972</v>
      </c>
      <c r="BV94" s="18">
        <f t="shared" si="242"/>
        <v>-10.057866276601324</v>
      </c>
      <c r="BW94" s="18">
        <f t="shared" si="243"/>
        <v>1.7696051671713953</v>
      </c>
      <c r="BX94" s="18">
        <f t="shared" si="244"/>
        <v>-4.4537840327344869</v>
      </c>
      <c r="BZ94" t="str">
        <f t="shared" si="261"/>
        <v>42 Secretarial and related occupations</v>
      </c>
      <c r="CA94" s="18">
        <f t="shared" si="245"/>
        <v>-0.78338560691767478</v>
      </c>
      <c r="CB94" s="18">
        <f t="shared" si="245"/>
        <v>-18.320691646408584</v>
      </c>
      <c r="CC94" s="18">
        <f t="shared" si="245"/>
        <v>-9.6933219107313775</v>
      </c>
      <c r="CD94" s="18">
        <f t="shared" si="245"/>
        <v>-16.479846680959465</v>
      </c>
      <c r="CE94" s="18">
        <f t="shared" si="246"/>
        <v>-14.534858988777188</v>
      </c>
      <c r="CG94" s="18">
        <f t="shared" si="247"/>
        <v>-14.276319102814039</v>
      </c>
      <c r="CH94" s="18">
        <f t="shared" si="248"/>
        <v>1.1651700069428506</v>
      </c>
      <c r="CI94" s="18">
        <f t="shared" si="249"/>
        <v>-7.9428614257376466</v>
      </c>
      <c r="CK94" t="str">
        <f t="shared" si="262"/>
        <v>42 Secretarial and related occupations</v>
      </c>
      <c r="CL94" s="18">
        <f t="shared" si="250"/>
        <v>3.9024513557867069</v>
      </c>
      <c r="CM94" s="18">
        <f t="shared" si="250"/>
        <v>-28.644985797805333</v>
      </c>
      <c r="CN94" s="18">
        <f t="shared" si="250"/>
        <v>1.7369504105191114</v>
      </c>
      <c r="CO94" s="18">
        <f t="shared" si="250"/>
        <v>1.5894513284518519</v>
      </c>
      <c r="CP94" s="18">
        <f t="shared" si="251"/>
        <v>-0.58394768842235933</v>
      </c>
      <c r="CR94" s="18">
        <f t="shared" si="252"/>
        <v>1.6385939132172123</v>
      </c>
      <c r="CS94" s="18">
        <f t="shared" si="253"/>
        <v>2.3488820992822346</v>
      </c>
      <c r="CT94" s="18">
        <f t="shared" si="254"/>
        <v>3.5710496210527021</v>
      </c>
    </row>
    <row r="95" spans="1:98" x14ac:dyDescent="0.2">
      <c r="A95" t="str">
        <f t="shared" si="209"/>
        <v>51 Skilled agricultural and related trades</v>
      </c>
      <c r="B95" s="18">
        <f t="shared" si="210"/>
        <v>12.911051059696099</v>
      </c>
      <c r="C95" s="18">
        <f t="shared" si="210"/>
        <v>-28.479146598615678</v>
      </c>
      <c r="D95" s="18">
        <f t="shared" si="210"/>
        <v>6.8369470297339197</v>
      </c>
      <c r="E95" s="18">
        <f t="shared" si="210"/>
        <v>4.3381795928291167</v>
      </c>
      <c r="F95" s="18">
        <f t="shared" si="211"/>
        <v>2.6607745600013777</v>
      </c>
      <c r="H95" s="18">
        <f t="shared" si="212"/>
        <v>5.1645400029993294</v>
      </c>
      <c r="I95" s="18">
        <f t="shared" si="213"/>
        <v>4.9438228603501111</v>
      </c>
      <c r="J95" s="18">
        <f t="shared" si="214"/>
        <v>8.0418129868010233</v>
      </c>
      <c r="L95" t="str">
        <f t="shared" si="255"/>
        <v>51 Skilled agricultural and related trades</v>
      </c>
      <c r="M95" s="18">
        <f t="shared" si="215"/>
        <v>5.8599909753276114</v>
      </c>
      <c r="N95" s="18">
        <f t="shared" si="215"/>
        <v>-44.883972782257388</v>
      </c>
      <c r="O95" s="18">
        <f t="shared" si="215"/>
        <v>5.809371984201861</v>
      </c>
      <c r="P95" s="18">
        <f t="shared" si="215"/>
        <v>4.0506894125084125</v>
      </c>
      <c r="Q95" s="18">
        <f t="shared" si="216"/>
        <v>0.52446331305164851</v>
      </c>
      <c r="S95" s="18">
        <f t="shared" si="217"/>
        <v>4.6336447658537505</v>
      </c>
      <c r="T95" s="18">
        <f t="shared" si="218"/>
        <v>4.276236493436647</v>
      </c>
      <c r="U95" s="18">
        <f t="shared" si="219"/>
        <v>7.2235893842827359</v>
      </c>
      <c r="W95" t="str">
        <f t="shared" si="256"/>
        <v>51 Skilled agricultural and related trades</v>
      </c>
      <c r="X95" s="18">
        <f t="shared" si="220"/>
        <v>3.6248602419056031</v>
      </c>
      <c r="Y95" s="18">
        <f t="shared" si="220"/>
        <v>-14.290963523073973</v>
      </c>
      <c r="Z95" s="18">
        <f t="shared" si="220"/>
        <v>2.3250879833567772</v>
      </c>
      <c r="AA95" s="18">
        <f t="shared" si="220"/>
        <v>3.2288629752222464</v>
      </c>
      <c r="AB95" s="18">
        <f t="shared" si="221"/>
        <v>1.7558280538888749</v>
      </c>
      <c r="AD95" s="18">
        <f t="shared" si="222"/>
        <v>2.9267211648708491</v>
      </c>
      <c r="AE95" s="18">
        <f t="shared" si="223"/>
        <v>4.161474528941711</v>
      </c>
      <c r="AF95" s="18">
        <f t="shared" si="224"/>
        <v>5.9651590431563317</v>
      </c>
      <c r="AH95" t="str">
        <f t="shared" si="257"/>
        <v>51 Skilled agricultural and related trades</v>
      </c>
      <c r="AI95" s="18">
        <f t="shared" si="225"/>
        <v>5.0329595914270664</v>
      </c>
      <c r="AJ95" s="18">
        <f t="shared" si="225"/>
        <v>-25.380335892421936</v>
      </c>
      <c r="AK95" s="18">
        <f t="shared" si="225"/>
        <v>3.209429619443549</v>
      </c>
      <c r="AL95" s="18">
        <f t="shared" si="225"/>
        <v>2.7425871033860627</v>
      </c>
      <c r="AM95" s="18">
        <f t="shared" si="226"/>
        <v>0.85204223144952351</v>
      </c>
      <c r="AO95" s="18">
        <f t="shared" si="227"/>
        <v>2.8979661749761298</v>
      </c>
      <c r="AP95" s="18">
        <f t="shared" si="228"/>
        <v>4.3809414324042173</v>
      </c>
      <c r="AQ95" s="18">
        <f t="shared" si="229"/>
        <v>6.1196222249004784</v>
      </c>
      <c r="AS95" t="str">
        <f t="shared" si="258"/>
        <v>51 Skilled agricultural and related trades</v>
      </c>
      <c r="AT95" s="18">
        <f t="shared" si="230"/>
        <v>1.9495269607437082</v>
      </c>
      <c r="AU95" s="18">
        <f t="shared" si="230"/>
        <v>-26.058795568475979</v>
      </c>
      <c r="AV95" s="18">
        <f t="shared" si="230"/>
        <v>2.7017287451492011</v>
      </c>
      <c r="AW95" s="18">
        <f t="shared" si="230"/>
        <v>3.0123199309992188</v>
      </c>
      <c r="AX95" s="18">
        <f t="shared" si="231"/>
        <v>0.804329590537467</v>
      </c>
      <c r="AZ95" s="18">
        <f t="shared" si="232"/>
        <v>2.9086853099979715</v>
      </c>
      <c r="BA95" s="18">
        <f t="shared" si="233"/>
        <v>4.0547370616950573</v>
      </c>
      <c r="BB95" s="18">
        <f t="shared" si="234"/>
        <v>5.8692327362267926</v>
      </c>
      <c r="BD95" t="str">
        <f t="shared" si="259"/>
        <v>51 Skilled agricultural and related trades</v>
      </c>
      <c r="BE95" s="18">
        <f t="shared" si="235"/>
        <v>1.8311887890711143</v>
      </c>
      <c r="BF95" s="18">
        <f t="shared" si="235"/>
        <v>-44.978177563162944</v>
      </c>
      <c r="BG95" s="18">
        <f t="shared" si="235"/>
        <v>1.6658232232687142</v>
      </c>
      <c r="BH95" s="18">
        <f t="shared" si="235"/>
        <v>1.123754031434232</v>
      </c>
      <c r="BI95" s="18">
        <f t="shared" si="236"/>
        <v>-2.4878219096796772</v>
      </c>
      <c r="BK95" s="18">
        <f t="shared" si="237"/>
        <v>1.3041218604695315</v>
      </c>
      <c r="BL95" s="18">
        <f t="shared" si="238"/>
        <v>3.1394553499964228</v>
      </c>
      <c r="BM95" s="18">
        <f t="shared" si="239"/>
        <v>4.0134320957804892</v>
      </c>
      <c r="BO95" t="str">
        <f t="shared" si="260"/>
        <v>51 Skilled agricultural and related trades</v>
      </c>
      <c r="BP95" s="18">
        <f t="shared" si="240"/>
        <v>1.4388080889815802</v>
      </c>
      <c r="BQ95" s="18">
        <f t="shared" si="240"/>
        <v>-29.608175393253845</v>
      </c>
      <c r="BR95" s="18">
        <f t="shared" si="240"/>
        <v>-0.23337657246760291</v>
      </c>
      <c r="BS95" s="18">
        <f t="shared" si="240"/>
        <v>0.57284051540120728</v>
      </c>
      <c r="BT95" s="18">
        <f t="shared" si="241"/>
        <v>-1.8922118404399502</v>
      </c>
      <c r="BV95" s="18">
        <f t="shared" si="242"/>
        <v>0.30338017778153148</v>
      </c>
      <c r="BW95" s="18">
        <f t="shared" si="243"/>
        <v>2.9494487075493847</v>
      </c>
      <c r="BX95" s="18">
        <f t="shared" si="244"/>
        <v>3.1529087112448062</v>
      </c>
      <c r="BZ95" t="str">
        <f t="shared" si="261"/>
        <v>51 Skilled agricultural and related trades</v>
      </c>
      <c r="CA95" s="18">
        <f t="shared" si="245"/>
        <v>-0.61155568858523024</v>
      </c>
      <c r="CB95" s="18">
        <f t="shared" si="245"/>
        <v>-39.036983516224687</v>
      </c>
      <c r="CC95" s="18">
        <f t="shared" si="245"/>
        <v>-1.1532772925654466</v>
      </c>
      <c r="CD95" s="18">
        <f t="shared" si="245"/>
        <v>1.5360081485138899</v>
      </c>
      <c r="CE95" s="18">
        <f t="shared" si="246"/>
        <v>-2.4718655098743381</v>
      </c>
      <c r="CG95" s="18">
        <f t="shared" si="247"/>
        <v>0.63154684052741938</v>
      </c>
      <c r="CH95" s="18">
        <f t="shared" si="248"/>
        <v>2.5968231409197351</v>
      </c>
      <c r="CI95" s="18">
        <f t="shared" si="249"/>
        <v>3.0440528544662726</v>
      </c>
      <c r="CK95" t="str">
        <f t="shared" si="262"/>
        <v>51 Skilled agricultural and related trades</v>
      </c>
      <c r="CL95" s="18">
        <f t="shared" si="250"/>
        <v>2.1937132445804419</v>
      </c>
      <c r="CM95" s="18">
        <f t="shared" si="250"/>
        <v>-57.687280885524615</v>
      </c>
      <c r="CN95" s="18">
        <f t="shared" si="250"/>
        <v>1.1253364381312414</v>
      </c>
      <c r="CO95" s="18">
        <f t="shared" si="250"/>
        <v>-6.6227560251306823</v>
      </c>
      <c r="CP95" s="18">
        <f t="shared" si="251"/>
        <v>-8.8883662270555988</v>
      </c>
      <c r="CR95" s="18">
        <f t="shared" si="252"/>
        <v>-4.1083714902446555</v>
      </c>
      <c r="CS95" s="18">
        <f t="shared" si="253"/>
        <v>1.6697966777519557</v>
      </c>
      <c r="CT95" s="18">
        <f t="shared" si="254"/>
        <v>-1.3548972923787539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-2.3114953148916095</v>
      </c>
      <c r="C96" s="18">
        <f t="shared" si="210"/>
        <v>-8.1317573991762657</v>
      </c>
      <c r="D96" s="18">
        <f t="shared" si="210"/>
        <v>5.4058411174991328</v>
      </c>
      <c r="E96" s="18">
        <f t="shared" si="210"/>
        <v>2.5164816397305723</v>
      </c>
      <c r="F96" s="18">
        <f t="shared" si="211"/>
        <v>2.7044137624229858</v>
      </c>
      <c r="H96" s="18">
        <f t="shared" si="212"/>
        <v>3.4706922361979808</v>
      </c>
      <c r="I96" s="18">
        <f t="shared" si="213"/>
        <v>3.3023635194195267</v>
      </c>
      <c r="J96" s="18">
        <f t="shared" si="214"/>
        <v>5.6982702594105206</v>
      </c>
      <c r="L96" t="str">
        <f t="shared" si="255"/>
        <v>52 Skilled metal, electrical and electronic trades</v>
      </c>
      <c r="M96" s="18">
        <f t="shared" si="215"/>
        <v>4.2051874825181912</v>
      </c>
      <c r="N96" s="18">
        <f t="shared" si="215"/>
        <v>-9.4769518740089094</v>
      </c>
      <c r="O96" s="18">
        <f t="shared" si="215"/>
        <v>9.9204993101940975</v>
      </c>
      <c r="P96" s="18">
        <f t="shared" si="215"/>
        <v>3.3637807959230104</v>
      </c>
      <c r="Q96" s="18">
        <f t="shared" si="216"/>
        <v>4.4996367894323264</v>
      </c>
      <c r="S96" s="18">
        <f t="shared" si="217"/>
        <v>5.5047036025230867</v>
      </c>
      <c r="T96" s="18">
        <f t="shared" si="218"/>
        <v>4.3286707561372983</v>
      </c>
      <c r="U96" s="18">
        <f t="shared" si="219"/>
        <v>7.8857428489938597</v>
      </c>
      <c r="W96" t="str">
        <f t="shared" si="256"/>
        <v>52 Skilled metal, electrical and electronic trades</v>
      </c>
      <c r="X96" s="18">
        <f t="shared" si="220"/>
        <v>1.0974176134513902</v>
      </c>
      <c r="Y96" s="18">
        <f t="shared" si="220"/>
        <v>-8.2599990167393713</v>
      </c>
      <c r="Z96" s="18">
        <f t="shared" si="220"/>
        <v>4.230750613795764</v>
      </c>
      <c r="AA96" s="18">
        <f t="shared" si="220"/>
        <v>2.2120788194007979</v>
      </c>
      <c r="AB96" s="18">
        <f t="shared" si="221"/>
        <v>2.1462711735545259</v>
      </c>
      <c r="AD96" s="18">
        <f t="shared" si="222"/>
        <v>2.8805875650196544</v>
      </c>
      <c r="AE96" s="18">
        <f t="shared" si="223"/>
        <v>3.3935337035346569</v>
      </c>
      <c r="AF96" s="18">
        <f t="shared" si="224"/>
        <v>5.3353343542241083</v>
      </c>
      <c r="AH96" t="str">
        <f t="shared" si="257"/>
        <v>52 Skilled metal, electrical and electronic trades</v>
      </c>
      <c r="AI96" s="18">
        <f t="shared" si="225"/>
        <v>0.34662707721253572</v>
      </c>
      <c r="AJ96" s="18">
        <f t="shared" si="225"/>
        <v>-3.3658561378601015</v>
      </c>
      <c r="AK96" s="18">
        <f t="shared" si="225"/>
        <v>1.847020223562601</v>
      </c>
      <c r="AL96" s="18">
        <f t="shared" si="225"/>
        <v>2.6082571779164843</v>
      </c>
      <c r="AM96" s="18">
        <f t="shared" si="226"/>
        <v>1.986681194106521</v>
      </c>
      <c r="AO96" s="18">
        <f t="shared" si="227"/>
        <v>2.3538814255990692</v>
      </c>
      <c r="AP96" s="18">
        <f t="shared" si="228"/>
        <v>2.9370806944896133</v>
      </c>
      <c r="AQ96" s="18">
        <f t="shared" si="229"/>
        <v>4.5933912151093548</v>
      </c>
      <c r="AS96" t="str">
        <f t="shared" si="258"/>
        <v>52 Skilled metal, electrical and electronic trades</v>
      </c>
      <c r="AT96" s="18">
        <f t="shared" si="230"/>
        <v>-3.2308685012782945E-2</v>
      </c>
      <c r="AU96" s="18">
        <f t="shared" si="230"/>
        <v>-5.0571396056450446</v>
      </c>
      <c r="AV96" s="18">
        <f t="shared" si="230"/>
        <v>1.2598415656698947</v>
      </c>
      <c r="AW96" s="18">
        <f t="shared" si="230"/>
        <v>1.6287724970794448</v>
      </c>
      <c r="AX96" s="18">
        <f t="shared" si="231"/>
        <v>1.0824961986708903</v>
      </c>
      <c r="AZ96" s="18">
        <f t="shared" si="232"/>
        <v>1.505646409501038</v>
      </c>
      <c r="BA96" s="18">
        <f t="shared" si="233"/>
        <v>2.7553039652725486</v>
      </c>
      <c r="BB96" s="18">
        <f t="shared" si="234"/>
        <v>3.8195573893327506</v>
      </c>
      <c r="BD96" t="str">
        <f t="shared" si="259"/>
        <v>52 Skilled metal, electrical and electronic trades</v>
      </c>
      <c r="BE96" s="18">
        <f t="shared" si="235"/>
        <v>0.4383993424031063</v>
      </c>
      <c r="BF96" s="18">
        <f t="shared" si="235"/>
        <v>-19.545162200148315</v>
      </c>
      <c r="BG96" s="18">
        <f t="shared" si="235"/>
        <v>1.2968176842754087</v>
      </c>
      <c r="BH96" s="18">
        <f t="shared" si="235"/>
        <v>-0.29865621675100318</v>
      </c>
      <c r="BI96" s="18">
        <f t="shared" si="236"/>
        <v>-1.1369895977513367</v>
      </c>
      <c r="BK96" s="18">
        <f t="shared" si="237"/>
        <v>0.23035652455973832</v>
      </c>
      <c r="BL96" s="18">
        <f t="shared" si="238"/>
        <v>2.0861209965134853</v>
      </c>
      <c r="BM96" s="18">
        <f t="shared" si="239"/>
        <v>2.2593880561577961</v>
      </c>
      <c r="BO96" t="str">
        <f t="shared" si="260"/>
        <v>52 Skilled metal, electrical and electronic trades</v>
      </c>
      <c r="BP96" s="18">
        <f t="shared" si="240"/>
        <v>-2.5264740509270966</v>
      </c>
      <c r="BQ96" s="18">
        <f t="shared" si="240"/>
        <v>-3.4806591549676691</v>
      </c>
      <c r="BR96" s="18">
        <f t="shared" si="240"/>
        <v>-2.9309679539950895</v>
      </c>
      <c r="BS96" s="18">
        <f t="shared" si="240"/>
        <v>-1.9475724727477717</v>
      </c>
      <c r="BT96" s="18">
        <f t="shared" si="241"/>
        <v>-2.3521728220710081</v>
      </c>
      <c r="BV96" s="18">
        <f t="shared" si="242"/>
        <v>-2.2764729747867474</v>
      </c>
      <c r="BW96" s="18">
        <f t="shared" si="243"/>
        <v>1.8295091842810196</v>
      </c>
      <c r="BX96" s="18">
        <f t="shared" si="244"/>
        <v>0.13499055987553632</v>
      </c>
      <c r="BZ96" t="str">
        <f t="shared" si="261"/>
        <v>52 Skilled metal, electrical and electronic trades</v>
      </c>
      <c r="CA96" s="18">
        <f t="shared" si="245"/>
        <v>-2.6075057130454549</v>
      </c>
      <c r="CB96" s="18">
        <f t="shared" si="245"/>
        <v>-18.317840070489112</v>
      </c>
      <c r="CC96" s="18">
        <f t="shared" si="245"/>
        <v>-1.1568452284930975</v>
      </c>
      <c r="CD96" s="18">
        <f t="shared" si="245"/>
        <v>-5.3968489268095947</v>
      </c>
      <c r="CE96" s="18">
        <f t="shared" si="246"/>
        <v>-4.9680229987453028</v>
      </c>
      <c r="CG96" s="18">
        <f t="shared" si="247"/>
        <v>-4.0041185017120835</v>
      </c>
      <c r="CH96" s="18">
        <f t="shared" si="248"/>
        <v>1.8246778822527121</v>
      </c>
      <c r="CI96" s="18">
        <f t="shared" si="249"/>
        <v>-1.0518969588092175</v>
      </c>
      <c r="CK96" t="str">
        <f t="shared" si="262"/>
        <v>52 Skilled metal, electrical and electronic trades</v>
      </c>
      <c r="CL96" s="18">
        <f t="shared" si="250"/>
        <v>1.4398913288046211</v>
      </c>
      <c r="CM96" s="18">
        <f t="shared" si="250"/>
        <v>-32.765806875182882</v>
      </c>
      <c r="CN96" s="18">
        <f t="shared" si="250"/>
        <v>0.46758680451899348</v>
      </c>
      <c r="CO96" s="18">
        <f t="shared" si="250"/>
        <v>-1.6080813327930987</v>
      </c>
      <c r="CP96" s="18">
        <f t="shared" si="251"/>
        <v>-3.2931702074831648</v>
      </c>
      <c r="CR96" s="18">
        <f t="shared" si="252"/>
        <v>-0.92100106964919659</v>
      </c>
      <c r="CS96" s="18">
        <f t="shared" si="253"/>
        <v>1.8985270548360411</v>
      </c>
      <c r="CT96" s="18">
        <f t="shared" si="254"/>
        <v>1.2022513048811412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-9.4074200156288423</v>
      </c>
      <c r="C97" s="18">
        <f t="shared" si="210"/>
        <v>-31.323580209907178</v>
      </c>
      <c r="D97" s="18">
        <f t="shared" si="210"/>
        <v>14.41560617990103</v>
      </c>
      <c r="E97" s="18">
        <f t="shared" si="210"/>
        <v>0.57196220483108906</v>
      </c>
      <c r="F97" s="18">
        <f t="shared" si="211"/>
        <v>2.2410263877989278</v>
      </c>
      <c r="H97" s="18">
        <f t="shared" si="212"/>
        <v>4.9896217190089631</v>
      </c>
      <c r="I97" s="18">
        <f t="shared" si="213"/>
        <v>4.3412431887942748</v>
      </c>
      <c r="J97" s="18">
        <f t="shared" si="214"/>
        <v>7.5208446398462803</v>
      </c>
      <c r="L97" t="str">
        <f t="shared" si="255"/>
        <v>53 Skilled construction and building trades</v>
      </c>
      <c r="M97" s="18">
        <f t="shared" si="215"/>
        <v>-0.9783570318630419</v>
      </c>
      <c r="N97" s="18">
        <f t="shared" si="215"/>
        <v>-9.0821005403602832</v>
      </c>
      <c r="O97" s="18">
        <f t="shared" si="215"/>
        <v>6.8545665575612924</v>
      </c>
      <c r="P97" s="18">
        <f t="shared" si="215"/>
        <v>1.0747519739816358</v>
      </c>
      <c r="Q97" s="18">
        <f t="shared" si="216"/>
        <v>2.1680500063728569</v>
      </c>
      <c r="S97" s="18">
        <f t="shared" si="217"/>
        <v>2.9657574197392789</v>
      </c>
      <c r="T97" s="18">
        <f t="shared" si="218"/>
        <v>3.619670174942935</v>
      </c>
      <c r="U97" s="18">
        <f t="shared" si="219"/>
        <v>5.5701837867151882</v>
      </c>
      <c r="W97" t="str">
        <f t="shared" si="256"/>
        <v>53 Skilled construction and building trades</v>
      </c>
      <c r="X97" s="18">
        <f t="shared" si="220"/>
        <v>-4.8571627403687927</v>
      </c>
      <c r="Y97" s="18">
        <f t="shared" si="220"/>
        <v>-2.7384032770884525</v>
      </c>
      <c r="Z97" s="18">
        <f t="shared" si="220"/>
        <v>5.3225127107432657</v>
      </c>
      <c r="AA97" s="18">
        <f t="shared" si="220"/>
        <v>1.0737910080585777</v>
      </c>
      <c r="AB97" s="18">
        <f t="shared" si="221"/>
        <v>2.1370506520881793</v>
      </c>
      <c r="AD97" s="18">
        <f t="shared" si="222"/>
        <v>2.4706381174455228</v>
      </c>
      <c r="AE97" s="18">
        <f t="shared" si="223"/>
        <v>3.5263635079652245</v>
      </c>
      <c r="AF97" s="18">
        <f t="shared" si="224"/>
        <v>5.1497492445174764</v>
      </c>
      <c r="AH97" t="str">
        <f t="shared" si="257"/>
        <v>53 Skilled construction and building trades</v>
      </c>
      <c r="AI97" s="18">
        <f t="shared" si="225"/>
        <v>-0.28574118345737753</v>
      </c>
      <c r="AJ97" s="18">
        <f t="shared" si="225"/>
        <v>4.262367059951111</v>
      </c>
      <c r="AK97" s="18">
        <f t="shared" si="225"/>
        <v>4.2940813932927702</v>
      </c>
      <c r="AL97" s="18">
        <f t="shared" si="225"/>
        <v>1.2090699846747155</v>
      </c>
      <c r="AM97" s="18">
        <f t="shared" si="226"/>
        <v>2.3531622336759206</v>
      </c>
      <c r="AO97" s="18">
        <f t="shared" si="227"/>
        <v>2.2271320963009211</v>
      </c>
      <c r="AP97" s="18">
        <f t="shared" si="228"/>
        <v>3.6190072646587135</v>
      </c>
      <c r="AQ97" s="18">
        <f t="shared" si="229"/>
        <v>5.0572914609886332</v>
      </c>
      <c r="AS97" t="str">
        <f t="shared" si="258"/>
        <v>53 Skilled construction and building trades</v>
      </c>
      <c r="AT97" s="18">
        <f t="shared" si="230"/>
        <v>-3.1487895724296222</v>
      </c>
      <c r="AU97" s="18">
        <f t="shared" si="230"/>
        <v>6.1549783666361213</v>
      </c>
      <c r="AV97" s="18">
        <f t="shared" si="230"/>
        <v>5.4825648671163796</v>
      </c>
      <c r="AW97" s="18">
        <f t="shared" si="230"/>
        <v>0.83677013011063117</v>
      </c>
      <c r="AX97" s="18">
        <f t="shared" si="231"/>
        <v>2.5952052989711483</v>
      </c>
      <c r="AZ97" s="18">
        <f t="shared" si="232"/>
        <v>2.3621764620174623</v>
      </c>
      <c r="BA97" s="18">
        <f t="shared" si="233"/>
        <v>3.6795787259642498</v>
      </c>
      <c r="BB97" s="18">
        <f t="shared" si="234"/>
        <v>5.1990837480324403</v>
      </c>
      <c r="BD97" t="str">
        <f t="shared" si="259"/>
        <v>53 Skilled construction and building trades</v>
      </c>
      <c r="BE97" s="18">
        <f t="shared" si="235"/>
        <v>-2.8584774731047924</v>
      </c>
      <c r="BF97" s="18">
        <f t="shared" si="235"/>
        <v>-13.648150166318674</v>
      </c>
      <c r="BG97" s="18">
        <f t="shared" si="235"/>
        <v>1.5254009721484385</v>
      </c>
      <c r="BH97" s="18">
        <f t="shared" si="235"/>
        <v>-1.667925851644747</v>
      </c>
      <c r="BI97" s="18">
        <f t="shared" si="236"/>
        <v>-1.4841574975044236</v>
      </c>
      <c r="BK97" s="18">
        <f t="shared" si="237"/>
        <v>-0.61480264881885738</v>
      </c>
      <c r="BL97" s="18">
        <f t="shared" si="238"/>
        <v>2.1648492542187814</v>
      </c>
      <c r="BM97" s="18">
        <f t="shared" si="239"/>
        <v>1.7147965529253018</v>
      </c>
      <c r="BO97" t="str">
        <f t="shared" si="260"/>
        <v>53 Skilled construction and building trades</v>
      </c>
      <c r="BP97" s="18">
        <f t="shared" si="240"/>
        <v>-2.7446898238587814</v>
      </c>
      <c r="BQ97" s="18">
        <f t="shared" si="240"/>
        <v>4.8273725224103892</v>
      </c>
      <c r="BR97" s="18">
        <f t="shared" si="240"/>
        <v>-9.6959040512933914E-2</v>
      </c>
      <c r="BS97" s="18">
        <f t="shared" si="240"/>
        <v>-0.61105781922340396</v>
      </c>
      <c r="BT97" s="18">
        <f t="shared" si="241"/>
        <v>-0.11867206409919007</v>
      </c>
      <c r="BV97" s="18">
        <f t="shared" si="242"/>
        <v>-0.4399861829285423</v>
      </c>
      <c r="BW97" s="18">
        <f t="shared" si="243"/>
        <v>2.4699028013059454</v>
      </c>
      <c r="BX97" s="18">
        <f t="shared" si="244"/>
        <v>2.160211796710354</v>
      </c>
      <c r="BZ97" t="str">
        <f t="shared" si="261"/>
        <v>53 Skilled construction and building trades</v>
      </c>
      <c r="CA97" s="18">
        <f t="shared" si="245"/>
        <v>-4.780508562999886</v>
      </c>
      <c r="CB97" s="18">
        <f t="shared" si="245"/>
        <v>-8.7313905088735702</v>
      </c>
      <c r="CC97" s="18">
        <f t="shared" si="245"/>
        <v>0.2705884793750446</v>
      </c>
      <c r="CD97" s="18">
        <f t="shared" si="245"/>
        <v>-1.5427632510026879</v>
      </c>
      <c r="CE97" s="18">
        <f t="shared" si="246"/>
        <v>-1.4477361058966243</v>
      </c>
      <c r="CG97" s="18">
        <f t="shared" si="247"/>
        <v>-0.94198601932474757</v>
      </c>
      <c r="CH97" s="18">
        <f t="shared" si="248"/>
        <v>2.2585255817418437</v>
      </c>
      <c r="CI97" s="18">
        <f t="shared" si="249"/>
        <v>1.5827211708861588</v>
      </c>
      <c r="CK97" t="str">
        <f t="shared" si="262"/>
        <v>53 Skilled construction and building trades</v>
      </c>
      <c r="CL97" s="18">
        <f t="shared" si="250"/>
        <v>-3.2773874334165454</v>
      </c>
      <c r="CM97" s="18">
        <f t="shared" si="250"/>
        <v>-30.217660829167169</v>
      </c>
      <c r="CN97" s="18">
        <f t="shared" si="250"/>
        <v>-4.75438797044343</v>
      </c>
      <c r="CO97" s="18">
        <f t="shared" si="250"/>
        <v>-11.958853857320106</v>
      </c>
      <c r="CP97" s="18">
        <f t="shared" si="251"/>
        <v>-11.069301130774246</v>
      </c>
      <c r="CR97" s="18">
        <f t="shared" si="252"/>
        <v>-9.620045699898494</v>
      </c>
      <c r="CS97" s="18">
        <f t="shared" si="253"/>
        <v>0.9902532907283712</v>
      </c>
      <c r="CT97" s="18">
        <f t="shared" si="254"/>
        <v>-6.2697935035041734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0.45636315912263026</v>
      </c>
      <c r="C98" s="18">
        <f t="shared" si="210"/>
        <v>1.017059723984981</v>
      </c>
      <c r="D98" s="18">
        <f t="shared" si="210"/>
        <v>7.2075735048000134</v>
      </c>
      <c r="E98" s="18">
        <f t="shared" si="210"/>
        <v>3.7755526300470299</v>
      </c>
      <c r="F98" s="18">
        <f t="shared" si="211"/>
        <v>4.6597125787173566</v>
      </c>
      <c r="H98" s="18">
        <f t="shared" si="212"/>
        <v>4.9071749400604103</v>
      </c>
      <c r="I98" s="18">
        <f t="shared" si="213"/>
        <v>4.1204110690547857</v>
      </c>
      <c r="J98" s="18">
        <f t="shared" si="214"/>
        <v>7.3164760206722246</v>
      </c>
      <c r="L98" t="str">
        <f t="shared" si="255"/>
        <v>54 Textiles, printing and other skilled trades</v>
      </c>
      <c r="M98" s="18">
        <f t="shared" si="215"/>
        <v>3.2339245943839412</v>
      </c>
      <c r="N98" s="18">
        <f t="shared" si="215"/>
        <v>-2.1900344721830556</v>
      </c>
      <c r="O98" s="18">
        <f t="shared" si="215"/>
        <v>5.9633151831497644</v>
      </c>
      <c r="P98" s="18">
        <f t="shared" si="215"/>
        <v>3.9734703419713968</v>
      </c>
      <c r="Q98" s="18">
        <f t="shared" si="216"/>
        <v>4.1925427527135017</v>
      </c>
      <c r="S98" s="18">
        <f t="shared" si="217"/>
        <v>4.632565082025053</v>
      </c>
      <c r="T98" s="18">
        <f t="shared" si="218"/>
        <v>4.2602613041791804</v>
      </c>
      <c r="U98" s="18">
        <f t="shared" si="219"/>
        <v>7.2120118281184364</v>
      </c>
      <c r="W98" t="str">
        <f t="shared" si="256"/>
        <v>54 Textiles, printing and other skilled trades</v>
      </c>
      <c r="X98" s="18">
        <f t="shared" si="220"/>
        <v>-1.0813682519801637</v>
      </c>
      <c r="Y98" s="18">
        <f t="shared" si="220"/>
        <v>9.2073671129685231</v>
      </c>
      <c r="Z98" s="18">
        <f t="shared" si="220"/>
        <v>3.1964594442408734</v>
      </c>
      <c r="AA98" s="18">
        <f t="shared" si="220"/>
        <v>3.0618083548174413</v>
      </c>
      <c r="AB98" s="18">
        <f t="shared" si="221"/>
        <v>3.4777779575366541</v>
      </c>
      <c r="AD98" s="18">
        <f t="shared" si="222"/>
        <v>3.1066725184962118</v>
      </c>
      <c r="AE98" s="18">
        <f t="shared" si="223"/>
        <v>3.723057612691405</v>
      </c>
      <c r="AF98" s="18">
        <f t="shared" si="224"/>
        <v>5.7485353560171593</v>
      </c>
      <c r="AH98" t="str">
        <f t="shared" si="257"/>
        <v>54 Textiles, printing and other skilled trades</v>
      </c>
      <c r="AI98" s="18">
        <f t="shared" si="225"/>
        <v>-0.19579922360983826</v>
      </c>
      <c r="AJ98" s="18">
        <f t="shared" si="225"/>
        <v>21.916813131166467</v>
      </c>
      <c r="AK98" s="18">
        <f t="shared" si="225"/>
        <v>0.49334505469291745</v>
      </c>
      <c r="AL98" s="18">
        <f t="shared" si="225"/>
        <v>2.7921911406845856</v>
      </c>
      <c r="AM98" s="18">
        <f t="shared" si="226"/>
        <v>3.1625240710372315</v>
      </c>
      <c r="AO98" s="18">
        <f t="shared" si="227"/>
        <v>2.020124682107638</v>
      </c>
      <c r="AP98" s="18">
        <f t="shared" si="228"/>
        <v>3.3242491057200452</v>
      </c>
      <c r="AQ98" s="18">
        <f t="shared" si="229"/>
        <v>4.6699564971708796</v>
      </c>
      <c r="AS98" t="str">
        <f t="shared" si="258"/>
        <v>54 Textiles, printing and other skilled trades</v>
      </c>
      <c r="AT98" s="18">
        <f t="shared" si="230"/>
        <v>-0.50863945424540757</v>
      </c>
      <c r="AU98" s="18">
        <f t="shared" si="230"/>
        <v>8.8939026598746196</v>
      </c>
      <c r="AV98" s="18">
        <f t="shared" si="230"/>
        <v>1.610658083651928</v>
      </c>
      <c r="AW98" s="18">
        <f t="shared" si="230"/>
        <v>2.2822447068827856</v>
      </c>
      <c r="AX98" s="18">
        <f t="shared" si="231"/>
        <v>2.4722799955908759</v>
      </c>
      <c r="AZ98" s="18">
        <f t="shared" si="232"/>
        <v>2.0578907432293736</v>
      </c>
      <c r="BA98" s="18">
        <f t="shared" si="233"/>
        <v>3.3043690377461354</v>
      </c>
      <c r="BB98" s="18">
        <f t="shared" si="234"/>
        <v>4.6798299330431448</v>
      </c>
      <c r="BD98" t="str">
        <f t="shared" si="259"/>
        <v>54 Textiles, printing and other skilled trades</v>
      </c>
      <c r="BE98" s="18">
        <f t="shared" si="235"/>
        <v>-1.8765369089635442</v>
      </c>
      <c r="BF98" s="18">
        <f t="shared" si="235"/>
        <v>-7.2784309433603589</v>
      </c>
      <c r="BG98" s="18">
        <f t="shared" si="235"/>
        <v>2.4715257831170012</v>
      </c>
      <c r="BH98" s="18">
        <f t="shared" si="235"/>
        <v>1.0024874514259485</v>
      </c>
      <c r="BI98" s="18">
        <f t="shared" si="236"/>
        <v>0.91828060583443172</v>
      </c>
      <c r="BK98" s="18">
        <f t="shared" si="237"/>
        <v>1.489811834516086</v>
      </c>
      <c r="BL98" s="18">
        <f t="shared" si="238"/>
        <v>2.6880844313129204</v>
      </c>
      <c r="BM98" s="18">
        <f t="shared" si="239"/>
        <v>3.7497690751779889</v>
      </c>
      <c r="BO98" t="str">
        <f t="shared" si="260"/>
        <v>54 Textiles, printing and other skilled trades</v>
      </c>
      <c r="BP98" s="18">
        <f t="shared" si="240"/>
        <v>-4.4992666526984078</v>
      </c>
      <c r="BQ98" s="18">
        <f t="shared" si="240"/>
        <v>2.5039702600391234</v>
      </c>
      <c r="BR98" s="18">
        <f t="shared" si="240"/>
        <v>-2.5012511578149543</v>
      </c>
      <c r="BS98" s="18">
        <f t="shared" si="240"/>
        <v>-1.5587817312520014</v>
      </c>
      <c r="BT98" s="18">
        <f t="shared" si="241"/>
        <v>-1.6058890221731015</v>
      </c>
      <c r="BV98" s="18">
        <f t="shared" si="242"/>
        <v>-1.8739461443750716</v>
      </c>
      <c r="BW98" s="18">
        <f t="shared" si="243"/>
        <v>1.9629203566859044</v>
      </c>
      <c r="BX98" s="18">
        <f t="shared" si="244"/>
        <v>0.58536915000608758</v>
      </c>
      <c r="BZ98" t="str">
        <f t="shared" si="261"/>
        <v>54 Textiles, printing and other skilled trades</v>
      </c>
      <c r="CA98" s="18">
        <f t="shared" si="245"/>
        <v>-2.8850854281584293</v>
      </c>
      <c r="CB98" s="18">
        <f t="shared" si="245"/>
        <v>-5.8478637294317899</v>
      </c>
      <c r="CC98" s="18">
        <f t="shared" si="245"/>
        <v>-0.91031996784320945</v>
      </c>
      <c r="CD98" s="18">
        <f t="shared" si="245"/>
        <v>-1.4368415576441529</v>
      </c>
      <c r="CE98" s="18">
        <f t="shared" si="246"/>
        <v>-1.5547192714136959</v>
      </c>
      <c r="CG98" s="18">
        <f t="shared" si="247"/>
        <v>-1.2616459550057635</v>
      </c>
      <c r="CH98" s="18">
        <f t="shared" si="248"/>
        <v>1.9920467967887268</v>
      </c>
      <c r="CI98" s="18">
        <f t="shared" si="249"/>
        <v>1.057262344865384</v>
      </c>
      <c r="CK98" t="str">
        <f t="shared" si="262"/>
        <v>54 Textiles, printing and other skilled trades</v>
      </c>
      <c r="CL98" s="18">
        <f t="shared" si="250"/>
        <v>-3.2241049569126101</v>
      </c>
      <c r="CM98" s="18">
        <f t="shared" si="250"/>
        <v>-22.233229511470899</v>
      </c>
      <c r="CN98" s="18">
        <f t="shared" si="250"/>
        <v>-7.5743572042495266</v>
      </c>
      <c r="CO98" s="18">
        <f t="shared" si="250"/>
        <v>-3.5618620111136812</v>
      </c>
      <c r="CP98" s="18">
        <f t="shared" si="251"/>
        <v>-6.1054706859891894</v>
      </c>
      <c r="CR98" s="18">
        <f t="shared" si="252"/>
        <v>-4.9183511893277405</v>
      </c>
      <c r="CS98" s="18">
        <f t="shared" si="253"/>
        <v>1.0846999547726499</v>
      </c>
      <c r="CT98" s="18">
        <f t="shared" si="254"/>
        <v>-2.8814602969465142</v>
      </c>
    </row>
    <row r="99" spans="1:98" x14ac:dyDescent="0.2">
      <c r="A99" t="str">
        <f t="shared" si="209"/>
        <v>61 Caring personal service occupations</v>
      </c>
      <c r="B99" s="18">
        <f t="shared" si="210"/>
        <v>5.1305098883350553</v>
      </c>
      <c r="C99" s="18">
        <f t="shared" si="210"/>
        <v>-6.6210333583691883</v>
      </c>
      <c r="D99" s="18">
        <f t="shared" si="210"/>
        <v>8.9687179455798507</v>
      </c>
      <c r="E99" s="18">
        <f t="shared" si="210"/>
        <v>4.1465669027148655</v>
      </c>
      <c r="F99" s="18">
        <f t="shared" si="211"/>
        <v>4.9120784027720354</v>
      </c>
      <c r="H99" s="18">
        <f t="shared" si="212"/>
        <v>5.7297615365566879</v>
      </c>
      <c r="I99" s="18">
        <f t="shared" si="213"/>
        <v>4.6767268752764934</v>
      </c>
      <c r="J99" s="18">
        <f t="shared" si="214"/>
        <v>8.2661844272556628</v>
      </c>
      <c r="L99" t="str">
        <f t="shared" si="255"/>
        <v>61 Caring personal service occupations</v>
      </c>
      <c r="M99" s="18">
        <f t="shared" si="215"/>
        <v>10.220500187449266</v>
      </c>
      <c r="N99" s="18">
        <f t="shared" si="215"/>
        <v>-9.3284085881496726</v>
      </c>
      <c r="O99" s="18">
        <f t="shared" si="215"/>
        <v>8.0127508540542181</v>
      </c>
      <c r="P99" s="18">
        <f t="shared" si="215"/>
        <v>4.1359348000402418</v>
      </c>
      <c r="Q99" s="18">
        <f t="shared" si="216"/>
        <v>4.4247118902389193</v>
      </c>
      <c r="S99" s="18">
        <f t="shared" si="217"/>
        <v>5.4124940630456031</v>
      </c>
      <c r="T99" s="18">
        <f t="shared" si="218"/>
        <v>4.6731445387137915</v>
      </c>
      <c r="U99" s="18">
        <f t="shared" si="219"/>
        <v>8.0376648700950515</v>
      </c>
      <c r="W99" t="str">
        <f t="shared" si="256"/>
        <v>61 Caring personal service occupations</v>
      </c>
      <c r="X99" s="18">
        <f t="shared" si="220"/>
        <v>5.6915340504531731</v>
      </c>
      <c r="Y99" s="18">
        <f t="shared" si="220"/>
        <v>12.243230478518985</v>
      </c>
      <c r="Z99" s="18">
        <f t="shared" si="220"/>
        <v>2.5759041768629531</v>
      </c>
      <c r="AA99" s="18">
        <f t="shared" si="220"/>
        <v>2.8363214625264588</v>
      </c>
      <c r="AB99" s="18">
        <f t="shared" si="221"/>
        <v>3.3185413474647429</v>
      </c>
      <c r="AD99" s="18">
        <f t="shared" si="222"/>
        <v>2.7494423232643062</v>
      </c>
      <c r="AE99" s="18">
        <f t="shared" si="223"/>
        <v>4.0202012044842972</v>
      </c>
      <c r="AF99" s="18">
        <f t="shared" si="224"/>
        <v>5.7350962516532933</v>
      </c>
      <c r="AH99" t="str">
        <f t="shared" si="257"/>
        <v>61 Caring personal service occupations</v>
      </c>
      <c r="AI99" s="18">
        <f t="shared" si="225"/>
        <v>2.7501581822069188</v>
      </c>
      <c r="AJ99" s="18">
        <f t="shared" si="225"/>
        <v>13.747445278830117</v>
      </c>
      <c r="AK99" s="18">
        <f t="shared" si="225"/>
        <v>-6.0366579384740771E-2</v>
      </c>
      <c r="AL99" s="18">
        <f t="shared" si="225"/>
        <v>1.3310462686617619</v>
      </c>
      <c r="AM99" s="18">
        <f t="shared" si="226"/>
        <v>1.625683619955387</v>
      </c>
      <c r="AO99" s="18">
        <f t="shared" si="227"/>
        <v>0.8651027541953793</v>
      </c>
      <c r="AP99" s="18">
        <f t="shared" si="228"/>
        <v>3.2415317884328498</v>
      </c>
      <c r="AQ99" s="18">
        <f t="shared" si="229"/>
        <v>3.8075747446202124</v>
      </c>
      <c r="AS99" t="str">
        <f t="shared" si="258"/>
        <v>61 Caring personal service occupations</v>
      </c>
      <c r="AT99" s="18">
        <f t="shared" si="230"/>
        <v>4.809738091015725</v>
      </c>
      <c r="AU99" s="18">
        <f t="shared" si="230"/>
        <v>13.91479261029156</v>
      </c>
      <c r="AV99" s="18">
        <f t="shared" si="230"/>
        <v>0.29547890403340826</v>
      </c>
      <c r="AW99" s="18">
        <f t="shared" si="230"/>
        <v>1.8726401355503519</v>
      </c>
      <c r="AX99" s="18">
        <f t="shared" si="231"/>
        <v>2.0875209127680261</v>
      </c>
      <c r="AZ99" s="18">
        <f t="shared" si="232"/>
        <v>1.3441831324562781</v>
      </c>
      <c r="BA99" s="18">
        <f t="shared" si="233"/>
        <v>3.3891323721745081</v>
      </c>
      <c r="BB99" s="18">
        <f t="shared" si="234"/>
        <v>4.262628253504519</v>
      </c>
      <c r="BD99" t="str">
        <f t="shared" si="259"/>
        <v>61 Caring personal service occupations</v>
      </c>
      <c r="BE99" s="18">
        <f t="shared" si="235"/>
        <v>2.603177505179155</v>
      </c>
      <c r="BF99" s="18">
        <f t="shared" si="235"/>
        <v>-1.6765850400561777</v>
      </c>
      <c r="BG99" s="18">
        <f t="shared" si="235"/>
        <v>2.9598705614585219</v>
      </c>
      <c r="BH99" s="18">
        <f t="shared" si="235"/>
        <v>1.6667108799150565</v>
      </c>
      <c r="BI99" s="18">
        <f t="shared" si="236"/>
        <v>1.8559817867584316</v>
      </c>
      <c r="BK99" s="18">
        <f t="shared" si="237"/>
        <v>2.0959493053754219</v>
      </c>
      <c r="BL99" s="18">
        <f t="shared" si="238"/>
        <v>3.7145345591693912</v>
      </c>
      <c r="BM99" s="18">
        <f t="shared" si="239"/>
        <v>5.0478538422765951</v>
      </c>
      <c r="BO99" t="str">
        <f t="shared" si="260"/>
        <v>61 Caring personal service occupations</v>
      </c>
      <c r="BP99" s="18">
        <f t="shared" si="240"/>
        <v>1.8179809052104146</v>
      </c>
      <c r="BQ99" s="18">
        <f t="shared" si="240"/>
        <v>-13.934407489063616</v>
      </c>
      <c r="BR99" s="18">
        <f t="shared" si="240"/>
        <v>1.0997873516902068</v>
      </c>
      <c r="BS99" s="18">
        <f t="shared" si="240"/>
        <v>-1.0228926513030312</v>
      </c>
      <c r="BT99" s="18">
        <f t="shared" si="241"/>
        <v>-1.2310307289915445</v>
      </c>
      <c r="BV99" s="18">
        <f t="shared" si="242"/>
        <v>-0.32033138408406048</v>
      </c>
      <c r="BW99" s="18">
        <f t="shared" si="243"/>
        <v>2.7754851989737039</v>
      </c>
      <c r="BX99" s="18">
        <f t="shared" si="244"/>
        <v>2.5587986091129444</v>
      </c>
      <c r="BZ99" t="str">
        <f t="shared" si="261"/>
        <v>61 Caring personal service occupations</v>
      </c>
      <c r="CA99" s="18">
        <f t="shared" si="245"/>
        <v>-9.3791787397308308</v>
      </c>
      <c r="CB99" s="18">
        <f t="shared" si="245"/>
        <v>-22.623077119572656</v>
      </c>
      <c r="CC99" s="18">
        <f t="shared" si="245"/>
        <v>-6.6789398477829494</v>
      </c>
      <c r="CD99" s="18">
        <f t="shared" si="245"/>
        <v>-1.6140265667100362</v>
      </c>
      <c r="CE99" s="18">
        <f t="shared" si="246"/>
        <v>-4.6676930435418758</v>
      </c>
      <c r="CG99" s="18">
        <f t="shared" si="247"/>
        <v>-3.332160452672206</v>
      </c>
      <c r="CH99" s="18">
        <f t="shared" si="248"/>
        <v>1.4414275422318878</v>
      </c>
      <c r="CI99" s="18">
        <f t="shared" si="249"/>
        <v>-1.1482086770623012</v>
      </c>
      <c r="CK99" t="str">
        <f t="shared" si="262"/>
        <v>61 Caring personal service occupations</v>
      </c>
      <c r="CL99" s="18">
        <f t="shared" si="250"/>
        <v>-2.4181642053173191</v>
      </c>
      <c r="CM99" s="18">
        <f t="shared" si="250"/>
        <v>-32.711898989272392</v>
      </c>
      <c r="CN99" s="18">
        <f t="shared" si="250"/>
        <v>1.0159589419722836</v>
      </c>
      <c r="CO99" s="18">
        <f t="shared" si="250"/>
        <v>-1.2894788290034209</v>
      </c>
      <c r="CP99" s="18">
        <f t="shared" si="251"/>
        <v>-2.9277340987228673</v>
      </c>
      <c r="CR99" s="18">
        <f t="shared" si="252"/>
        <v>-0.52690588236915525</v>
      </c>
      <c r="CS99" s="18">
        <f t="shared" si="253"/>
        <v>1.5576082946030745</v>
      </c>
      <c r="CT99" s="18">
        <f t="shared" si="254"/>
        <v>1.1365208744138489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4.5800643590794277</v>
      </c>
      <c r="C100" s="18">
        <f t="shared" si="210"/>
        <v>-10.378021395971404</v>
      </c>
      <c r="D100" s="18">
        <f t="shared" si="210"/>
        <v>7.0094744564519473</v>
      </c>
      <c r="E100" s="18">
        <f t="shared" si="210"/>
        <v>4.2161033548909987</v>
      </c>
      <c r="F100" s="18">
        <f t="shared" si="211"/>
        <v>4.0949412697251164</v>
      </c>
      <c r="H100" s="18">
        <f t="shared" si="212"/>
        <v>5.1390295957149945</v>
      </c>
      <c r="I100" s="18">
        <f t="shared" si="213"/>
        <v>4.2930174829897805</v>
      </c>
      <c r="J100" s="18">
        <f t="shared" si="214"/>
        <v>7.5969973758856613</v>
      </c>
      <c r="L100" t="str">
        <f t="shared" si="255"/>
        <v>62 Leisure, travel and related personal service occupations</v>
      </c>
      <c r="M100" s="18">
        <f t="shared" si="215"/>
        <v>7.1617671574039976</v>
      </c>
      <c r="N100" s="18">
        <f t="shared" si="215"/>
        <v>-10.128639765903969</v>
      </c>
      <c r="O100" s="18">
        <f t="shared" si="215"/>
        <v>6.6123135466009009</v>
      </c>
      <c r="P100" s="18">
        <f t="shared" si="215"/>
        <v>2.9445706649392722</v>
      </c>
      <c r="Q100" s="18">
        <f t="shared" si="216"/>
        <v>3.1972890816473809</v>
      </c>
      <c r="S100" s="18">
        <f t="shared" si="217"/>
        <v>4.1529128599183895</v>
      </c>
      <c r="T100" s="18">
        <f t="shared" si="218"/>
        <v>3.9784704006164073</v>
      </c>
      <c r="U100" s="18">
        <f t="shared" si="219"/>
        <v>6.6762617415956571</v>
      </c>
      <c r="W100" t="str">
        <f t="shared" si="256"/>
        <v>62 Leisure, travel and related personal service occupations</v>
      </c>
      <c r="X100" s="18">
        <f t="shared" si="220"/>
        <v>5.1662709371981252</v>
      </c>
      <c r="Y100" s="18">
        <f t="shared" si="220"/>
        <v>18.434442262397077</v>
      </c>
      <c r="Z100" s="18">
        <f t="shared" si="220"/>
        <v>3.8818002715494515</v>
      </c>
      <c r="AA100" s="18">
        <f t="shared" si="220"/>
        <v>3.682262707986439</v>
      </c>
      <c r="AB100" s="18">
        <f t="shared" si="221"/>
        <v>4.610734468765032</v>
      </c>
      <c r="AD100" s="18">
        <f t="shared" si="222"/>
        <v>3.7487326067284554</v>
      </c>
      <c r="AE100" s="18">
        <f t="shared" si="223"/>
        <v>4.0978470737598416</v>
      </c>
      <c r="AF100" s="18">
        <f t="shared" si="224"/>
        <v>6.476374154522202</v>
      </c>
      <c r="AH100" t="str">
        <f t="shared" si="257"/>
        <v>62 Leisure, travel and related personal service occupations</v>
      </c>
      <c r="AI100" s="18">
        <f t="shared" si="225"/>
        <v>6.1376693732922316</v>
      </c>
      <c r="AJ100" s="18">
        <f t="shared" si="225"/>
        <v>17.948447559346281</v>
      </c>
      <c r="AK100" s="18">
        <f t="shared" si="225"/>
        <v>1.2787767018389351</v>
      </c>
      <c r="AL100" s="18">
        <f t="shared" si="225"/>
        <v>3.1638557672021062</v>
      </c>
      <c r="AM100" s="18">
        <f t="shared" si="226"/>
        <v>3.4332110747296696</v>
      </c>
      <c r="AO100" s="18">
        <f t="shared" si="227"/>
        <v>2.5316294768700676</v>
      </c>
      <c r="AP100" s="18">
        <f t="shared" si="228"/>
        <v>3.6961011815993983</v>
      </c>
      <c r="AQ100" s="18">
        <f t="shared" si="229"/>
        <v>5.3283743166934849</v>
      </c>
      <c r="AS100" t="str">
        <f t="shared" si="258"/>
        <v>62 Leisure, travel and related personal service occupations</v>
      </c>
      <c r="AT100" s="18">
        <f t="shared" si="230"/>
        <v>5.9626985273296684</v>
      </c>
      <c r="AU100" s="18">
        <f t="shared" si="230"/>
        <v>33.94083585618943</v>
      </c>
      <c r="AV100" s="18">
        <f t="shared" si="230"/>
        <v>2.6262770762053522</v>
      </c>
      <c r="AW100" s="18">
        <f t="shared" si="230"/>
        <v>3.6481793834319376</v>
      </c>
      <c r="AX100" s="18">
        <f t="shared" si="231"/>
        <v>4.9968853020812221</v>
      </c>
      <c r="AZ100" s="18">
        <f t="shared" si="232"/>
        <v>3.3064196331554996</v>
      </c>
      <c r="BA100" s="18">
        <f t="shared" si="233"/>
        <v>3.9772404957290508</v>
      </c>
      <c r="BB100" s="18">
        <f t="shared" si="234"/>
        <v>6.08048144727662</v>
      </c>
      <c r="BD100" t="str">
        <f t="shared" si="259"/>
        <v>62 Leisure, travel and related personal service occupations</v>
      </c>
      <c r="BE100" s="18">
        <f t="shared" si="235"/>
        <v>-0.28606986971356774</v>
      </c>
      <c r="BF100" s="18">
        <f t="shared" si="235"/>
        <v>4.632363849026877</v>
      </c>
      <c r="BG100" s="18">
        <f t="shared" si="235"/>
        <v>0.26627134288341736</v>
      </c>
      <c r="BH100" s="18">
        <f t="shared" si="235"/>
        <v>-0.37574250100287365</v>
      </c>
      <c r="BI100" s="18">
        <f t="shared" si="236"/>
        <v>0.13092049119225457</v>
      </c>
      <c r="BK100" s="18">
        <f t="shared" si="237"/>
        <v>-0.16219595463607961</v>
      </c>
      <c r="BL100" s="18">
        <f t="shared" si="238"/>
        <v>2.6560709504850344</v>
      </c>
      <c r="BM100" s="18">
        <f t="shared" si="239"/>
        <v>2.5441159933845547</v>
      </c>
      <c r="BO100" t="str">
        <f t="shared" si="260"/>
        <v>62 Leisure, travel and related personal service occupations</v>
      </c>
      <c r="BP100" s="18">
        <f t="shared" si="240"/>
        <v>1.5183647219653373</v>
      </c>
      <c r="BQ100" s="18">
        <f t="shared" si="240"/>
        <v>-3.571295196743951</v>
      </c>
      <c r="BR100" s="18">
        <f t="shared" si="240"/>
        <v>-1.4356089919179027</v>
      </c>
      <c r="BS100" s="18">
        <f t="shared" si="240"/>
        <v>-2.4245061290426695</v>
      </c>
      <c r="BT100" s="18">
        <f t="shared" si="241"/>
        <v>-2.1888459498506263</v>
      </c>
      <c r="BV100" s="18">
        <f t="shared" si="242"/>
        <v>-2.0959810959214398</v>
      </c>
      <c r="BW100" s="18">
        <f t="shared" si="243"/>
        <v>2.3027272703136648</v>
      </c>
      <c r="BX100" s="18">
        <f t="shared" si="244"/>
        <v>0.84683438510828601</v>
      </c>
      <c r="BZ100" t="str">
        <f t="shared" si="261"/>
        <v>62 Leisure, travel and related personal service occupations</v>
      </c>
      <c r="CA100" s="18">
        <f t="shared" si="245"/>
        <v>2.7236491656503325</v>
      </c>
      <c r="CB100" s="18">
        <f t="shared" si="245"/>
        <v>-7.3301325390129568</v>
      </c>
      <c r="CC100" s="18">
        <f t="shared" si="245"/>
        <v>-0.53361299599057332</v>
      </c>
      <c r="CD100" s="18">
        <f t="shared" si="245"/>
        <v>-3.1297367190093239</v>
      </c>
      <c r="CE100" s="18">
        <f t="shared" si="246"/>
        <v>-2.596050664562255</v>
      </c>
      <c r="CG100" s="18">
        <f t="shared" si="247"/>
        <v>-2.271979741784047</v>
      </c>
      <c r="CH100" s="18">
        <f t="shared" si="248"/>
        <v>2.1418640175211445</v>
      </c>
      <c r="CI100" s="18">
        <f t="shared" si="249"/>
        <v>0.53071843208092329</v>
      </c>
      <c r="CK100" t="str">
        <f t="shared" si="262"/>
        <v>62 Leisure, travel and related personal service occupations</v>
      </c>
      <c r="CL100" s="18">
        <f t="shared" si="250"/>
        <v>-0.41812788091256659</v>
      </c>
      <c r="CM100" s="18">
        <f t="shared" si="250"/>
        <v>-31.508129341872639</v>
      </c>
      <c r="CN100" s="18">
        <f t="shared" si="250"/>
        <v>-4.0125816718936669</v>
      </c>
      <c r="CO100" s="18">
        <f t="shared" si="250"/>
        <v>-3.5139518278270332</v>
      </c>
      <c r="CP100" s="18">
        <f t="shared" si="251"/>
        <v>-5.7112809050315017</v>
      </c>
      <c r="CR100" s="18">
        <f t="shared" si="252"/>
        <v>-3.6804489192926337</v>
      </c>
      <c r="CS100" s="18">
        <f t="shared" si="253"/>
        <v>1.3368753123933486</v>
      </c>
      <c r="CT100" s="18">
        <f t="shared" si="254"/>
        <v>-1.5573562011579889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2.1472017425200551</v>
      </c>
      <c r="C101" s="18">
        <f t="shared" si="210"/>
        <v>-5.3233408239958147</v>
      </c>
      <c r="D101" s="18">
        <f t="shared" si="210"/>
        <v>8.752215847615453</v>
      </c>
      <c r="E101" s="18">
        <f t="shared" si="210"/>
        <v>3.0024259876874737</v>
      </c>
      <c r="F101" s="18">
        <f t="shared" si="211"/>
        <v>4.2153645672813544</v>
      </c>
      <c r="H101" s="18">
        <f t="shared" si="212"/>
        <v>4.8844263603583293</v>
      </c>
      <c r="I101" s="18">
        <f t="shared" si="213"/>
        <v>4.5941345601035133</v>
      </c>
      <c r="J101" s="18">
        <f t="shared" si="214"/>
        <v>7.6144052969565168</v>
      </c>
      <c r="L101" t="str">
        <f t="shared" si="255"/>
        <v>63 Community and civil enforcement occupations</v>
      </c>
      <c r="M101" s="18">
        <f t="shared" si="215"/>
        <v>-1.3067561332659183</v>
      </c>
      <c r="N101" s="18">
        <f t="shared" si="215"/>
        <v>23.441985572122981</v>
      </c>
      <c r="O101" s="18">
        <f t="shared" si="215"/>
        <v>2.2368990849923831</v>
      </c>
      <c r="P101" s="18">
        <f t="shared" si="215"/>
        <v>3.2959691571012861</v>
      </c>
      <c r="Q101" s="18">
        <f t="shared" si="216"/>
        <v>4.1168299811508158</v>
      </c>
      <c r="S101" s="18">
        <f t="shared" si="217"/>
        <v>2.9417323908678572</v>
      </c>
      <c r="T101" s="18">
        <f t="shared" si="218"/>
        <v>3.5702233531806682</v>
      </c>
      <c r="U101" s="18">
        <f t="shared" si="219"/>
        <v>5.5151179848991871</v>
      </c>
      <c r="W101" t="str">
        <f t="shared" si="256"/>
        <v>63 Community and civil enforcement occupations</v>
      </c>
      <c r="X101" s="18">
        <f t="shared" si="220"/>
        <v>-1.2429400220623887</v>
      </c>
      <c r="Y101" s="18">
        <f t="shared" si="220"/>
        <v>20.392738352759988</v>
      </c>
      <c r="Z101" s="18">
        <f t="shared" si="220"/>
        <v>2.8032011175494143</v>
      </c>
      <c r="AA101" s="18">
        <f t="shared" si="220"/>
        <v>2.5126598623959273</v>
      </c>
      <c r="AB101" s="18">
        <f t="shared" si="221"/>
        <v>3.6395530817790789</v>
      </c>
      <c r="AD101" s="18">
        <f t="shared" si="222"/>
        <v>2.6094155966087662</v>
      </c>
      <c r="AE101" s="18">
        <f t="shared" si="223"/>
        <v>4.034558027781654</v>
      </c>
      <c r="AF101" s="18">
        <f t="shared" si="224"/>
        <v>5.6532051803493077</v>
      </c>
      <c r="AH101" t="str">
        <f t="shared" si="257"/>
        <v>63 Community and civil enforcement occupations</v>
      </c>
      <c r="AI101" s="18">
        <f t="shared" si="225"/>
        <v>-3.6073814343712485</v>
      </c>
      <c r="AJ101" s="18">
        <f t="shared" si="225"/>
        <v>43.160731598625816</v>
      </c>
      <c r="AK101" s="18">
        <f t="shared" si="225"/>
        <v>-2.1343864706112603</v>
      </c>
      <c r="AL101" s="18">
        <f t="shared" si="225"/>
        <v>2.4290648822491656</v>
      </c>
      <c r="AM101" s="18">
        <f t="shared" si="226"/>
        <v>3.1158468240739534</v>
      </c>
      <c r="AO101" s="18">
        <f t="shared" si="227"/>
        <v>0.88474786916634685</v>
      </c>
      <c r="AP101" s="18">
        <f t="shared" si="228"/>
        <v>3.1403409626340251</v>
      </c>
      <c r="AQ101" s="18">
        <f t="shared" si="229"/>
        <v>3.7271997138293989</v>
      </c>
      <c r="AS101" t="str">
        <f t="shared" si="258"/>
        <v>63 Community and civil enforcement occupations</v>
      </c>
      <c r="AT101" s="18">
        <f t="shared" si="230"/>
        <v>-5.4665176880803639</v>
      </c>
      <c r="AU101" s="18">
        <f t="shared" si="230"/>
        <v>35.951004783108353</v>
      </c>
      <c r="AV101" s="18">
        <f t="shared" si="230"/>
        <v>-2.6405796797530523</v>
      </c>
      <c r="AW101" s="18">
        <f t="shared" si="230"/>
        <v>1.3336178597184833</v>
      </c>
      <c r="AX101" s="18">
        <f t="shared" si="231"/>
        <v>1.9296393595063854</v>
      </c>
      <c r="AZ101" s="18">
        <f t="shared" si="232"/>
        <v>-8.8203498083361254E-3</v>
      </c>
      <c r="BA101" s="18">
        <f t="shared" si="233"/>
        <v>3.0417312459775969</v>
      </c>
      <c r="BB101" s="18">
        <f t="shared" si="234"/>
        <v>3.0359342279381751</v>
      </c>
      <c r="BD101" t="str">
        <f t="shared" si="259"/>
        <v>63 Community and civil enforcement occupations</v>
      </c>
      <c r="BE101" s="18">
        <f t="shared" si="235"/>
        <v>-9.7812044744647118</v>
      </c>
      <c r="BF101" s="18">
        <f t="shared" si="235"/>
        <v>36.569929914860651</v>
      </c>
      <c r="BG101" s="18">
        <f t="shared" si="235"/>
        <v>-6.4282658052234538</v>
      </c>
      <c r="BH101" s="18">
        <f t="shared" si="235"/>
        <v>1.1386674677179798</v>
      </c>
      <c r="BI101" s="18">
        <f t="shared" si="236"/>
        <v>0.58093581881746292</v>
      </c>
      <c r="BK101" s="18">
        <f t="shared" si="237"/>
        <v>-1.449300527084274</v>
      </c>
      <c r="BL101" s="18">
        <f t="shared" si="238"/>
        <v>1.7243154028648622</v>
      </c>
      <c r="BM101" s="18">
        <f t="shared" si="239"/>
        <v>0.61089102615783375</v>
      </c>
      <c r="BO101" t="str">
        <f t="shared" si="260"/>
        <v>63 Community and civil enforcement occupations</v>
      </c>
      <c r="BP101" s="18">
        <f t="shared" si="240"/>
        <v>-6.1043062529052889</v>
      </c>
      <c r="BQ101" s="18">
        <f t="shared" si="240"/>
        <v>35.841122471646834</v>
      </c>
      <c r="BR101" s="18">
        <f t="shared" si="240"/>
        <v>-6.1507569455331197</v>
      </c>
      <c r="BS101" s="18">
        <f t="shared" si="240"/>
        <v>-7.4194628236567972E-2</v>
      </c>
      <c r="BT101" s="18">
        <f t="shared" si="241"/>
        <v>-0.1156134862409397</v>
      </c>
      <c r="BV101" s="18">
        <f t="shared" si="242"/>
        <v>-2.1422191594554607</v>
      </c>
      <c r="BW101" s="18">
        <f t="shared" si="243"/>
        <v>1.9171469851603007</v>
      </c>
      <c r="BX101" s="18">
        <f t="shared" si="244"/>
        <v>0.33990476414651472</v>
      </c>
      <c r="BZ101" t="str">
        <f t="shared" si="261"/>
        <v>63 Community and civil enforcement occupations</v>
      </c>
      <c r="CA101" s="18">
        <f t="shared" si="245"/>
        <v>-4.5168881707418729</v>
      </c>
      <c r="CB101" s="18">
        <f t="shared" si="245"/>
        <v>20.479077462976679</v>
      </c>
      <c r="CC101" s="18">
        <f t="shared" si="245"/>
        <v>-4.6541330069772453</v>
      </c>
      <c r="CD101" s="18">
        <f t="shared" si="245"/>
        <v>-1.3131793865665098</v>
      </c>
      <c r="CE101" s="18">
        <f t="shared" si="246"/>
        <v>-1.1445117079309841</v>
      </c>
      <c r="CG101" s="18">
        <f t="shared" si="247"/>
        <v>-2.4396396463889691</v>
      </c>
      <c r="CH101" s="18">
        <f t="shared" si="248"/>
        <v>1.8674341990129628</v>
      </c>
      <c r="CI101" s="18">
        <f t="shared" si="249"/>
        <v>6.8129334409849918E-2</v>
      </c>
      <c r="CK101" t="str">
        <f t="shared" si="262"/>
        <v>63 Community and civil enforcement occupations</v>
      </c>
      <c r="CL101" s="18">
        <f t="shared" si="250"/>
        <v>-8.936849352187437</v>
      </c>
      <c r="CM101" s="18">
        <f t="shared" si="250"/>
        <v>11.078013387809849</v>
      </c>
      <c r="CN101" s="18">
        <f t="shared" si="250"/>
        <v>-12.30546198306085</v>
      </c>
      <c r="CO101" s="18">
        <f t="shared" si="250"/>
        <v>-3.216903063803378</v>
      </c>
      <c r="CP101" s="18">
        <f t="shared" si="251"/>
        <v>-5.3424251709453525</v>
      </c>
      <c r="CR101" s="18">
        <f t="shared" si="252"/>
        <v>-6.3465332727379415</v>
      </c>
      <c r="CS101" s="18">
        <f t="shared" si="253"/>
        <v>0.78115628573176554</v>
      </c>
      <c r="CT101" s="18">
        <f t="shared" si="254"/>
        <v>-4.544023244849738</v>
      </c>
    </row>
    <row r="102" spans="1:98" x14ac:dyDescent="0.2">
      <c r="A102" t="str">
        <f t="shared" si="209"/>
        <v>71 Sales occupations</v>
      </c>
      <c r="B102" s="18">
        <f t="shared" si="210"/>
        <v>2.7515473719908812</v>
      </c>
      <c r="C102" s="18">
        <f t="shared" si="210"/>
        <v>-12.401925262392034</v>
      </c>
      <c r="D102" s="18">
        <f t="shared" si="210"/>
        <v>4.8148824367712617</v>
      </c>
      <c r="E102" s="18">
        <f t="shared" si="210"/>
        <v>2.8236429461396595</v>
      </c>
      <c r="F102" s="18">
        <f t="shared" si="211"/>
        <v>2.4109038146576278</v>
      </c>
      <c r="H102" s="18">
        <f t="shared" si="212"/>
        <v>3.4831503409047171</v>
      </c>
      <c r="I102" s="18">
        <f t="shared" si="213"/>
        <v>3.4810822561083254</v>
      </c>
      <c r="J102" s="18">
        <f t="shared" si="214"/>
        <v>5.8374625872358088</v>
      </c>
      <c r="L102" t="str">
        <f t="shared" si="255"/>
        <v>71 Sales occupations</v>
      </c>
      <c r="M102" s="18">
        <f t="shared" si="215"/>
        <v>2.9826341721519212</v>
      </c>
      <c r="N102" s="18">
        <f t="shared" si="215"/>
        <v>-6.1797553914710868E-2</v>
      </c>
      <c r="O102" s="18">
        <f t="shared" si="215"/>
        <v>4.8130069917469154</v>
      </c>
      <c r="P102" s="18">
        <f t="shared" si="215"/>
        <v>3.4388617022150569</v>
      </c>
      <c r="Q102" s="18">
        <f t="shared" si="216"/>
        <v>3.643076933356526</v>
      </c>
      <c r="S102" s="18">
        <f t="shared" si="217"/>
        <v>3.8948966384361627</v>
      </c>
      <c r="T102" s="18">
        <f t="shared" si="218"/>
        <v>3.535296617101813</v>
      </c>
      <c r="U102" s="18">
        <f t="shared" si="219"/>
        <v>6.1783900388510338</v>
      </c>
      <c r="W102" t="str">
        <f t="shared" si="256"/>
        <v>71 Sales occupations</v>
      </c>
      <c r="X102" s="18">
        <f t="shared" si="220"/>
        <v>-0.85015284205122166</v>
      </c>
      <c r="Y102" s="18">
        <f t="shared" si="220"/>
        <v>17.329721259989149</v>
      </c>
      <c r="Z102" s="18">
        <f t="shared" si="220"/>
        <v>0.62677205053112139</v>
      </c>
      <c r="AA102" s="18">
        <f t="shared" si="220"/>
        <v>2.7238894746346887</v>
      </c>
      <c r="AB102" s="18">
        <f t="shared" si="221"/>
        <v>2.915465661601635</v>
      </c>
      <c r="AD102" s="18">
        <f t="shared" si="222"/>
        <v>2.0200386531848302</v>
      </c>
      <c r="AE102" s="18">
        <f t="shared" si="223"/>
        <v>3.2380605538762541</v>
      </c>
      <c r="AF102" s="18">
        <f t="shared" si="224"/>
        <v>4.5980629027903896</v>
      </c>
      <c r="AH102" t="str">
        <f t="shared" si="257"/>
        <v>71 Sales occupations</v>
      </c>
      <c r="AI102" s="18">
        <f t="shared" si="225"/>
        <v>-2.5163352822282881</v>
      </c>
      <c r="AJ102" s="18">
        <f t="shared" si="225"/>
        <v>19.996365011061012</v>
      </c>
      <c r="AK102" s="18">
        <f t="shared" si="225"/>
        <v>-1.0881456347342389</v>
      </c>
      <c r="AL102" s="18">
        <f t="shared" si="225"/>
        <v>2.1512074585005481</v>
      </c>
      <c r="AM102" s="18">
        <f t="shared" si="226"/>
        <v>2.1504545355187199</v>
      </c>
      <c r="AO102" s="18">
        <f t="shared" si="227"/>
        <v>1.0598038517934061</v>
      </c>
      <c r="AP102" s="18">
        <f t="shared" si="228"/>
        <v>2.998660823444621</v>
      </c>
      <c r="AQ102" s="18">
        <f t="shared" si="229"/>
        <v>3.7176765766747444</v>
      </c>
      <c r="AS102" t="str">
        <f t="shared" si="258"/>
        <v>71 Sales occupations</v>
      </c>
      <c r="AT102" s="18">
        <f t="shared" si="230"/>
        <v>-2.3847165909163803</v>
      </c>
      <c r="AU102" s="18">
        <f t="shared" si="230"/>
        <v>15.632706362203264</v>
      </c>
      <c r="AV102" s="18">
        <f t="shared" si="230"/>
        <v>-1.25967093346393</v>
      </c>
      <c r="AW102" s="18">
        <f t="shared" si="230"/>
        <v>1.8279755985748825</v>
      </c>
      <c r="AX102" s="18">
        <f t="shared" si="231"/>
        <v>1.6574098387179825</v>
      </c>
      <c r="AZ102" s="18">
        <f t="shared" si="232"/>
        <v>0.78817853758368361</v>
      </c>
      <c r="BA102" s="18">
        <f t="shared" si="233"/>
        <v>2.6099066516014791</v>
      </c>
      <c r="BB102" s="18">
        <f t="shared" si="234"/>
        <v>3.1689603183864934</v>
      </c>
      <c r="BD102" t="str">
        <f t="shared" si="259"/>
        <v>71 Sales occupations</v>
      </c>
      <c r="BE102" s="18">
        <f t="shared" si="235"/>
        <v>-3.8461240804486874</v>
      </c>
      <c r="BF102" s="18">
        <f t="shared" si="235"/>
        <v>1.5113423402644877</v>
      </c>
      <c r="BG102" s="18">
        <f t="shared" si="235"/>
        <v>0.23920816903104658</v>
      </c>
      <c r="BH102" s="18">
        <f t="shared" si="235"/>
        <v>0.65072941526689299</v>
      </c>
      <c r="BI102" s="18">
        <f t="shared" si="236"/>
        <v>0.57545322434731094</v>
      </c>
      <c r="BK102" s="18">
        <f t="shared" si="237"/>
        <v>0.51336829087791358</v>
      </c>
      <c r="BL102" s="18">
        <f t="shared" si="238"/>
        <v>2.6466165804007957</v>
      </c>
      <c r="BM102" s="18">
        <f t="shared" si="239"/>
        <v>3.006844446143031</v>
      </c>
      <c r="BO102" t="str">
        <f t="shared" si="260"/>
        <v>71 Sales occupations</v>
      </c>
      <c r="BP102" s="18">
        <f t="shared" si="240"/>
        <v>-4.5991062864729653</v>
      </c>
      <c r="BQ102" s="18">
        <f t="shared" si="240"/>
        <v>-3.3938277664389505</v>
      </c>
      <c r="BR102" s="18">
        <f t="shared" si="240"/>
        <v>-2.1455126285401804</v>
      </c>
      <c r="BS102" s="18">
        <f t="shared" si="240"/>
        <v>-2.1130873493520497</v>
      </c>
      <c r="BT102" s="18">
        <f t="shared" si="241"/>
        <v>-2.2037544587566127</v>
      </c>
      <c r="BV102" s="18">
        <f t="shared" si="242"/>
        <v>-2.1238969694069909</v>
      </c>
      <c r="BW102" s="18">
        <f t="shared" si="243"/>
        <v>2.2015704244388923</v>
      </c>
      <c r="BX102" s="18">
        <f t="shared" si="244"/>
        <v>0.70424360378931183</v>
      </c>
      <c r="BZ102" t="str">
        <f t="shared" si="261"/>
        <v>71 Sales occupations</v>
      </c>
      <c r="CA102" s="18">
        <f t="shared" si="245"/>
        <v>-3.4153444421690216</v>
      </c>
      <c r="CB102" s="18">
        <f t="shared" si="245"/>
        <v>-10.532027546225232</v>
      </c>
      <c r="CC102" s="18">
        <f t="shared" si="245"/>
        <v>-4.4614801595657667</v>
      </c>
      <c r="CD102" s="18">
        <f t="shared" si="245"/>
        <v>-7.2976557218429106</v>
      </c>
      <c r="CE102" s="18">
        <f t="shared" si="246"/>
        <v>-6.6279902636709238</v>
      </c>
      <c r="CG102" s="18">
        <f t="shared" si="247"/>
        <v>-6.3617445078188117</v>
      </c>
      <c r="CH102" s="18">
        <f t="shared" si="248"/>
        <v>1.4612855698802107</v>
      </c>
      <c r="CI102" s="18">
        <f t="shared" si="249"/>
        <v>-3.1766003804649223</v>
      </c>
      <c r="CK102" t="str">
        <f t="shared" si="262"/>
        <v>71 Sales occupations</v>
      </c>
      <c r="CL102" s="18">
        <f t="shared" si="250"/>
        <v>-5.8050672509209589</v>
      </c>
      <c r="CM102" s="18">
        <f t="shared" si="250"/>
        <v>-27.623902490336562</v>
      </c>
      <c r="CN102" s="18">
        <f t="shared" si="250"/>
        <v>-6.1569626648789733</v>
      </c>
      <c r="CO102" s="18">
        <f t="shared" si="250"/>
        <v>-4.9513245622557207</v>
      </c>
      <c r="CP102" s="18">
        <f t="shared" si="251"/>
        <v>-6.9285171626931703</v>
      </c>
      <c r="CR102" s="18">
        <f t="shared" si="252"/>
        <v>-5.354915209460942</v>
      </c>
      <c r="CS102" s="18">
        <f t="shared" si="253"/>
        <v>0.98691479159846995</v>
      </c>
      <c r="CT102" s="18">
        <f t="shared" si="254"/>
        <v>-3.3835739109065899</v>
      </c>
    </row>
    <row r="103" spans="1:98" x14ac:dyDescent="0.2">
      <c r="A103" t="str">
        <f t="shared" si="209"/>
        <v>72 Customer service occupations</v>
      </c>
      <c r="B103" s="18">
        <f t="shared" si="210"/>
        <v>4.5473873856589186</v>
      </c>
      <c r="C103" s="18">
        <f t="shared" si="210"/>
        <v>-0.41561349980100415</v>
      </c>
      <c r="D103" s="18">
        <f t="shared" si="210"/>
        <v>11.199798429018571</v>
      </c>
      <c r="E103" s="18">
        <f t="shared" si="210"/>
        <v>3.9258869906378502</v>
      </c>
      <c r="F103" s="18">
        <f t="shared" si="211"/>
        <v>5.8636322058702506</v>
      </c>
      <c r="H103" s="18">
        <f t="shared" si="212"/>
        <v>6.2960582249229846</v>
      </c>
      <c r="I103" s="18">
        <f t="shared" si="213"/>
        <v>4.2454054597818924</v>
      </c>
      <c r="J103" s="18">
        <f t="shared" si="214"/>
        <v>8.4250828606935002</v>
      </c>
      <c r="L103" t="str">
        <f t="shared" si="255"/>
        <v>72 Customer service occupations</v>
      </c>
      <c r="M103" s="18">
        <f t="shared" si="215"/>
        <v>8.5927362929615789</v>
      </c>
      <c r="N103" s="18">
        <f t="shared" si="215"/>
        <v>-3.7964079713328602</v>
      </c>
      <c r="O103" s="18">
        <f t="shared" si="215"/>
        <v>11.048281248444368</v>
      </c>
      <c r="P103" s="18">
        <f t="shared" si="215"/>
        <v>4.059715340625436</v>
      </c>
      <c r="Q103" s="18">
        <f t="shared" si="216"/>
        <v>5.675315182084617</v>
      </c>
      <c r="S103" s="18">
        <f t="shared" si="217"/>
        <v>6.3389504070503921</v>
      </c>
      <c r="T103" s="18">
        <f t="shared" si="218"/>
        <v>4.4470650358789277</v>
      </c>
      <c r="U103" s="18">
        <f t="shared" si="219"/>
        <v>8.5741194899580098</v>
      </c>
      <c r="W103" t="str">
        <f t="shared" si="256"/>
        <v>72 Customer service occupations</v>
      </c>
      <c r="X103" s="18">
        <f t="shared" si="220"/>
        <v>2.9863782836092589</v>
      </c>
      <c r="Y103" s="18">
        <f t="shared" si="220"/>
        <v>16.434159570085161</v>
      </c>
      <c r="Z103" s="18">
        <f t="shared" si="220"/>
        <v>5.6804433851651792</v>
      </c>
      <c r="AA103" s="18">
        <f t="shared" si="220"/>
        <v>3.2865296853894721</v>
      </c>
      <c r="AB103" s="18">
        <f t="shared" si="221"/>
        <v>4.8107069453579898</v>
      </c>
      <c r="AD103" s="18">
        <f t="shared" si="222"/>
        <v>4.0784141273292551</v>
      </c>
      <c r="AE103" s="18">
        <f t="shared" si="223"/>
        <v>3.7888767666549805</v>
      </c>
      <c r="AF103" s="18">
        <f t="shared" si="224"/>
        <v>6.4902069663278938</v>
      </c>
      <c r="AH103" t="str">
        <f t="shared" si="257"/>
        <v>72 Customer service occupations</v>
      </c>
      <c r="AI103" s="18">
        <f t="shared" si="225"/>
        <v>4.0478037915209653</v>
      </c>
      <c r="AJ103" s="18">
        <f t="shared" si="225"/>
        <v>22.579609508116683</v>
      </c>
      <c r="AK103" s="18">
        <f t="shared" si="225"/>
        <v>5.5887250744737438</v>
      </c>
      <c r="AL103" s="18">
        <f t="shared" si="225"/>
        <v>3.2222939470749168</v>
      </c>
      <c r="AM103" s="18">
        <f t="shared" si="226"/>
        <v>5.0787902468356849</v>
      </c>
      <c r="AO103" s="18">
        <f t="shared" si="227"/>
        <v>4.0051519649155987</v>
      </c>
      <c r="AP103" s="18">
        <f t="shared" si="228"/>
        <v>3.9359994332879067</v>
      </c>
      <c r="AQ103" s="18">
        <f t="shared" si="229"/>
        <v>6.5408361124615677</v>
      </c>
      <c r="AS103" t="str">
        <f t="shared" si="258"/>
        <v>72 Customer service occupations</v>
      </c>
      <c r="AT103" s="18">
        <f t="shared" si="230"/>
        <v>2.024330544880204</v>
      </c>
      <c r="AU103" s="18">
        <f t="shared" si="230"/>
        <v>18.552726588126855</v>
      </c>
      <c r="AV103" s="18">
        <f t="shared" si="230"/>
        <v>4.6551006586644128</v>
      </c>
      <c r="AW103" s="18">
        <f t="shared" si="230"/>
        <v>2.3816014535734675</v>
      </c>
      <c r="AX103" s="18">
        <f t="shared" si="231"/>
        <v>4.0359160769321223</v>
      </c>
      <c r="AZ103" s="18">
        <f t="shared" si="232"/>
        <v>3.133893203607907</v>
      </c>
      <c r="BA103" s="18">
        <f t="shared" si="233"/>
        <v>3.4670789298917315</v>
      </c>
      <c r="BB103" s="18">
        <f t="shared" si="234"/>
        <v>5.573740061471999</v>
      </c>
      <c r="BD103" t="str">
        <f t="shared" si="259"/>
        <v>72 Customer service occupations</v>
      </c>
      <c r="BE103" s="18">
        <f t="shared" si="235"/>
        <v>-0.14685378297718543</v>
      </c>
      <c r="BF103" s="18">
        <f t="shared" si="235"/>
        <v>2.9234133955628794</v>
      </c>
      <c r="BG103" s="18">
        <f t="shared" si="235"/>
        <v>5.0281195946653812</v>
      </c>
      <c r="BH103" s="18">
        <f t="shared" si="235"/>
        <v>1.0952731409946459</v>
      </c>
      <c r="BI103" s="18">
        <f t="shared" si="236"/>
        <v>2.422863716540391</v>
      </c>
      <c r="BK103" s="18">
        <f t="shared" si="237"/>
        <v>2.3895804233103446</v>
      </c>
      <c r="BL103" s="18">
        <f t="shared" si="238"/>
        <v>3.1655818187131368</v>
      </c>
      <c r="BM103" s="18">
        <f t="shared" si="239"/>
        <v>4.8024786658019458</v>
      </c>
      <c r="BO103" t="str">
        <f t="shared" si="260"/>
        <v>72 Customer service occupations</v>
      </c>
      <c r="BP103" s="18">
        <f t="shared" si="240"/>
        <v>1.451656978771676</v>
      </c>
      <c r="BQ103" s="18">
        <f t="shared" si="240"/>
        <v>-7.6982302014172888</v>
      </c>
      <c r="BR103" s="18">
        <f t="shared" si="240"/>
        <v>4.8425391608427404</v>
      </c>
      <c r="BS103" s="18">
        <f t="shared" si="240"/>
        <v>-0.17419931191269278</v>
      </c>
      <c r="BT103" s="18">
        <f t="shared" si="241"/>
        <v>0.87193607183142507</v>
      </c>
      <c r="BV103" s="18">
        <f t="shared" si="242"/>
        <v>1.4707908043885221</v>
      </c>
      <c r="BW103" s="18">
        <f t="shared" si="243"/>
        <v>3.152059758856085</v>
      </c>
      <c r="BX103" s="18">
        <f t="shared" si="244"/>
        <v>4.1400740184217577</v>
      </c>
      <c r="BZ103" t="str">
        <f t="shared" si="261"/>
        <v>72 Customer service occupations</v>
      </c>
      <c r="CA103" s="18">
        <f t="shared" si="245"/>
        <v>-0.92964655762797221</v>
      </c>
      <c r="CB103" s="18">
        <f t="shared" si="245"/>
        <v>-7.7337634272944156</v>
      </c>
      <c r="CC103" s="18">
        <f t="shared" si="245"/>
        <v>1.3529462923191904</v>
      </c>
      <c r="CD103" s="18">
        <f t="shared" si="245"/>
        <v>-0.88625438124411149</v>
      </c>
      <c r="CE103" s="18">
        <f t="shared" si="246"/>
        <v>-0.63745101149920158</v>
      </c>
      <c r="CG103" s="18">
        <f t="shared" si="247"/>
        <v>-0.14540560098932342</v>
      </c>
      <c r="CH103" s="18">
        <f t="shared" si="248"/>
        <v>2.0325421162722179</v>
      </c>
      <c r="CI103" s="18">
        <f t="shared" si="249"/>
        <v>1.9231259937385836</v>
      </c>
      <c r="CK103" t="str">
        <f t="shared" si="262"/>
        <v>72 Customer service occupations</v>
      </c>
      <c r="CL103" s="18">
        <f t="shared" si="250"/>
        <v>4.9944003192494257</v>
      </c>
      <c r="CM103" s="18">
        <f t="shared" si="250"/>
        <v>-17.966521221024312</v>
      </c>
      <c r="CN103" s="18">
        <f t="shared" si="250"/>
        <v>6.8407734054139135</v>
      </c>
      <c r="CO103" s="18">
        <f t="shared" si="250"/>
        <v>1.1959215956506508</v>
      </c>
      <c r="CP103" s="18">
        <f t="shared" si="251"/>
        <v>1.5854822137850277</v>
      </c>
      <c r="CR103" s="18">
        <f t="shared" si="252"/>
        <v>3.0435979196317797</v>
      </c>
      <c r="CS103" s="18">
        <f t="shared" si="253"/>
        <v>2.4237367688389133</v>
      </c>
      <c r="CT103" s="18">
        <f t="shared" si="254"/>
        <v>4.7297859188560443</v>
      </c>
    </row>
    <row r="104" spans="1:98" x14ac:dyDescent="0.2">
      <c r="A104" t="str">
        <f t="shared" si="209"/>
        <v>81 Process, plant and machine operatives</v>
      </c>
      <c r="B104" s="18">
        <f t="shared" si="210"/>
        <v>6.4638248827570743</v>
      </c>
      <c r="C104" s="18">
        <f t="shared" si="210"/>
        <v>-16.191805667360537</v>
      </c>
      <c r="D104" s="18">
        <f t="shared" si="210"/>
        <v>11.789373823109406</v>
      </c>
      <c r="E104" s="18">
        <f t="shared" si="210"/>
        <v>5.9606820124047832</v>
      </c>
      <c r="F104" s="18">
        <f t="shared" si="211"/>
        <v>6.180810096934497</v>
      </c>
      <c r="H104" s="18">
        <f t="shared" si="212"/>
        <v>7.8690045989124435</v>
      </c>
      <c r="I104" s="18">
        <f t="shared" si="213"/>
        <v>5.373489523517172</v>
      </c>
      <c r="J104" s="18">
        <f t="shared" si="214"/>
        <v>10.225568416997554</v>
      </c>
      <c r="L104" t="str">
        <f t="shared" si="255"/>
        <v>81 Process, plant and machine operatives</v>
      </c>
      <c r="M104" s="18">
        <f t="shared" si="215"/>
        <v>5.6880170751187009</v>
      </c>
      <c r="N104" s="18">
        <f t="shared" si="215"/>
        <v>-13.567280455334284</v>
      </c>
      <c r="O104" s="18">
        <f t="shared" si="215"/>
        <v>12.876302693014164</v>
      </c>
      <c r="P104" s="18">
        <f t="shared" si="215"/>
        <v>5.177727037790647</v>
      </c>
      <c r="Q104" s="18">
        <f t="shared" si="216"/>
        <v>6.2143306804661291</v>
      </c>
      <c r="S104" s="18">
        <f t="shared" si="217"/>
        <v>7.6837354995682006</v>
      </c>
      <c r="T104" s="18">
        <f t="shared" si="218"/>
        <v>4.8956915758268327</v>
      </c>
      <c r="U104" s="18">
        <f t="shared" si="219"/>
        <v>9.83423534532497</v>
      </c>
      <c r="W104" t="str">
        <f t="shared" si="256"/>
        <v>81 Process, plant and machine operatives</v>
      </c>
      <c r="X104" s="18">
        <f t="shared" si="220"/>
        <v>0.74682728291357581</v>
      </c>
      <c r="Y104" s="18">
        <f t="shared" si="220"/>
        <v>6.4780591683384126</v>
      </c>
      <c r="Z104" s="18">
        <f t="shared" si="220"/>
        <v>8.9342241525828481</v>
      </c>
      <c r="AA104" s="18">
        <f t="shared" si="220"/>
        <v>5.320812638687622</v>
      </c>
      <c r="AB104" s="18">
        <f t="shared" si="221"/>
        <v>6.5096583173730904</v>
      </c>
      <c r="AD104" s="18">
        <f t="shared" si="222"/>
        <v>6.5117652607029397</v>
      </c>
      <c r="AE104" s="18">
        <f t="shared" si="223"/>
        <v>4.4662438058961751</v>
      </c>
      <c r="AF104" s="18">
        <f t="shared" si="224"/>
        <v>8.7146347900156194</v>
      </c>
      <c r="AH104" t="str">
        <f t="shared" si="257"/>
        <v>81 Process, plant and machine operatives</v>
      </c>
      <c r="AI104" s="18">
        <f t="shared" si="225"/>
        <v>0.36853816060968825</v>
      </c>
      <c r="AJ104" s="18">
        <f t="shared" si="225"/>
        <v>11.398861639305192</v>
      </c>
      <c r="AK104" s="18">
        <f t="shared" si="225"/>
        <v>7.600322354849931</v>
      </c>
      <c r="AL104" s="18">
        <f t="shared" si="225"/>
        <v>3.4219839438494715</v>
      </c>
      <c r="AM104" s="18">
        <f t="shared" si="226"/>
        <v>5.1973570367279232</v>
      </c>
      <c r="AO104" s="18">
        <f t="shared" si="227"/>
        <v>4.7964168873565693</v>
      </c>
      <c r="AP104" s="18">
        <f t="shared" si="228"/>
        <v>3.7981820732753135</v>
      </c>
      <c r="AQ104" s="18">
        <f t="shared" si="229"/>
        <v>7.0244590938283835</v>
      </c>
      <c r="AS104" t="str">
        <f t="shared" si="258"/>
        <v>81 Process, plant and machine operatives</v>
      </c>
      <c r="AT104" s="18">
        <f t="shared" si="230"/>
        <v>0.57453347171934066</v>
      </c>
      <c r="AU104" s="18">
        <f t="shared" si="230"/>
        <v>1.9068831816590359</v>
      </c>
      <c r="AV104" s="18">
        <f t="shared" si="230"/>
        <v>8.0230023065756662</v>
      </c>
      <c r="AW104" s="18">
        <f t="shared" si="230"/>
        <v>3.1228339502675562</v>
      </c>
      <c r="AX104" s="18">
        <f t="shared" si="231"/>
        <v>4.55223490650285</v>
      </c>
      <c r="AZ104" s="18">
        <f t="shared" si="232"/>
        <v>4.7310137927917273</v>
      </c>
      <c r="BA104" s="18">
        <f t="shared" si="233"/>
        <v>3.8175513985115428</v>
      </c>
      <c r="BB104" s="18">
        <f t="shared" si="234"/>
        <v>6.9885043464450014</v>
      </c>
      <c r="BD104" t="str">
        <f t="shared" si="259"/>
        <v>81 Process, plant and machine operatives</v>
      </c>
      <c r="BE104" s="18">
        <f t="shared" si="235"/>
        <v>1.6987872239712321</v>
      </c>
      <c r="BF104" s="18">
        <f t="shared" si="235"/>
        <v>-16.456826311751716</v>
      </c>
      <c r="BG104" s="18">
        <f t="shared" si="235"/>
        <v>7.6162126843849931</v>
      </c>
      <c r="BH104" s="18">
        <f t="shared" si="235"/>
        <v>1.7650757822184726</v>
      </c>
      <c r="BI104" s="18">
        <f t="shared" si="236"/>
        <v>2.2893557484979787</v>
      </c>
      <c r="BK104" s="18">
        <f t="shared" si="237"/>
        <v>3.6792248441178899</v>
      </c>
      <c r="BL104" s="18">
        <f t="shared" si="238"/>
        <v>2.9213015239757834</v>
      </c>
      <c r="BM104" s="18">
        <f t="shared" si="239"/>
        <v>5.5849822671847127</v>
      </c>
      <c r="BO104" t="str">
        <f t="shared" si="260"/>
        <v>81 Process, plant and machine operatives</v>
      </c>
      <c r="BP104" s="18">
        <f t="shared" si="240"/>
        <v>-2.4027565711515209E-3</v>
      </c>
      <c r="BQ104" s="18">
        <f t="shared" si="240"/>
        <v>-5.609522279213019</v>
      </c>
      <c r="BR104" s="18">
        <f t="shared" si="240"/>
        <v>4.2503149152102848</v>
      </c>
      <c r="BS104" s="18">
        <f t="shared" si="240"/>
        <v>0.11503266237571363</v>
      </c>
      <c r="BT104" s="18">
        <f t="shared" si="241"/>
        <v>1.0169495323218536</v>
      </c>
      <c r="BV104" s="18">
        <f t="shared" si="242"/>
        <v>1.4749051633740518</v>
      </c>
      <c r="BW104" s="18">
        <f t="shared" si="243"/>
        <v>2.7051944392131322</v>
      </c>
      <c r="BX104" s="18">
        <f t="shared" si="244"/>
        <v>3.753660382290902</v>
      </c>
      <c r="BZ104" t="str">
        <f t="shared" si="261"/>
        <v>81 Process, plant and machine operatives</v>
      </c>
      <c r="CA104" s="18">
        <f t="shared" si="245"/>
        <v>-1.5182919808864326</v>
      </c>
      <c r="CB104" s="18">
        <f t="shared" si="245"/>
        <v>-17.396586471508392</v>
      </c>
      <c r="CC104" s="18">
        <f t="shared" si="245"/>
        <v>1.9142822793109193</v>
      </c>
      <c r="CD104" s="18">
        <f t="shared" si="245"/>
        <v>-8.433069088070166</v>
      </c>
      <c r="CE104" s="18">
        <f t="shared" si="246"/>
        <v>-5.9253764441005057</v>
      </c>
      <c r="CG104" s="18">
        <f t="shared" si="247"/>
        <v>-5.1062836327020023</v>
      </c>
      <c r="CH104" s="18">
        <f t="shared" si="248"/>
        <v>1.869651173254927</v>
      </c>
      <c r="CI104" s="18">
        <f t="shared" si="249"/>
        <v>-1.6775205576734953</v>
      </c>
      <c r="CK104" t="str">
        <f t="shared" si="262"/>
        <v>81 Process, plant and machine operatives</v>
      </c>
      <c r="CL104" s="18">
        <f t="shared" si="250"/>
        <v>-4.017873266860672</v>
      </c>
      <c r="CM104" s="18">
        <f t="shared" si="250"/>
        <v>-32.401396429866367</v>
      </c>
      <c r="CN104" s="18">
        <f t="shared" si="250"/>
        <v>-10.560870937894551</v>
      </c>
      <c r="CO104" s="18">
        <f t="shared" si="250"/>
        <v>-8.6843862302470995</v>
      </c>
      <c r="CP104" s="18">
        <f t="shared" si="251"/>
        <v>-10.96431130538531</v>
      </c>
      <c r="CR104" s="18">
        <f t="shared" si="252"/>
        <v>-9.3142152500787727</v>
      </c>
      <c r="CS104" s="18">
        <f t="shared" si="253"/>
        <v>0.73929261243284028</v>
      </c>
      <c r="CT104" s="18">
        <f t="shared" si="254"/>
        <v>-6.8033052518916666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11.178140366511746</v>
      </c>
      <c r="C105" s="18">
        <f t="shared" si="210"/>
        <v>-1.7069101835316514</v>
      </c>
      <c r="D105" s="18">
        <f t="shared" si="210"/>
        <v>10.305099424187336</v>
      </c>
      <c r="E105" s="18">
        <f t="shared" si="210"/>
        <v>3.297319461523518</v>
      </c>
      <c r="F105" s="18">
        <f t="shared" si="211"/>
        <v>5.1113142063667016</v>
      </c>
      <c r="H105" s="18">
        <f t="shared" si="212"/>
        <v>5.5823274580808935</v>
      </c>
      <c r="I105" s="18">
        <f t="shared" si="213"/>
        <v>5.245613944849703</v>
      </c>
      <c r="J105" s="18">
        <f t="shared" si="214"/>
        <v>8.5256766706071083</v>
      </c>
      <c r="L105" t="str">
        <f t="shared" si="255"/>
        <v>82 Transport and mobile machine drivers and operatives</v>
      </c>
      <c r="M105" s="18">
        <f t="shared" si="215"/>
        <v>7.8099366562508266</v>
      </c>
      <c r="N105" s="18">
        <f t="shared" si="215"/>
        <v>-0.62370920099595883</v>
      </c>
      <c r="O105" s="18">
        <f t="shared" si="215"/>
        <v>8.3486195626979445</v>
      </c>
      <c r="P105" s="18">
        <f t="shared" si="215"/>
        <v>3.4912929108958268</v>
      </c>
      <c r="Q105" s="18">
        <f t="shared" si="216"/>
        <v>4.7194527102971007</v>
      </c>
      <c r="S105" s="18">
        <f t="shared" si="217"/>
        <v>5.085711544455318</v>
      </c>
      <c r="T105" s="18">
        <f t="shared" si="218"/>
        <v>4.8796257246914054</v>
      </c>
      <c r="U105" s="18">
        <f t="shared" si="219"/>
        <v>7.9449311156851499</v>
      </c>
      <c r="W105" t="str">
        <f t="shared" si="256"/>
        <v>82 Transport and mobile machine drivers and operatives</v>
      </c>
      <c r="X105" s="18">
        <f t="shared" si="220"/>
        <v>6.8934761976668257</v>
      </c>
      <c r="Y105" s="18">
        <f t="shared" si="220"/>
        <v>7.1594524484255517</v>
      </c>
      <c r="Z105" s="18">
        <f t="shared" si="220"/>
        <v>4.7920306988162853</v>
      </c>
      <c r="AA105" s="18">
        <f t="shared" si="220"/>
        <v>3.1180493138720955</v>
      </c>
      <c r="AB105" s="18">
        <f t="shared" si="221"/>
        <v>3.8875886749368149</v>
      </c>
      <c r="AD105" s="18">
        <f t="shared" si="222"/>
        <v>3.6730506252194761</v>
      </c>
      <c r="AE105" s="18">
        <f t="shared" si="223"/>
        <v>4.4623779899262805</v>
      </c>
      <c r="AF105" s="18">
        <f t="shared" si="224"/>
        <v>6.6931986011492972</v>
      </c>
      <c r="AH105" t="str">
        <f t="shared" si="257"/>
        <v>82 Transport and mobile machine drivers and operatives</v>
      </c>
      <c r="AI105" s="18">
        <f t="shared" si="225"/>
        <v>7.6578277478254853</v>
      </c>
      <c r="AJ105" s="18">
        <f t="shared" si="225"/>
        <v>5.7679974684135438</v>
      </c>
      <c r="AK105" s="18">
        <f t="shared" si="225"/>
        <v>5.219892006335014</v>
      </c>
      <c r="AL105" s="18">
        <f t="shared" si="225"/>
        <v>2.292028330334106</v>
      </c>
      <c r="AM105" s="18">
        <f t="shared" si="226"/>
        <v>3.4138817591359283</v>
      </c>
      <c r="AO105" s="18">
        <f t="shared" si="227"/>
        <v>3.2588167353053255</v>
      </c>
      <c r="AP105" s="18">
        <f t="shared" si="228"/>
        <v>4.3919786002843964</v>
      </c>
      <c r="AQ105" s="18">
        <f t="shared" si="229"/>
        <v>6.3645896754566555</v>
      </c>
      <c r="AS105" t="str">
        <f t="shared" si="258"/>
        <v>82 Transport and mobile machine drivers and operatives</v>
      </c>
      <c r="AT105" s="18">
        <f t="shared" si="230"/>
        <v>6.371506245850056</v>
      </c>
      <c r="AU105" s="18">
        <f t="shared" si="230"/>
        <v>5.8393759261453182</v>
      </c>
      <c r="AV105" s="18">
        <f t="shared" si="230"/>
        <v>4.9690175766805567</v>
      </c>
      <c r="AW105" s="18">
        <f t="shared" si="230"/>
        <v>2.1269909105380513</v>
      </c>
      <c r="AX105" s="18">
        <f t="shared" si="231"/>
        <v>3.2368853199406411</v>
      </c>
      <c r="AZ105" s="18">
        <f t="shared" si="232"/>
        <v>3.0656788613033559</v>
      </c>
      <c r="BA105" s="18">
        <f t="shared" si="233"/>
        <v>4.3660340870269598</v>
      </c>
      <c r="BB105" s="18">
        <f t="shared" si="234"/>
        <v>6.2173472737375723</v>
      </c>
      <c r="BD105" t="str">
        <f t="shared" si="259"/>
        <v>82 Transport and mobile machine drivers and operatives</v>
      </c>
      <c r="BE105" s="18">
        <f t="shared" si="235"/>
        <v>5.6005536650439947</v>
      </c>
      <c r="BF105" s="18">
        <f t="shared" si="235"/>
        <v>-16.450953768646471</v>
      </c>
      <c r="BG105" s="18">
        <f t="shared" si="235"/>
        <v>4.8763779086955727</v>
      </c>
      <c r="BH105" s="18">
        <f t="shared" si="235"/>
        <v>1.5551156145893641</v>
      </c>
      <c r="BI105" s="18">
        <f t="shared" si="236"/>
        <v>1.3378641296098559</v>
      </c>
      <c r="BK105" s="18">
        <f t="shared" si="237"/>
        <v>2.6503489099674482</v>
      </c>
      <c r="BL105" s="18">
        <f t="shared" si="238"/>
        <v>3.4300533307646042</v>
      </c>
      <c r="BM105" s="18">
        <f t="shared" si="239"/>
        <v>5.1993909013877682</v>
      </c>
      <c r="BO105" t="str">
        <f t="shared" si="260"/>
        <v>82 Transport and mobile machine drivers and operatives</v>
      </c>
      <c r="BP105" s="18">
        <f t="shared" si="240"/>
        <v>3.8579021485769305</v>
      </c>
      <c r="BQ105" s="18">
        <f t="shared" si="240"/>
        <v>-3.9762934048076959</v>
      </c>
      <c r="BR105" s="18">
        <f t="shared" si="240"/>
        <v>1.647764598621948</v>
      </c>
      <c r="BS105" s="18">
        <f t="shared" si="240"/>
        <v>0.28429016180362421</v>
      </c>
      <c r="BT105" s="18">
        <f t="shared" si="241"/>
        <v>0.43551069256750896</v>
      </c>
      <c r="BV105" s="18">
        <f t="shared" si="242"/>
        <v>0.73673729002048383</v>
      </c>
      <c r="BW105" s="18">
        <f t="shared" si="243"/>
        <v>3.1939345595714652</v>
      </c>
      <c r="BX105" s="18">
        <f t="shared" si="244"/>
        <v>3.6774262159178228</v>
      </c>
      <c r="BZ105" t="str">
        <f t="shared" si="261"/>
        <v>82 Transport and mobile machine drivers and operatives</v>
      </c>
      <c r="CA105" s="18">
        <f t="shared" si="245"/>
        <v>1.6129802220286482</v>
      </c>
      <c r="CB105" s="18">
        <f t="shared" si="245"/>
        <v>-17.277853029138935</v>
      </c>
      <c r="CC105" s="18">
        <f t="shared" si="245"/>
        <v>0.19303304635289731</v>
      </c>
      <c r="CD105" s="18">
        <f t="shared" si="245"/>
        <v>-1.5155818410983013</v>
      </c>
      <c r="CE105" s="18">
        <f t="shared" si="246"/>
        <v>-2.0582655447020759</v>
      </c>
      <c r="CG105" s="18">
        <f t="shared" si="247"/>
        <v>-0.94930581908674316</v>
      </c>
      <c r="CH105" s="18">
        <f t="shared" si="248"/>
        <v>2.5125296382965567</v>
      </c>
      <c r="CI105" s="18">
        <f t="shared" si="249"/>
        <v>1.855982745856366</v>
      </c>
      <c r="CK105" t="str">
        <f t="shared" si="262"/>
        <v>82 Transport and mobile machine drivers and operatives</v>
      </c>
      <c r="CL105" s="18">
        <f t="shared" si="250"/>
        <v>4.8493733497682268</v>
      </c>
      <c r="CM105" s="18">
        <f t="shared" si="250"/>
        <v>-26.720356339616526</v>
      </c>
      <c r="CN105" s="18">
        <f t="shared" si="250"/>
        <v>-2.4575637693533881</v>
      </c>
      <c r="CO105" s="18">
        <f t="shared" si="250"/>
        <v>-4.6398324746645292</v>
      </c>
      <c r="CP105" s="18">
        <f t="shared" si="251"/>
        <v>-5.5311046342427783</v>
      </c>
      <c r="CR105" s="18">
        <f t="shared" si="252"/>
        <v>-3.9178889853658139</v>
      </c>
      <c r="CS105" s="18">
        <f t="shared" si="253"/>
        <v>1.7180914234269151</v>
      </c>
      <c r="CT105" s="18">
        <f t="shared" si="254"/>
        <v>-1.1538838865849277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-7.111333255389729</v>
      </c>
      <c r="C106" s="18">
        <f t="shared" si="210"/>
        <v>17.230244229867253</v>
      </c>
      <c r="D106" s="18">
        <f t="shared" si="210"/>
        <v>4.2931570557829923</v>
      </c>
      <c r="E106" s="18">
        <f t="shared" si="210"/>
        <v>3.9053683375194215</v>
      </c>
      <c r="F106" s="18">
        <f t="shared" si="211"/>
        <v>4.8138473454641284</v>
      </c>
      <c r="H106" s="18">
        <f t="shared" si="212"/>
        <v>4.0344707673897195</v>
      </c>
      <c r="I106" s="18">
        <f t="shared" si="213"/>
        <v>4.3843516200536836</v>
      </c>
      <c r="J106" s="18">
        <f t="shared" si="214"/>
        <v>6.8808970567206584</v>
      </c>
      <c r="L106" t="str">
        <f t="shared" si="255"/>
        <v>91 Elementary trades and related occupations</v>
      </c>
      <c r="M106" s="18">
        <f t="shared" si="215"/>
        <v>1.4173169112309481</v>
      </c>
      <c r="N106" s="18">
        <f t="shared" si="215"/>
        <v>-10.232883133789661</v>
      </c>
      <c r="O106" s="18">
        <f t="shared" si="215"/>
        <v>4.2507722139878634</v>
      </c>
      <c r="P106" s="18">
        <f t="shared" si="215"/>
        <v>3.1933711935737907</v>
      </c>
      <c r="Q106" s="18">
        <f t="shared" si="216"/>
        <v>2.6247188433866642</v>
      </c>
      <c r="S106" s="18">
        <f t="shared" si="217"/>
        <v>3.5446411218441387</v>
      </c>
      <c r="T106" s="18">
        <f t="shared" si="218"/>
        <v>3.644128615468567</v>
      </c>
      <c r="U106" s="18">
        <f t="shared" si="219"/>
        <v>6.0010305755089144</v>
      </c>
      <c r="W106" t="str">
        <f t="shared" si="256"/>
        <v>91 Elementary trades and related occupations</v>
      </c>
      <c r="X106" s="18">
        <f t="shared" si="220"/>
        <v>-1.2130976842779972</v>
      </c>
      <c r="Y106" s="18">
        <f t="shared" si="220"/>
        <v>-1.4837945153528764</v>
      </c>
      <c r="Z106" s="18">
        <f t="shared" si="220"/>
        <v>-1.2102474945315578</v>
      </c>
      <c r="AA106" s="18">
        <f t="shared" si="220"/>
        <v>1.7324102970909916</v>
      </c>
      <c r="AB106" s="18">
        <f t="shared" si="221"/>
        <v>0.60134370877331644</v>
      </c>
      <c r="AD106" s="18">
        <f t="shared" si="222"/>
        <v>0.74191186364047645</v>
      </c>
      <c r="AE106" s="18">
        <f t="shared" si="223"/>
        <v>3.1325314401070337</v>
      </c>
      <c r="AF106" s="18">
        <f t="shared" si="224"/>
        <v>3.62341516761997</v>
      </c>
      <c r="AH106" t="str">
        <f t="shared" si="257"/>
        <v>91 Elementary trades and related occupations</v>
      </c>
      <c r="AI106" s="18">
        <f t="shared" si="225"/>
        <v>-1.0950789168642006</v>
      </c>
      <c r="AJ106" s="18">
        <f t="shared" si="225"/>
        <v>-1.7411737428408514</v>
      </c>
      <c r="AK106" s="18">
        <f t="shared" si="225"/>
        <v>0.41534038183874689</v>
      </c>
      <c r="AL106" s="18">
        <f t="shared" si="225"/>
        <v>3.0056234332346499</v>
      </c>
      <c r="AM106" s="18">
        <f t="shared" si="226"/>
        <v>1.8881854480266469</v>
      </c>
      <c r="AO106" s="18">
        <f t="shared" si="227"/>
        <v>2.1348553695086814</v>
      </c>
      <c r="AP106" s="18">
        <f t="shared" si="228"/>
        <v>3.4186103992855488</v>
      </c>
      <c r="AQ106" s="18">
        <f t="shared" si="229"/>
        <v>4.8282602982459899</v>
      </c>
      <c r="AS106" t="str">
        <f t="shared" si="258"/>
        <v>91 Elementary trades and related occupations</v>
      </c>
      <c r="AT106" s="18">
        <f t="shared" si="230"/>
        <v>-2.5101271337301112</v>
      </c>
      <c r="AU106" s="18">
        <f t="shared" si="230"/>
        <v>14.329223107673595</v>
      </c>
      <c r="AV106" s="18">
        <f t="shared" si="230"/>
        <v>-0.77038397488498056</v>
      </c>
      <c r="AW106" s="18">
        <f t="shared" si="230"/>
        <v>1.4336816567245725</v>
      </c>
      <c r="AX106" s="18">
        <f t="shared" si="231"/>
        <v>1.4960418749409676</v>
      </c>
      <c r="AZ106" s="18">
        <f t="shared" si="232"/>
        <v>0.69360654798640287</v>
      </c>
      <c r="BA106" s="18">
        <f t="shared" si="233"/>
        <v>2.7988088404798273</v>
      </c>
      <c r="BB106" s="18">
        <f t="shared" si="234"/>
        <v>3.2777354967114647</v>
      </c>
      <c r="BD106" t="str">
        <f t="shared" si="259"/>
        <v>91 Elementary trades and related occupations</v>
      </c>
      <c r="BE106" s="18">
        <f t="shared" si="235"/>
        <v>-2.403946330995832</v>
      </c>
      <c r="BF106" s="18">
        <f t="shared" si="235"/>
        <v>-11.45555629529923</v>
      </c>
      <c r="BG106" s="18">
        <f t="shared" si="235"/>
        <v>1.2023499324711473</v>
      </c>
      <c r="BH106" s="18">
        <f t="shared" si="235"/>
        <v>1.8285285565613707</v>
      </c>
      <c r="BI106" s="18">
        <f t="shared" si="236"/>
        <v>0.74837761430188721</v>
      </c>
      <c r="BK106" s="18">
        <f t="shared" si="237"/>
        <v>1.6193730378043503</v>
      </c>
      <c r="BL106" s="18">
        <f t="shared" si="238"/>
        <v>2.2818491804816654</v>
      </c>
      <c r="BM106" s="18">
        <f t="shared" si="239"/>
        <v>3.4994480170314368</v>
      </c>
      <c r="BO106" t="str">
        <f t="shared" si="260"/>
        <v>91 Elementary trades and related occupations</v>
      </c>
      <c r="BP106" s="18">
        <f t="shared" si="240"/>
        <v>-4.1868953488488518</v>
      </c>
      <c r="BQ106" s="18">
        <f t="shared" si="240"/>
        <v>-1.548242219028384</v>
      </c>
      <c r="BR106" s="18">
        <f t="shared" si="240"/>
        <v>-4.3549784922344958</v>
      </c>
      <c r="BS106" s="18">
        <f t="shared" si="240"/>
        <v>-0.67432591253597796</v>
      </c>
      <c r="BT106" s="18">
        <f t="shared" si="241"/>
        <v>-1.8936974529307649</v>
      </c>
      <c r="BV106" s="18">
        <f t="shared" si="242"/>
        <v>-1.9166846556933348</v>
      </c>
      <c r="BW106" s="18">
        <f t="shared" si="243"/>
        <v>1.7687723712526582</v>
      </c>
      <c r="BX106" s="18">
        <f t="shared" si="244"/>
        <v>0.31857237323829057</v>
      </c>
      <c r="BZ106" t="str">
        <f t="shared" si="261"/>
        <v>91 Elementary trades and related occupations</v>
      </c>
      <c r="CA106" s="18">
        <f t="shared" si="245"/>
        <v>-3.1369849986845888</v>
      </c>
      <c r="CB106" s="18">
        <f t="shared" si="245"/>
        <v>-16.273174425280899</v>
      </c>
      <c r="CC106" s="18">
        <f t="shared" si="245"/>
        <v>-4.5543295527831873</v>
      </c>
      <c r="CD106" s="18">
        <f t="shared" si="245"/>
        <v>-2.035297685691162</v>
      </c>
      <c r="CE106" s="18">
        <f t="shared" si="246"/>
        <v>-3.7786653918485458</v>
      </c>
      <c r="CG106" s="18">
        <f t="shared" si="247"/>
        <v>-2.882276644901649</v>
      </c>
      <c r="CH106" s="18">
        <f t="shared" si="248"/>
        <v>1.7077917886670457</v>
      </c>
      <c r="CI106" s="18">
        <f t="shared" si="249"/>
        <v>-0.45375127890741052</v>
      </c>
      <c r="CK106" t="str">
        <f t="shared" si="262"/>
        <v>91 Elementary trades and related occupations</v>
      </c>
      <c r="CL106" s="18">
        <f t="shared" si="250"/>
        <v>-3.4158392698305118</v>
      </c>
      <c r="CM106" s="18">
        <f t="shared" si="250"/>
        <v>-27.983100816489316</v>
      </c>
      <c r="CN106" s="18">
        <f t="shared" si="250"/>
        <v>-7.9631283150366379</v>
      </c>
      <c r="CO106" s="18">
        <f t="shared" si="250"/>
        <v>-4.6254771800814165</v>
      </c>
      <c r="CP106" s="18">
        <f t="shared" si="251"/>
        <v>-7.3227870022138264</v>
      </c>
      <c r="CR106" s="18">
        <f t="shared" si="252"/>
        <v>-5.751263892029379</v>
      </c>
      <c r="CS106" s="18">
        <f t="shared" si="253"/>
        <v>1.0700751053154045</v>
      </c>
      <c r="CT106" s="18">
        <f t="shared" si="254"/>
        <v>-3.5179218121410116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1.2483616217797033</v>
      </c>
      <c r="C107" s="18">
        <f t="shared" si="210"/>
        <v>3.0962369405306278</v>
      </c>
      <c r="D107" s="18">
        <f t="shared" si="210"/>
        <v>7.7810836165327579</v>
      </c>
      <c r="E107" s="18">
        <f t="shared" si="210"/>
        <v>3.0511426937570585</v>
      </c>
      <c r="F107" s="18">
        <f t="shared" si="211"/>
        <v>4.5093697654656761</v>
      </c>
      <c r="H107" s="18">
        <f t="shared" si="212"/>
        <v>4.6042644037407543</v>
      </c>
      <c r="I107" s="18">
        <f t="shared" si="213"/>
        <v>4.4166267699056849</v>
      </c>
      <c r="J107" s="18">
        <f t="shared" si="214"/>
        <v>7.2983330737445895</v>
      </c>
      <c r="L107" t="str">
        <f t="shared" ref="L107" si="263">A107</f>
        <v>92 Elementary administration and service occupations</v>
      </c>
      <c r="M107" s="18">
        <f t="shared" si="215"/>
        <v>6.4169142737518614</v>
      </c>
      <c r="N107" s="18">
        <f t="shared" si="215"/>
        <v>1.9977484992293126</v>
      </c>
      <c r="O107" s="18">
        <f t="shared" si="215"/>
        <v>7.8426632269734453</v>
      </c>
      <c r="P107" s="18">
        <f t="shared" si="215"/>
        <v>4.1821711479180568</v>
      </c>
      <c r="Q107" s="18">
        <f t="shared" si="216"/>
        <v>5.1731430674705647</v>
      </c>
      <c r="S107" s="18">
        <f t="shared" si="217"/>
        <v>5.3883173925953098</v>
      </c>
      <c r="T107" s="18">
        <f t="shared" si="218"/>
        <v>4.528096606474219</v>
      </c>
      <c r="U107" s="18">
        <f t="shared" si="219"/>
        <v>7.9275314989171619</v>
      </c>
      <c r="W107" t="str">
        <f t="shared" ref="W107" si="264">A107</f>
        <v>92 Elementary administration and service occupations</v>
      </c>
      <c r="X107" s="18">
        <f t="shared" si="220"/>
        <v>3.8674942109526267</v>
      </c>
      <c r="Y107" s="18">
        <f t="shared" si="220"/>
        <v>18.431319132917025</v>
      </c>
      <c r="Z107" s="18">
        <f t="shared" si="220"/>
        <v>2.9127460421634943</v>
      </c>
      <c r="AA107" s="18">
        <f t="shared" si="220"/>
        <v>3.4850326101731888</v>
      </c>
      <c r="AB107" s="18">
        <f t="shared" si="221"/>
        <v>4.1805721126753292</v>
      </c>
      <c r="AD107" s="18">
        <f t="shared" si="222"/>
        <v>3.2939176893599376</v>
      </c>
      <c r="AE107" s="18">
        <f t="shared" si="223"/>
        <v>4.1157381689142625</v>
      </c>
      <c r="AF107" s="18">
        <f t="shared" si="224"/>
        <v>6.1768637013850825</v>
      </c>
      <c r="AH107" t="str">
        <f t="shared" ref="AH107" si="265">L107</f>
        <v>92 Elementary administration and service occupations</v>
      </c>
      <c r="AI107" s="18">
        <f t="shared" si="225"/>
        <v>3.906951252942048</v>
      </c>
      <c r="AJ107" s="18">
        <f t="shared" si="225"/>
        <v>17.710039467724002</v>
      </c>
      <c r="AK107" s="18">
        <f t="shared" si="225"/>
        <v>2.9739628527771567</v>
      </c>
      <c r="AL107" s="18">
        <f t="shared" si="225"/>
        <v>3.6135273626833664</v>
      </c>
      <c r="AM107" s="18">
        <f t="shared" si="226"/>
        <v>4.2409718330082224</v>
      </c>
      <c r="AO107" s="18">
        <f t="shared" si="227"/>
        <v>3.3998990407716034</v>
      </c>
      <c r="AP107" s="18">
        <f t="shared" si="228"/>
        <v>3.9845026046082976</v>
      </c>
      <c r="AQ107" s="18">
        <f t="shared" si="229"/>
        <v>6.1505621094150698</v>
      </c>
      <c r="AS107" t="str">
        <f t="shared" ref="AS107" si="266">W107</f>
        <v>92 Elementary administration and service occupations</v>
      </c>
      <c r="AT107" s="18">
        <f t="shared" si="230"/>
        <v>2.2333943924211841</v>
      </c>
      <c r="AU107" s="18">
        <f t="shared" si="230"/>
        <v>24.411184265466556</v>
      </c>
      <c r="AV107" s="18">
        <f t="shared" si="230"/>
        <v>2.2250451935239113</v>
      </c>
      <c r="AW107" s="18">
        <f t="shared" si="230"/>
        <v>3.7555735518669531</v>
      </c>
      <c r="AX107" s="18">
        <f t="shared" si="231"/>
        <v>4.4533855544408141</v>
      </c>
      <c r="AZ107" s="18">
        <f t="shared" si="232"/>
        <v>3.242868084802919</v>
      </c>
      <c r="BA107" s="18">
        <f t="shared" si="233"/>
        <v>3.8915657048510965</v>
      </c>
      <c r="BB107" s="18">
        <f t="shared" si="234"/>
        <v>5.971681869722234</v>
      </c>
      <c r="BD107" t="str">
        <f t="shared" ref="BD107" si="267">AH107</f>
        <v>92 Elementary administration and service occupations</v>
      </c>
      <c r="BE107" s="18">
        <f t="shared" si="235"/>
        <v>-1.9393659724342149</v>
      </c>
      <c r="BF107" s="18">
        <f t="shared" si="235"/>
        <v>-3.2081818198975376</v>
      </c>
      <c r="BG107" s="18">
        <f t="shared" si="235"/>
        <v>0.89056664335589453</v>
      </c>
      <c r="BH107" s="18">
        <f t="shared" si="235"/>
        <v>0.15940599639758801</v>
      </c>
      <c r="BI107" s="18">
        <f t="shared" si="236"/>
        <v>0.17297076024611613</v>
      </c>
      <c r="BK107" s="18">
        <f t="shared" si="237"/>
        <v>0.40253555546754249</v>
      </c>
      <c r="BL107" s="18">
        <f t="shared" si="238"/>
        <v>2.9853300523589033</v>
      </c>
      <c r="BM107" s="18">
        <f t="shared" si="239"/>
        <v>3.2546447430650938</v>
      </c>
      <c r="BO107" t="str">
        <f t="shared" ref="BO107" si="268">AS107</f>
        <v>92 Elementary administration and service occupations</v>
      </c>
      <c r="BP107" s="18">
        <f t="shared" si="240"/>
        <v>3.9967347661873376E-3</v>
      </c>
      <c r="BQ107" s="18">
        <f t="shared" si="240"/>
        <v>-5.4579772827294644</v>
      </c>
      <c r="BR107" s="18">
        <f t="shared" si="240"/>
        <v>0.58807387224950602</v>
      </c>
      <c r="BS107" s="18">
        <f t="shared" si="240"/>
        <v>-0.71694331145820689</v>
      </c>
      <c r="BT107" s="18">
        <f t="shared" si="241"/>
        <v>-0.61535365982998691</v>
      </c>
      <c r="BV107" s="18">
        <f t="shared" si="242"/>
        <v>-0.28382975066414406</v>
      </c>
      <c r="BW107" s="18">
        <f t="shared" si="243"/>
        <v>2.702756808796325</v>
      </c>
      <c r="BX107" s="18">
        <f t="shared" si="244"/>
        <v>2.5086517160042732</v>
      </c>
      <c r="BZ107" t="str">
        <f t="shared" ref="BZ107" si="269">BD107</f>
        <v>92 Elementary administration and service occupations</v>
      </c>
      <c r="CA107" s="18">
        <f t="shared" si="245"/>
        <v>0.48073639965515724</v>
      </c>
      <c r="CB107" s="18">
        <f t="shared" si="245"/>
        <v>-14.255095744429303</v>
      </c>
      <c r="CC107" s="18">
        <f t="shared" si="245"/>
        <v>-0.15157007477905049</v>
      </c>
      <c r="CD107" s="18">
        <f t="shared" si="245"/>
        <v>-2.7112631271638987</v>
      </c>
      <c r="CE107" s="18">
        <f t="shared" si="246"/>
        <v>-2.6897114008784473</v>
      </c>
      <c r="CG107" s="18">
        <f t="shared" si="247"/>
        <v>-1.8654075286918759</v>
      </c>
      <c r="CH107" s="18">
        <f t="shared" si="248"/>
        <v>2.183073783707612</v>
      </c>
      <c r="CI107" s="18">
        <f t="shared" si="249"/>
        <v>0.85662884128161476</v>
      </c>
      <c r="CK107" t="str">
        <f t="shared" ref="CK107" si="270">BO107</f>
        <v>92 Elementary administration and service occupations</v>
      </c>
      <c r="CL107" s="18">
        <f t="shared" si="250"/>
        <v>-4.564220737520241</v>
      </c>
      <c r="CM107" s="18">
        <f t="shared" si="250"/>
        <v>-32.980917056449542</v>
      </c>
      <c r="CN107" s="18">
        <f t="shared" si="250"/>
        <v>-6.8197174046877418</v>
      </c>
      <c r="CO107" s="18">
        <f t="shared" si="250"/>
        <v>-5.9221017958734912</v>
      </c>
      <c r="CP107" s="18">
        <f t="shared" si="251"/>
        <v>-8.1707756010281898</v>
      </c>
      <c r="CR107" s="18">
        <f t="shared" si="252"/>
        <v>-6.2222636669581828</v>
      </c>
      <c r="CS107" s="18">
        <f t="shared" si="253"/>
        <v>1.0099580645881456</v>
      </c>
      <c r="CT107" s="18">
        <f t="shared" si="254"/>
        <v>-3.9752259765593934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6.4701014873973728</v>
      </c>
      <c r="C109" s="26">
        <f>IF(AND(D$6-C$6 &lt;&gt; 0,C35&lt;&gt;0,D35&lt;&gt;0),(EXP(LN(D35/C35)/(D$6-C$6))-1)*100,0)</f>
        <v>-1.6390714503861092</v>
      </c>
      <c r="D109" s="26">
        <f>IF(AND(E$6-D$6 &lt;&gt; 0,D35&lt;&gt;0,E35&lt;&gt;0),(EXP(LN(E35/D35)/(E$6-D$6))-1)*100,0)</f>
        <v>4.7948180169562482</v>
      </c>
      <c r="E109" s="26">
        <f>IF(AND(F$6-E$6 &lt;&gt; 0,E35&lt;&gt;0,F35&lt;&gt;0),(EXP(LN(F35/E35)/(F$6-E$6))-1)*100,0)</f>
        <v>2.5968007458499143</v>
      </c>
      <c r="F109" s="26">
        <f>IF(AND(F$6-C$6 &lt;&gt; 0,C35&lt;&gt;0,F35&lt;&gt;0),(EXP(LN(F35/C35)/(F$6-C$6))-1)*100,0)</f>
        <v>3.0068817346563526</v>
      </c>
      <c r="H109" s="26">
        <f t="shared" ref="H109" si="271">IF($F$6-$D$6 &lt;&gt; 0,(EXP(LN(1+(H72/100))/($F$6-$D$6))-1)*100,0)</f>
        <v>3.3243023498993551</v>
      </c>
      <c r="I109" s="26">
        <f t="shared" ref="I109" si="272">IF(D35&gt;0,((1+(I35/D35))^(1/($F$6-$D$6))-1)*100,0)</f>
        <v>3.4363825297477835</v>
      </c>
      <c r="J109" s="26">
        <f t="shared" ref="J109" si="273">IF($F$6-$D$6 &lt;&gt; 0,(EXP(LN(1+(J72/100))/($F$6-$D$6))-1)*100,0)</f>
        <v>5.6887990202947991</v>
      </c>
      <c r="L109" s="24" t="str">
        <f>L35</f>
        <v>All occupations</v>
      </c>
      <c r="M109" s="26">
        <f>IF(AND(N$6-M$6 &lt;&gt; 0,M35&lt;&gt;0,N35&lt;&gt;0),(EXP(LN(N35/M35)/(N$6-M$6))-1)*100,0)</f>
        <v>7.1682387760574118</v>
      </c>
      <c r="N109" s="26">
        <f>IF(AND(O$6-N$6 &lt;&gt; 0,N35&lt;&gt;0,O35&lt;&gt;0),(EXP(LN(O35/N35)/(O$6-N$6))-1)*100,0)</f>
        <v>-0.90290532497276921</v>
      </c>
      <c r="O109" s="26">
        <f>IF(AND(P$6-O$6 &lt;&gt; 0,O35&lt;&gt;0,P35&lt;&gt;0),(EXP(LN(P35/O35)/(P$6-O$6))-1)*100,0)</f>
        <v>4.9438572627996002</v>
      </c>
      <c r="P109" s="26">
        <f>IF(AND(Q$6-P$6 &lt;&gt; 0,P35&lt;&gt;0,Q35&lt;&gt;0),(EXP(LN(Q35/P35)/(Q$6-P$6))-1)*100,0)</f>
        <v>2.6883919157262293</v>
      </c>
      <c r="Q109" s="26">
        <f>IF(AND(Q$6-N$6 &lt;&gt; 0,N35&lt;&gt;0,Q35&lt;&gt;0),(EXP(LN(Q35/N35)/(Q$6-N$6))-1)*100,0)</f>
        <v>3.1581922309007471</v>
      </c>
      <c r="S109" s="26">
        <f t="shared" ref="S109" si="274">IF($F$6-$D$6 &lt;&gt; 0,(EXP(LN(1+(S72/100))/($F$6-$D$6))-1)*100,0)</f>
        <v>3.4347755157550175</v>
      </c>
      <c r="T109" s="26">
        <f t="shared" ref="T109" si="275">IF(O35&gt;0,((1+(T35/O35))^(1/($F$6-$D$6))-1)*100,0)</f>
        <v>3.5925209599390717</v>
      </c>
      <c r="U109" s="26">
        <f t="shared" ref="U109" si="276">IF($F$6-$D$6 &lt;&gt; 0,(EXP(LN(1+(U72/100))/($F$6-$D$6))-1)*100,0)</f>
        <v>5.8840531470005342</v>
      </c>
      <c r="W109" s="24" t="str">
        <f>W35</f>
        <v>All occupations</v>
      </c>
      <c r="X109" s="26">
        <f>IF(AND(Y$6-X$6 &lt;&gt; 0,X35&lt;&gt;0,Y35&lt;&gt;0),(EXP(LN(Y35/X35)/(Y$6-X$6))-1)*100,0)</f>
        <v>3.0606828648265028</v>
      </c>
      <c r="Y109" s="26">
        <f>IF(AND(Z$6-Y$6 &lt;&gt; 0,Y35&lt;&gt;0,Z35&lt;&gt;0),(EXP(LN(Z35/Y35)/(Z$6-Y$6))-1)*100,0)</f>
        <v>11.333538831314272</v>
      </c>
      <c r="Z109" s="26">
        <f>IF(AND(AA$6-Z$6 &lt;&gt; 0,Z35&lt;&gt;0,AA35&lt;&gt;0),(EXP(LN(AA35/Z35)/(AA$6-Z$6))-1)*100,0)</f>
        <v>0.72560631297844402</v>
      </c>
      <c r="AA109" s="26">
        <f>IF(AND(AB$6-AA$6 &lt;&gt; 0,AA35&lt;&gt;0,AB35&lt;&gt;0),(EXP(LN(AB35/AA35)/(AB$6-AA$6))-1)*100,0)</f>
        <v>1.7848212084883075</v>
      </c>
      <c r="AB109" s="26">
        <f>IF(AND(AB$6-Y$6 &lt;&gt; 0,Y35&lt;&gt;0,AB35&lt;&gt;0),(EXP(LN(AB35/Y35)/(AB$6-Y$6))-1)*100,0)</f>
        <v>2.0227975063885406</v>
      </c>
      <c r="AD109" s="26">
        <f t="shared" ref="AD109" si="277">IF($F$6-$D$6 &lt;&gt; 0,(EXP(LN(1+(AD72/100))/($F$6-$D$6))-1)*100,0)</f>
        <v>1.4305177101160638</v>
      </c>
      <c r="AE109" s="26">
        <f t="shared" ref="AE109" si="278">IF(Z35&gt;0,((1+(AE35/Z35))^(1/($F$6-$D$6))-1)*100,0)</f>
        <v>3.1454195261950479</v>
      </c>
      <c r="AF109" s="26">
        <f t="shared" ref="AF109" si="279">IF($F$6-$D$6 &lt;&gt; 0,(EXP(LN(1+(AF72/100))/($F$6-$D$6))-1)*100,0)</f>
        <v>4.1062681535664725</v>
      </c>
      <c r="AH109" s="24" t="str">
        <f>AH35</f>
        <v>All occupations</v>
      </c>
      <c r="AI109" s="26">
        <f>IF(AND(AJ$6-AI$6 &lt;&gt; 0,AI35&lt;&gt;0,AJ35&lt;&gt;0),(EXP(LN(AJ35/AI35)/(AJ$6-AI$6))-1)*100,0)</f>
        <v>0.60772452342376937</v>
      </c>
      <c r="AJ109" s="26">
        <f>IF(AND(AK$6-AJ$6 &lt;&gt; 0,AJ35&lt;&gt;0,AK35&lt;&gt;0),(EXP(LN(AK35/AJ35)/(AK$6-AJ$6))-1)*100,0)</f>
        <v>12.836099267565215</v>
      </c>
      <c r="AK109" s="26">
        <f>IF(AND(AL$6-AK$6 &lt;&gt; 0,AK35&lt;&gt;0,AL35&lt;&gt;0),(EXP(LN(AL35/AK35)/(AL$6-AK$6))-1)*100,0)</f>
        <v>-0.53400167990445002</v>
      </c>
      <c r="AL109" s="26">
        <f>IF(AND(AM$6-AL$6 &lt;&gt; 0,AL35&lt;&gt;0,AM35&lt;&gt;0),(EXP(LN(AM35/AL35)/(AM$6-AL$6))-1)*100,0)</f>
        <v>1.5395008738303462</v>
      </c>
      <c r="AM109" s="26">
        <f>IF(AND(AM$6-AJ$6 &lt;&gt; 0,AJ35&lt;&gt;0,AM35&lt;&gt;0),(EXP(LN(AM35/AJ35)/(AM$6-AJ$6))-1)*100,0)</f>
        <v>1.5542775636199879</v>
      </c>
      <c r="AO109" s="26">
        <f t="shared" ref="AO109" si="280">IF($F$6-$D$6 &lt;&gt; 0,(EXP(LN(1+(AO72/100))/($F$6-$D$6))-1)*100,0)</f>
        <v>0.8435745478425849</v>
      </c>
      <c r="AP109" s="26">
        <f t="shared" ref="AP109" si="281">IF(AK35&gt;0,((1+(AP35/AK35))^(1/($F$6-$D$6))-1)*100,0)</f>
        <v>2.9694990530468646</v>
      </c>
      <c r="AQ109" s="26">
        <f t="shared" ref="AQ109" si="282">IF($F$6-$D$6 &lt;&gt; 0,(EXP(LN(1+(AQ72/100))/($F$6-$D$6))-1)*100,0)</f>
        <v>3.5410750663453339</v>
      </c>
      <c r="AS109" s="24" t="str">
        <f>AS35</f>
        <v>All occupations</v>
      </c>
      <c r="AT109" s="26">
        <f>IF(AND(AU$6-AT$6 &lt;&gt; 0,AT35&lt;&gt;0,AU35&lt;&gt;0),(EXP(LN(AU35/AT35)/(AU$6-AT$6))-1)*100,0)</f>
        <v>2.0209907349420186</v>
      </c>
      <c r="AU109" s="26">
        <f>IF(AND(AV$6-AU$6 &lt;&gt; 0,AU35&lt;&gt;0,AV35&lt;&gt;0),(EXP(LN(AV35/AU35)/(AV$6-AU$6))-1)*100,0)</f>
        <v>11.581094643781032</v>
      </c>
      <c r="AV109" s="26">
        <f>IF(AND(AW$6-AV$6 &lt;&gt; 0,AV35&lt;&gt;0,AW35&lt;&gt;0),(EXP(LN(AW35/AV35)/(AW$6-AV$6))-1)*100,0)</f>
        <v>0.2755810166429562</v>
      </c>
      <c r="AW109" s="26">
        <f>IF(AND(AX$6-AW$6 &lt;&gt; 0,AW35&lt;&gt;0,AX35&lt;&gt;0),(EXP(LN(AX35/AW35)/(AX$6-AW$6))-1)*100,0)</f>
        <v>1.7087622705017846</v>
      </c>
      <c r="AX109" s="26">
        <f>IF(AND(AX$6-AU$6 &lt;&gt; 0,AU35&lt;&gt;0,AX35&lt;&gt;0),(EXP(LN(AX35/AU35)/(AX$6-AU$6))-1)*100,0)</f>
        <v>1.8466832640356312</v>
      </c>
      <c r="AZ109" s="26">
        <f t="shared" ref="AZ109" si="283">IF($F$6-$D$6 &lt;&gt; 0,(EXP(LN(1+(AZ72/100))/($F$6-$D$6))-1)*100,0)</f>
        <v>1.2287735642486863</v>
      </c>
      <c r="BA109" s="26">
        <f t="shared" ref="BA109" si="284">IF(AV35&gt;0,((1+(BA35/AV35))^(1/($F$6-$D$6))-1)*100,0)</f>
        <v>2.9993049639561287</v>
      </c>
      <c r="BB109" s="26">
        <f t="shared" ref="BB109" si="285">IF($F$6-$D$6 &lt;&gt; 0,(EXP(LN(1+(BB72/100))/($F$6-$D$6))-1)*100,0)</f>
        <v>3.8361747284846093</v>
      </c>
      <c r="BD109" s="24" t="str">
        <f>BD35</f>
        <v>All occupations</v>
      </c>
      <c r="BE109" s="26">
        <f>IF(AND(BF$6-BE$6 &lt;&gt; 0,BE35&lt;&gt;0,BF35&lt;&gt;0),(EXP(LN(BF35/BE35)/(BF$6-BE$6))-1)*100,0)</f>
        <v>0.20191341307891353</v>
      </c>
      <c r="BF109" s="26">
        <f>IF(AND(BG$6-BF$6 &lt;&gt; 0,BF35&lt;&gt;0,BG35&lt;&gt;0),(EXP(LN(BG35/BF35)/(BG$6-BF$6))-1)*100,0)</f>
        <v>-4.5774567609327192</v>
      </c>
      <c r="BG109" s="26">
        <f>IF(AND(BH$6-BG$6 &lt;&gt; 0,BG35&lt;&gt;0,BH35&lt;&gt;0),(EXP(LN(BH35/BG35)/(BH$6-BG$6))-1)*100,0)</f>
        <v>1.4013847242472455</v>
      </c>
      <c r="BH109" s="26">
        <f>IF(AND(BI$6-BH$6 &lt;&gt; 0,BH35&lt;&gt;0,BI35&lt;&gt;0),(EXP(LN(BI35/BH35)/(BI$6-BH$6))-1)*100,0)</f>
        <v>0.44173713154571637</v>
      </c>
      <c r="BI109" s="26">
        <f>IF(AND(BI$6-BF$6 &lt;&gt; 0,BF35&lt;&gt;0,BI35&lt;&gt;0),(EXP(LN(BI35/BF35)/(BI$6-BF$6))-1)*100,0)</f>
        <v>0.41839726127199661</v>
      </c>
      <c r="BK109" s="26">
        <f t="shared" ref="BK109" si="286">IF($F$6-$D$6 &lt;&gt; 0,(EXP(LN(1+(BK72/100))/($F$6-$D$6))-1)*100,0)</f>
        <v>0.76060628753833459</v>
      </c>
      <c r="BL109" s="26">
        <f t="shared" ref="BL109" si="287">IF(BG35&gt;0,((1+(BL35/BG35))^(1/($F$6-$D$6))-1)*100,0)</f>
        <v>2.7889558868388953</v>
      </c>
      <c r="BM109" s="26">
        <f t="shared" ref="BM109" si="288">IF($F$6-$D$6 &lt;&gt; 0,(EXP(LN(1+(BM72/100))/($F$6-$D$6))-1)*100,0)</f>
        <v>3.3156215683953105</v>
      </c>
      <c r="BO109" s="24" t="str">
        <f>BO35</f>
        <v>All occupations</v>
      </c>
      <c r="BP109" s="26">
        <f>IF(AND(BQ$6-BP$6 &lt;&gt; 0,BP35&lt;&gt;0,BQ35&lt;&gt;0),(EXP(LN(BQ35/BP35)/(BQ$6-BP$6))-1)*100,0)</f>
        <v>-0.27890509345589454</v>
      </c>
      <c r="BQ109" s="26">
        <f>IF(AND(BR$6-BQ$6 &lt;&gt; 0,BQ35&lt;&gt;0,BR35&lt;&gt;0),(EXP(LN(BR35/BQ35)/(BR$6-BQ$6))-1)*100,0)</f>
        <v>-3.8582415449635254</v>
      </c>
      <c r="BR109" s="26">
        <f>IF(AND(BS$6-BR$6 &lt;&gt; 0,BR35&lt;&gt;0,BS35&lt;&gt;0),(EXP(LN(BS35/BR35)/(BS$6-BR$6))-1)*100,0)</f>
        <v>-0.67823445573194086</v>
      </c>
      <c r="BS109" s="26">
        <f>IF(AND(BT$6-BS$6 &lt;&gt; 0,BS35&lt;&gt;0,BT35&lt;&gt;0),(EXP(LN(BT35/BS35)/(BT$6-BS$6))-1)*100,0)</f>
        <v>-1.3534386976121082</v>
      </c>
      <c r="BT109" s="26">
        <f>IF(AND(BT$6-BQ$6 &lt;&gt; 0,BQ35&lt;&gt;0,BT35&lt;&gt;0),(EXP(LN(BT35/BQ35)/(BT$6-BQ$6))-1)*100,0)</f>
        <v>-1.3017146697817505</v>
      </c>
      <c r="BV109" s="26">
        <f t="shared" ref="BV109" si="289">IF($F$6-$D$6 &lt;&gt; 0,(EXP(LN(1+(BV72/100))/($F$6-$D$6))-1)*100,0)</f>
        <v>-1.1288821795949366</v>
      </c>
      <c r="BW109" s="26">
        <f t="shared" ref="BW109" si="290">IF(BR35&gt;0,((1+(BW35/BR35))^(1/($F$6-$D$6))-1)*100,0)</f>
        <v>2.3981518636428723</v>
      </c>
      <c r="BX109" s="26">
        <f t="shared" ref="BX109" si="291">IF($F$6-$D$6 &lt;&gt; 0,(EXP(LN(1+(BX72/100))/($F$6-$D$6))-1)*100,0)</f>
        <v>1.6076864284267911</v>
      </c>
      <c r="BZ109" s="24" t="str">
        <f>BZ35</f>
        <v>All occupations</v>
      </c>
      <c r="CA109" s="26">
        <f>IF(AND(CB$6-CA$6 &lt;&gt; 0,CA35&lt;&gt;0,CB35&lt;&gt;0),(EXP(LN(CB35/CA35)/(CB$6-CA$6))-1)*100,0)</f>
        <v>-0.73731357257780239</v>
      </c>
      <c r="CB109" s="26">
        <f>IF(AND(CC$6-CB$6 &lt;&gt; 0,CB35&lt;&gt;0,CC35&lt;&gt;0),(EXP(LN(CC35/CB35)/(CC$6-CB$6))-1)*100,0)</f>
        <v>-12.954558819237395</v>
      </c>
      <c r="CC109" s="26">
        <f>IF(AND(CD$6-CC$6 &lt;&gt; 0,CC35&lt;&gt;0,CD35&lt;&gt;0),(EXP(LN(CD35/CC35)/(CD$6-CC$6))-1)*100,0)</f>
        <v>-1.7679962771389501</v>
      </c>
      <c r="CD109" s="26">
        <f>IF(AND(CE$6-CD$6 &lt;&gt; 0,CD35&lt;&gt;0,CE35&lt;&gt;0),(EXP(LN(CE35/CD35)/(CE$6-CD$6))-1)*100,0)</f>
        <v>-3.4191404940661418</v>
      </c>
      <c r="CE109" s="26">
        <f>IF(AND(CE$6-CB$6 &lt;&gt; 0,CB35&lt;&gt;0,CE35&lt;&gt;0),(EXP(LN(CE35/CB35)/(CE$6-CB$6))-1)*100,0)</f>
        <v>-3.5349249400860261</v>
      </c>
      <c r="CG109" s="26">
        <f t="shared" ref="CG109" si="292">IF($F$6-$D$6 &lt;&gt; 0,(EXP(LN(1+(CG72/100))/($F$6-$D$6))-1)*100,0)</f>
        <v>-2.8718660706779753</v>
      </c>
      <c r="CH109" s="26">
        <f t="shared" ref="CH109" si="293">IF(CC35&gt;0,((1+(CH35/CC35))^(1/($F$6-$D$6))-1)*100,0)</f>
        <v>1.9447645430635152</v>
      </c>
      <c r="CI109" s="26">
        <f t="shared" ref="CI109" si="294">IF($F$6-$D$6 &lt;&gt; 0,(EXP(LN(1+(CI72/100))/($F$6-$D$6))-1)*100,0)</f>
        <v>-0.12853111953241569</v>
      </c>
      <c r="CK109" s="24" t="str">
        <f>CK35</f>
        <v>All occupations</v>
      </c>
      <c r="CL109" s="26">
        <f>IF(AND(CM$6-CL$6 &lt;&gt; 0,CL35&lt;&gt;0,CM35&lt;&gt;0),(EXP(LN(CM35/CL35)/(CM$6-CL$6))-1)*100,0)</f>
        <v>-1.1435639075057957</v>
      </c>
      <c r="CM109" s="26">
        <f>IF(AND(CN$6-CM$6 &lt;&gt; 0,CM35&lt;&gt;0,CN35&lt;&gt;0),(EXP(LN(CN35/CM35)/(CN$6-CM$6))-1)*100,0)</f>
        <v>-28.802088208825971</v>
      </c>
      <c r="CN109" s="26">
        <f>IF(AND(CO$6-CN$6 &lt;&gt; 0,CN35&lt;&gt;0,CO35&lt;&gt;0),(EXP(LN(CO35/CN35)/(CO$6-CN$6))-1)*100,0)</f>
        <v>-3.4926925123489605</v>
      </c>
      <c r="CO109" s="26">
        <f>IF(AND(CP$6-CO$6 &lt;&gt; 0,CO35&lt;&gt;0,CP35&lt;&gt;0),(EXP(LN(CP35/CO35)/(CP$6-CO$6))-1)*100,0)</f>
        <v>-3.0061265044442953</v>
      </c>
      <c r="CP109" s="26">
        <f>IF(AND(CP$6-CM$6 &lt;&gt; 0,CM35&lt;&gt;0,CP35&lt;&gt;0),(EXP(LN(CP35/CM35)/(CP$6-CM$6))-1)*100,0)</f>
        <v>-5.011844312908198</v>
      </c>
      <c r="CR109" s="26">
        <f t="shared" ref="CR109" si="295">IF($F$6-$D$6 &lt;&gt; 0,(EXP(LN(1+(CR72/100))/($F$6-$D$6))-1)*100,0)</f>
        <v>-3.1685871365002338</v>
      </c>
      <c r="CS109" s="26">
        <f t="shared" ref="CS109" si="296">IF(CN35&gt;0,((1+(CS35/CN35))^(1/($F$6-$D$6))-1)*100,0)</f>
        <v>1.4013585294665232</v>
      </c>
      <c r="CT109" s="26">
        <f t="shared" ref="CT109" si="297">IF($F$6-$D$6 &lt;&gt; 0,(EXP(LN(1+(CT72/100))/($F$6-$D$6))-1)*100,0)</f>
        <v>-1.0848167423868516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Cambridge and Greater Peterborough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Cambridge and Greater Peterborough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Cambridge and Greater Peterborough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Cambridge and Greater Peterborough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Cambridge and Greater Peterborough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Cambridge and Greater Peterborough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Cambridge and Greater Peterborough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Cambridge and Greater Peterborough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Cambridge and Greater Peterborough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0.17594872352540897</v>
      </c>
      <c r="C119" s="27">
        <f t="shared" si="299"/>
        <v>9.1031871292446276E-3</v>
      </c>
      <c r="D119" s="27">
        <f t="shared" si="299"/>
        <v>0.10511294175661823</v>
      </c>
      <c r="E119" s="27">
        <f t="shared" si="299"/>
        <v>0.23786884193894664</v>
      </c>
      <c r="F119" s="27">
        <f t="shared" ref="F119:F144" si="300">F8-D8</f>
        <v>0.34298178369556487</v>
      </c>
      <c r="L119" t="str">
        <f>A119</f>
        <v>11 Corporate managers and directors</v>
      </c>
      <c r="M119" s="27">
        <f t="shared" ref="M119:P144" si="301">N8-M8</f>
        <v>1.3106482588551116</v>
      </c>
      <c r="N119" s="27">
        <f t="shared" si="301"/>
        <v>-0.19779832974678691</v>
      </c>
      <c r="O119" s="27">
        <f t="shared" si="301"/>
        <v>0.72284962763835203</v>
      </c>
      <c r="P119" s="27">
        <f t="shared" si="301"/>
        <v>1.672509732524273</v>
      </c>
      <c r="Q119" s="27">
        <f t="shared" ref="Q119:Q144" si="302">Q8-O8</f>
        <v>2.3953593601626251</v>
      </c>
      <c r="W119" t="str">
        <f>A119</f>
        <v>11 Corporate managers and directors</v>
      </c>
      <c r="X119" s="27">
        <f t="shared" ref="X119:AA144" si="303">Y8-X8</f>
        <v>2.0671431483101017</v>
      </c>
      <c r="Y119" s="27">
        <f t="shared" si="303"/>
        <v>0.51886995762225396</v>
      </c>
      <c r="Z119" s="27">
        <f t="shared" si="303"/>
        <v>-0.53835130889122418</v>
      </c>
      <c r="AA119" s="27">
        <f t="shared" si="303"/>
        <v>2.2915357937128586</v>
      </c>
      <c r="AB119" s="27">
        <f t="shared" ref="AB119:AB144" si="304">AB8-Z8</f>
        <v>1.7531844848216345</v>
      </c>
      <c r="AH119" t="str">
        <f>L119</f>
        <v>11 Corporate managers and directors</v>
      </c>
      <c r="AI119" s="27">
        <f t="shared" ref="AI119:AL144" si="305">AJ8-AI8</f>
        <v>0.20996888782203338</v>
      </c>
      <c r="AJ119" s="27">
        <f t="shared" si="305"/>
        <v>0.25067829381429951</v>
      </c>
      <c r="AK119" s="27">
        <f t="shared" si="305"/>
        <v>-0.20252633596982261</v>
      </c>
      <c r="AL119" s="27">
        <f t="shared" si="305"/>
        <v>0.302964729473987</v>
      </c>
      <c r="AM119" s="27">
        <f t="shared" ref="AM119:AM144" si="306">AM8-AK8</f>
        <v>0.10043839350416439</v>
      </c>
      <c r="AS119" t="str">
        <f>W119</f>
        <v>11 Corporate managers and directors</v>
      </c>
      <c r="AT119" s="27">
        <f t="shared" ref="AT119:AW144" si="307">AU8-AT8</f>
        <v>0.29620441892332172</v>
      </c>
      <c r="AU119" s="27">
        <f t="shared" si="307"/>
        <v>0.33514682054045997</v>
      </c>
      <c r="AV119" s="27">
        <f t="shared" si="307"/>
        <v>-0.3222788968365613</v>
      </c>
      <c r="AW119" s="27">
        <f t="shared" si="307"/>
        <v>0.4436975364285578</v>
      </c>
      <c r="AX119" s="27">
        <f t="shared" ref="AX119:AX144" si="308">AX8-AV8</f>
        <v>0.1214186395919965</v>
      </c>
      <c r="BD119" t="str">
        <f>AH119</f>
        <v>11 Corporate managers and directors</v>
      </c>
      <c r="BE119" s="27">
        <f t="shared" ref="BE119:BH144" si="309">BF8-BE8</f>
        <v>0.98263124784659794</v>
      </c>
      <c r="BF119" s="27">
        <f t="shared" si="309"/>
        <v>-0.37036862681199167</v>
      </c>
      <c r="BG119" s="27">
        <f t="shared" si="309"/>
        <v>-0.45467462183386864</v>
      </c>
      <c r="BH119" s="27">
        <f t="shared" si="309"/>
        <v>0.55155123710912513</v>
      </c>
      <c r="BI119" s="27">
        <f t="shared" ref="BI119:BI144" si="310">BI8-BG8</f>
        <v>9.6876615275256484E-2</v>
      </c>
      <c r="BO119" t="str">
        <f>AS119</f>
        <v>11 Corporate managers and directors</v>
      </c>
      <c r="BP119" s="27">
        <f t="shared" ref="BP119:BS144" si="311">BQ8-BP8</f>
        <v>0.354827572996264</v>
      </c>
      <c r="BQ119" s="27">
        <f t="shared" si="311"/>
        <v>0.16060858782062759</v>
      </c>
      <c r="BR119" s="27">
        <f t="shared" si="311"/>
        <v>-1.1094015430565234</v>
      </c>
      <c r="BS119" s="27">
        <f t="shared" si="311"/>
        <v>-0.81433110417399046</v>
      </c>
      <c r="BT119" s="27">
        <f t="shared" ref="BT119:BT144" si="312">BT8-BR8</f>
        <v>-1.9237326472305138</v>
      </c>
      <c r="BZ119" t="str">
        <f>BD119</f>
        <v>11 Corporate managers and directors</v>
      </c>
      <c r="CA119" s="68">
        <f t="shared" ref="CA119:CD144" si="313">CB8-CA8</f>
        <v>0.29441508379888948</v>
      </c>
      <c r="CB119" s="68">
        <f t="shared" si="313"/>
        <v>-0.23560749376415657</v>
      </c>
      <c r="CC119" s="68">
        <f t="shared" si="313"/>
        <v>-0.44127379912272202</v>
      </c>
      <c r="CD119" s="68">
        <f t="shared" si="313"/>
        <v>-0.69456161797606342</v>
      </c>
      <c r="CE119" s="68">
        <f t="shared" ref="CE119:CE144" si="314">CE8-CC8</f>
        <v>-1.1358354170987854</v>
      </c>
      <c r="CK119" t="str">
        <f>BO119</f>
        <v>11 Corporate managers and directors</v>
      </c>
      <c r="CL119" s="68">
        <f t="shared" ref="CL119:CO144" si="315">CM8-CL8</f>
        <v>0.17272482976325831</v>
      </c>
      <c r="CM119" s="68">
        <f t="shared" si="315"/>
        <v>-0.2147446920185061</v>
      </c>
      <c r="CN119" s="68">
        <f t="shared" si="315"/>
        <v>-0.11850050242694188</v>
      </c>
      <c r="CO119" s="68">
        <f t="shared" si="315"/>
        <v>-5.9257905550737178E-2</v>
      </c>
      <c r="CP119" s="68">
        <f t="shared" ref="CP119:CP144" si="316">CP8-CN8</f>
        <v>-0.17775840797767906</v>
      </c>
    </row>
    <row r="120" spans="1:94" x14ac:dyDescent="0.2">
      <c r="A120" t="str">
        <f t="shared" si="298"/>
        <v>12 Other managers and proprietors</v>
      </c>
      <c r="B120" s="27">
        <f t="shared" si="299"/>
        <v>4.2380962134058758E-2</v>
      </c>
      <c r="C120" s="27">
        <f t="shared" si="299"/>
        <v>-8.9784202867275731E-3</v>
      </c>
      <c r="D120" s="27">
        <f t="shared" si="299"/>
        <v>0.12216241762779301</v>
      </c>
      <c r="E120" s="27">
        <f t="shared" si="299"/>
        <v>0.13693099127114289</v>
      </c>
      <c r="F120" s="27">
        <f t="shared" si="300"/>
        <v>0.2590934088989359</v>
      </c>
      <c r="L120" t="str">
        <f t="shared" ref="L120:L143" si="317">A120</f>
        <v>12 Other managers and proprietors</v>
      </c>
      <c r="M120" s="27">
        <f t="shared" si="301"/>
        <v>0.36162676247562464</v>
      </c>
      <c r="N120" s="27">
        <f t="shared" si="301"/>
        <v>-5.5668664531397516E-2</v>
      </c>
      <c r="O120" s="27">
        <f t="shared" si="301"/>
        <v>0.86469020587558565</v>
      </c>
      <c r="P120" s="27">
        <f t="shared" si="301"/>
        <v>1.0787883332254435</v>
      </c>
      <c r="Q120" s="27">
        <f t="shared" si="302"/>
        <v>1.9434785391010292</v>
      </c>
      <c r="W120" t="str">
        <f t="shared" ref="W120:W143" si="318">A120</f>
        <v>12 Other managers and proprietors</v>
      </c>
      <c r="X120" s="27">
        <f t="shared" si="303"/>
        <v>0.2175230111484745</v>
      </c>
      <c r="Y120" s="27">
        <f t="shared" si="303"/>
        <v>0.3675932949314844</v>
      </c>
      <c r="Z120" s="27">
        <f t="shared" si="303"/>
        <v>0.98889646562713596</v>
      </c>
      <c r="AA120" s="27">
        <f t="shared" si="303"/>
        <v>1.4300466521437007</v>
      </c>
      <c r="AB120" s="27">
        <f t="shared" si="304"/>
        <v>2.4189431177708367</v>
      </c>
      <c r="AH120" t="str">
        <f t="shared" ref="AH120:AH143" si="319">L120</f>
        <v>12 Other managers and proprietors</v>
      </c>
      <c r="AI120" s="27">
        <f t="shared" si="305"/>
        <v>7.1058644438477647E-2</v>
      </c>
      <c r="AJ120" s="27">
        <f t="shared" si="305"/>
        <v>0.2028604994699319</v>
      </c>
      <c r="AK120" s="27">
        <f t="shared" si="305"/>
        <v>0.23789367265792261</v>
      </c>
      <c r="AL120" s="27">
        <f t="shared" si="305"/>
        <v>0.44409420656212584</v>
      </c>
      <c r="AM120" s="27">
        <f t="shared" si="306"/>
        <v>0.68198787922004844</v>
      </c>
      <c r="AS120" t="str">
        <f t="shared" ref="AS120:AS143" si="320">W120</f>
        <v>12 Other managers and proprietors</v>
      </c>
      <c r="AT120" s="27">
        <f t="shared" si="307"/>
        <v>5.7232018748242908E-2</v>
      </c>
      <c r="AU120" s="27">
        <f t="shared" si="307"/>
        <v>0.13143880540871322</v>
      </c>
      <c r="AV120" s="27">
        <f t="shared" si="307"/>
        <v>0.30834832851788674</v>
      </c>
      <c r="AW120" s="27">
        <f t="shared" si="307"/>
        <v>0.40183788219234828</v>
      </c>
      <c r="AX120" s="27">
        <f t="shared" si="308"/>
        <v>0.71018621071023502</v>
      </c>
      <c r="BD120" t="str">
        <f t="shared" ref="BD120:BD143" si="321">AH120</f>
        <v>12 Other managers and proprietors</v>
      </c>
      <c r="BE120" s="27">
        <f t="shared" si="309"/>
        <v>-7.2614081941894337E-2</v>
      </c>
      <c r="BF120" s="27">
        <f t="shared" si="309"/>
        <v>-0.17997540017001956</v>
      </c>
      <c r="BG120" s="27">
        <f t="shared" si="309"/>
        <v>0.71197115579477188</v>
      </c>
      <c r="BH120" s="27">
        <f t="shared" si="309"/>
        <v>0.42466723011748897</v>
      </c>
      <c r="BI120" s="27">
        <f t="shared" si="310"/>
        <v>1.1366383859122609</v>
      </c>
      <c r="BO120" t="str">
        <f t="shared" ref="BO120:BO143" si="322">AS120</f>
        <v>12 Other managers and proprietors</v>
      </c>
      <c r="BP120" s="27">
        <f t="shared" si="311"/>
        <v>1.6559725646216883E-3</v>
      </c>
      <c r="BQ120" s="27">
        <f t="shared" si="311"/>
        <v>-4.0923862559623991E-2</v>
      </c>
      <c r="BR120" s="27">
        <f t="shared" si="311"/>
        <v>0.50819504614110489</v>
      </c>
      <c r="BS120" s="27">
        <f t="shared" si="311"/>
        <v>-5.7210937396565242E-2</v>
      </c>
      <c r="BT120" s="27">
        <f t="shared" si="312"/>
        <v>0.45098410874453965</v>
      </c>
      <c r="BZ120" t="str">
        <f t="shared" ref="BZ120:BZ143" si="323">BD120</f>
        <v>12 Other managers and proprietors</v>
      </c>
      <c r="CA120" s="68">
        <f t="shared" si="313"/>
        <v>-0.12766475387996556</v>
      </c>
      <c r="CB120" s="68">
        <f t="shared" si="313"/>
        <v>-0.10545540610532922</v>
      </c>
      <c r="CC120" s="68">
        <f t="shared" si="313"/>
        <v>0.1575008519827108</v>
      </c>
      <c r="CD120" s="68">
        <f t="shared" si="313"/>
        <v>-0.30692004690282992</v>
      </c>
      <c r="CE120" s="68">
        <f t="shared" si="314"/>
        <v>-0.14941919492011912</v>
      </c>
      <c r="CK120" t="str">
        <f t="shared" ref="CK120:CK143" si="324">BO120</f>
        <v>12 Other managers and proprietors</v>
      </c>
      <c r="CL120" s="68">
        <f t="shared" si="315"/>
        <v>3.0409920337523988E-2</v>
      </c>
      <c r="CM120" s="68">
        <f t="shared" si="315"/>
        <v>-0.16238325716098656</v>
      </c>
      <c r="CN120" s="68">
        <f t="shared" si="315"/>
        <v>0.13110338376044817</v>
      </c>
      <c r="CO120" s="68">
        <f t="shared" si="315"/>
        <v>-7.5363229746158278E-2</v>
      </c>
      <c r="CP120" s="68">
        <f t="shared" si="316"/>
        <v>5.5740154014289889E-2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0.43982986974843641</v>
      </c>
      <c r="C121" s="27">
        <f t="shared" si="299"/>
        <v>-6.4738242641993349E-2</v>
      </c>
      <c r="D121" s="27">
        <f t="shared" si="299"/>
        <v>0.45148754164772176</v>
      </c>
      <c r="E121" s="27">
        <f t="shared" si="299"/>
        <v>0.56700009944057461</v>
      </c>
      <c r="F121" s="27">
        <f t="shared" si="300"/>
        <v>1.0184876410882964</v>
      </c>
      <c r="L121" t="str">
        <f t="shared" si="317"/>
        <v>21 Science, research, engineering and technology professionals</v>
      </c>
      <c r="M121" s="27">
        <f t="shared" si="301"/>
        <v>1.8905413033764695</v>
      </c>
      <c r="N121" s="27">
        <f t="shared" si="301"/>
        <v>0.12518334307789747</v>
      </c>
      <c r="O121" s="27">
        <f t="shared" si="301"/>
        <v>2.1027892206013448</v>
      </c>
      <c r="P121" s="27">
        <f t="shared" si="301"/>
        <v>2.8084856375335985</v>
      </c>
      <c r="Q121" s="27">
        <f t="shared" si="302"/>
        <v>4.9112748581349432</v>
      </c>
      <c r="W121" t="str">
        <f t="shared" si="318"/>
        <v>21 Science, research, engineering and technology professionals</v>
      </c>
      <c r="X121" s="27">
        <f t="shared" si="303"/>
        <v>1.842633625207224</v>
      </c>
      <c r="Y121" s="27">
        <f t="shared" si="303"/>
        <v>0.93786964620671753</v>
      </c>
      <c r="Z121" s="27">
        <f t="shared" si="303"/>
        <v>0.32266519120075365</v>
      </c>
      <c r="AA121" s="27">
        <f t="shared" si="303"/>
        <v>1.7470025391154138</v>
      </c>
      <c r="AB121" s="27">
        <f t="shared" si="304"/>
        <v>2.0696677303161675</v>
      </c>
      <c r="AH121" t="str">
        <f t="shared" si="319"/>
        <v>21 Science, research, engineering and technology professionals</v>
      </c>
      <c r="AI121" s="27">
        <f t="shared" si="305"/>
        <v>0.1256514767079735</v>
      </c>
      <c r="AJ121" s="27">
        <f t="shared" si="305"/>
        <v>0.16724798283906228</v>
      </c>
      <c r="AK121" s="27">
        <f t="shared" si="305"/>
        <v>5.3349638752897999E-2</v>
      </c>
      <c r="AL121" s="27">
        <f t="shared" si="305"/>
        <v>0.27560018673868125</v>
      </c>
      <c r="AM121" s="27">
        <f t="shared" si="306"/>
        <v>0.32894982549157925</v>
      </c>
      <c r="AS121" t="str">
        <f t="shared" si="320"/>
        <v>21 Science, research, engineering and technology professionals</v>
      </c>
      <c r="AT121" s="27">
        <f t="shared" si="307"/>
        <v>0.36062984916652407</v>
      </c>
      <c r="AU121" s="27">
        <f t="shared" si="307"/>
        <v>8.581204666411324E-2</v>
      </c>
      <c r="AV121" s="27">
        <f t="shared" si="307"/>
        <v>-0.27978310375031556</v>
      </c>
      <c r="AW121" s="27">
        <f t="shared" si="307"/>
        <v>0.20341366621692103</v>
      </c>
      <c r="AX121" s="27">
        <f t="shared" si="308"/>
        <v>-7.6369437533394535E-2</v>
      </c>
      <c r="BD121" t="str">
        <f t="shared" si="321"/>
        <v>21 Science, research, engineering and technology professionals</v>
      </c>
      <c r="BE121" s="27">
        <f t="shared" si="309"/>
        <v>0.38416175799726116</v>
      </c>
      <c r="BF121" s="27">
        <f t="shared" si="309"/>
        <v>-0.34503862706512933</v>
      </c>
      <c r="BG121" s="27">
        <f t="shared" si="309"/>
        <v>-0.12107139358202001</v>
      </c>
      <c r="BH121" s="27">
        <f t="shared" si="309"/>
        <v>-0.17059247109917131</v>
      </c>
      <c r="BI121" s="27">
        <f t="shared" si="310"/>
        <v>-0.29166386468119132</v>
      </c>
      <c r="BO121" t="str">
        <f t="shared" si="322"/>
        <v>21 Science, research, engineering and technology professionals</v>
      </c>
      <c r="BP121" s="27">
        <f t="shared" si="311"/>
        <v>0.31360393019122279</v>
      </c>
      <c r="BQ121" s="27">
        <f t="shared" si="311"/>
        <v>0.23276822412648057</v>
      </c>
      <c r="BR121" s="27">
        <f t="shared" si="311"/>
        <v>-0.30106111410910197</v>
      </c>
      <c r="BS121" s="27">
        <f t="shared" si="311"/>
        <v>-0.26252418013361956</v>
      </c>
      <c r="BT121" s="27">
        <f t="shared" si="312"/>
        <v>-0.56358529424272152</v>
      </c>
      <c r="BZ121" t="str">
        <f t="shared" si="323"/>
        <v>21 Science, research, engineering and technology professionals</v>
      </c>
      <c r="CA121" s="68">
        <f t="shared" si="313"/>
        <v>0.25093489462057939</v>
      </c>
      <c r="CB121" s="68">
        <f t="shared" si="313"/>
        <v>-0.21625519652527325</v>
      </c>
      <c r="CC121" s="68">
        <f t="shared" si="313"/>
        <v>-4.6716971982723177E-2</v>
      </c>
      <c r="CD121" s="68">
        <f t="shared" si="313"/>
        <v>-0.55793896924677533</v>
      </c>
      <c r="CE121" s="68">
        <f t="shared" si="314"/>
        <v>-0.60465594122949851</v>
      </c>
      <c r="CK121" t="str">
        <f t="shared" si="324"/>
        <v>21 Science, research, engineering and technology professionals</v>
      </c>
      <c r="CL121" s="68">
        <f t="shared" si="315"/>
        <v>0.15050006591593473</v>
      </c>
      <c r="CM121" s="68">
        <f t="shared" si="315"/>
        <v>-0.11506023520377573</v>
      </c>
      <c r="CN121" s="68">
        <f t="shared" si="315"/>
        <v>8.3398135451334565E-2</v>
      </c>
      <c r="CO121" s="68">
        <f t="shared" si="315"/>
        <v>-4.8075065987105703E-2</v>
      </c>
      <c r="CP121" s="68">
        <f t="shared" si="316"/>
        <v>3.5323069464228862E-2</v>
      </c>
    </row>
    <row r="122" spans="1:94" x14ac:dyDescent="0.2">
      <c r="A122" t="str">
        <f t="shared" si="298"/>
        <v>22 Health professionals</v>
      </c>
      <c r="B122" s="27">
        <f t="shared" si="299"/>
        <v>0.32553922163403182</v>
      </c>
      <c r="C122" s="27">
        <f t="shared" si="299"/>
        <v>-0.15239538877078251</v>
      </c>
      <c r="D122" s="27">
        <f t="shared" si="299"/>
        <v>0.38243765355595793</v>
      </c>
      <c r="E122" s="27">
        <f t="shared" si="299"/>
        <v>0.50910479943754283</v>
      </c>
      <c r="F122" s="27">
        <f t="shared" si="300"/>
        <v>0.89154245299350077</v>
      </c>
      <c r="L122" t="str">
        <f t="shared" si="317"/>
        <v>22 Health professionals</v>
      </c>
      <c r="M122" s="27">
        <f t="shared" si="301"/>
        <v>1.0736204832030007</v>
      </c>
      <c r="N122" s="27">
        <f t="shared" si="301"/>
        <v>-0.40149324847163603</v>
      </c>
      <c r="O122" s="27">
        <f t="shared" si="301"/>
        <v>1.0822609069035432</v>
      </c>
      <c r="P122" s="27">
        <f t="shared" si="301"/>
        <v>1.4136076350196047</v>
      </c>
      <c r="Q122" s="27">
        <f t="shared" si="302"/>
        <v>2.4958685419231479</v>
      </c>
      <c r="W122" t="str">
        <f t="shared" si="318"/>
        <v>22 Health professionals</v>
      </c>
      <c r="X122" s="27">
        <f t="shared" si="303"/>
        <v>1.2643462389091766</v>
      </c>
      <c r="Y122" s="27">
        <f t="shared" si="303"/>
        <v>0.44856729515750615</v>
      </c>
      <c r="Z122" s="27">
        <f t="shared" si="303"/>
        <v>0.69929088611886492</v>
      </c>
      <c r="AA122" s="27">
        <f t="shared" si="303"/>
        <v>1.6264252944741306</v>
      </c>
      <c r="AB122" s="27">
        <f t="shared" si="304"/>
        <v>2.3257161805929956</v>
      </c>
      <c r="AH122" t="str">
        <f t="shared" si="319"/>
        <v>22 Health professionals</v>
      </c>
      <c r="AI122" s="27">
        <f t="shared" si="305"/>
        <v>-0.44693184460613677</v>
      </c>
      <c r="AJ122" s="27">
        <f t="shared" si="305"/>
        <v>-7.8353887506338094E-2</v>
      </c>
      <c r="AK122" s="27">
        <f t="shared" si="305"/>
        <v>-0.93607717599979634</v>
      </c>
      <c r="AL122" s="27">
        <f t="shared" si="305"/>
        <v>-0.7153577381304157</v>
      </c>
      <c r="AM122" s="27">
        <f t="shared" si="306"/>
        <v>-1.651434914130212</v>
      </c>
      <c r="AS122" t="str">
        <f t="shared" si="320"/>
        <v>22 Health professionals</v>
      </c>
      <c r="AT122" s="27">
        <f t="shared" si="307"/>
        <v>9.0929380615682232E-2</v>
      </c>
      <c r="AU122" s="27">
        <f t="shared" si="307"/>
        <v>0.12294438292866461</v>
      </c>
      <c r="AV122" s="27">
        <f t="shared" si="307"/>
        <v>2.2804864098425859E-2</v>
      </c>
      <c r="AW122" s="27">
        <f t="shared" si="307"/>
        <v>0.12572634094205304</v>
      </c>
      <c r="AX122" s="27">
        <f t="shared" si="308"/>
        <v>0.1485312050404789</v>
      </c>
      <c r="BD122" t="str">
        <f t="shared" si="321"/>
        <v>22 Health professionals</v>
      </c>
      <c r="BE122" s="27">
        <f t="shared" si="309"/>
        <v>0.20726085427487995</v>
      </c>
      <c r="BF122" s="27">
        <f t="shared" si="309"/>
        <v>-2.0723618789354914E-2</v>
      </c>
      <c r="BG122" s="27">
        <f t="shared" si="309"/>
        <v>0.32167952500349828</v>
      </c>
      <c r="BH122" s="27">
        <f t="shared" si="309"/>
        <v>0.20664500623673643</v>
      </c>
      <c r="BI122" s="27">
        <f t="shared" si="310"/>
        <v>0.52832453124023471</v>
      </c>
      <c r="BO122" t="str">
        <f t="shared" si="322"/>
        <v>22 Health professionals</v>
      </c>
      <c r="BP122" s="27">
        <f t="shared" si="311"/>
        <v>0.24786539104137639</v>
      </c>
      <c r="BQ122" s="27">
        <f t="shared" si="311"/>
        <v>-9.627046364408276E-2</v>
      </c>
      <c r="BR122" s="27">
        <f t="shared" si="311"/>
        <v>0.1014788391513608</v>
      </c>
      <c r="BS122" s="27">
        <f t="shared" si="311"/>
        <v>-0.18298215681497609</v>
      </c>
      <c r="BT122" s="27">
        <f t="shared" si="312"/>
        <v>-8.1503317663615293E-2</v>
      </c>
      <c r="BZ122" t="str">
        <f t="shared" si="323"/>
        <v>22 Health professionals</v>
      </c>
      <c r="CA122" s="68">
        <f t="shared" si="313"/>
        <v>0.28230151347721444</v>
      </c>
      <c r="CB122" s="68">
        <f t="shared" si="313"/>
        <v>-0.24243808638833719</v>
      </c>
      <c r="CC122" s="68">
        <f t="shared" si="313"/>
        <v>1.3866887911651915E-2</v>
      </c>
      <c r="CD122" s="68">
        <f t="shared" si="313"/>
        <v>-0.28270523361887245</v>
      </c>
      <c r="CE122" s="68">
        <f t="shared" si="314"/>
        <v>-0.26883834570722054</v>
      </c>
      <c r="CK122" t="str">
        <f t="shared" si="324"/>
        <v>22 Health professionals</v>
      </c>
      <c r="CL122" s="68">
        <f t="shared" si="315"/>
        <v>4.8802547539077618E-2</v>
      </c>
      <c r="CM122" s="68">
        <f t="shared" si="315"/>
        <v>-3.9214221371882532E-2</v>
      </c>
      <c r="CN122" s="68">
        <f t="shared" si="315"/>
        <v>1.8686321724583524E-2</v>
      </c>
      <c r="CO122" s="68">
        <f t="shared" si="315"/>
        <v>1.4053270501641596E-2</v>
      </c>
      <c r="CP122" s="68">
        <f t="shared" si="316"/>
        <v>3.273959222622512E-2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0.42145051349702967</v>
      </c>
      <c r="C123" s="27">
        <f t="shared" si="299"/>
        <v>4.5098817589109164E-2</v>
      </c>
      <c r="D123" s="27">
        <f t="shared" si="299"/>
        <v>0.39943959018133546</v>
      </c>
      <c r="E123" s="27">
        <f t="shared" si="299"/>
        <v>0.48804197275337335</v>
      </c>
      <c r="F123" s="27">
        <f t="shared" si="300"/>
        <v>0.88748156293470881</v>
      </c>
      <c r="L123" t="str">
        <f t="shared" si="317"/>
        <v>23 Teaching and other educational professionals</v>
      </c>
      <c r="M123" s="27">
        <f t="shared" si="301"/>
        <v>3.1774128737917788</v>
      </c>
      <c r="N123" s="27">
        <f t="shared" si="301"/>
        <v>-7.1260855978936277E-2</v>
      </c>
      <c r="O123" s="27">
        <f t="shared" si="301"/>
        <v>2.4491716199159637</v>
      </c>
      <c r="P123" s="27">
        <f t="shared" si="301"/>
        <v>2.920659422210754</v>
      </c>
      <c r="Q123" s="27">
        <f t="shared" si="302"/>
        <v>5.3698310421267177</v>
      </c>
      <c r="W123" t="str">
        <f t="shared" si="318"/>
        <v>23 Teaching and other educational professionals</v>
      </c>
      <c r="X123" s="27">
        <f t="shared" si="303"/>
        <v>0.1654994084771122</v>
      </c>
      <c r="Y123" s="27">
        <f t="shared" si="303"/>
        <v>1.1249317514304158</v>
      </c>
      <c r="Z123" s="27">
        <f t="shared" si="303"/>
        <v>-1.6020363743484562</v>
      </c>
      <c r="AA123" s="27">
        <f t="shared" si="303"/>
        <v>-0.98517375013486763</v>
      </c>
      <c r="AB123" s="27">
        <f t="shared" si="304"/>
        <v>-2.5872101244833239</v>
      </c>
      <c r="AH123" t="str">
        <f t="shared" si="319"/>
        <v>23 Teaching and other educational professionals</v>
      </c>
      <c r="AI123" s="27">
        <f t="shared" si="305"/>
        <v>-0.41533381537620473</v>
      </c>
      <c r="AJ123" s="27">
        <f t="shared" si="305"/>
        <v>-3.7332370859387343E-2</v>
      </c>
      <c r="AK123" s="27">
        <f t="shared" si="305"/>
        <v>-0.25413618804683707</v>
      </c>
      <c r="AL123" s="27">
        <f t="shared" si="305"/>
        <v>4.2617790225361052E-3</v>
      </c>
      <c r="AM123" s="27">
        <f t="shared" si="306"/>
        <v>-0.24987440902430097</v>
      </c>
      <c r="AS123" t="str">
        <f t="shared" si="320"/>
        <v>23 Teaching and other educational professionals</v>
      </c>
      <c r="AT123" s="27">
        <f t="shared" si="307"/>
        <v>7.1497501899694949E-3</v>
      </c>
      <c r="AU123" s="27">
        <f t="shared" si="307"/>
        <v>1.2507038330247799E-2</v>
      </c>
      <c r="AV123" s="27">
        <f t="shared" si="307"/>
        <v>-5.6389847802085891E-2</v>
      </c>
      <c r="AW123" s="27">
        <f t="shared" si="307"/>
        <v>-2.7273991479201815E-2</v>
      </c>
      <c r="AX123" s="27">
        <f t="shared" si="308"/>
        <v>-8.3663839281287705E-2</v>
      </c>
      <c r="BD123" t="str">
        <f t="shared" si="321"/>
        <v>23 Teaching and other educational professionals</v>
      </c>
      <c r="BE123" s="27">
        <f t="shared" si="309"/>
        <v>6.5919263148376706E-2</v>
      </c>
      <c r="BF123" s="27">
        <f t="shared" si="309"/>
        <v>-1.4392457398228364E-2</v>
      </c>
      <c r="BG123" s="27">
        <f t="shared" si="309"/>
        <v>9.4159983249389567E-2</v>
      </c>
      <c r="BH123" s="27">
        <f t="shared" si="309"/>
        <v>0.2748129147042182</v>
      </c>
      <c r="BI123" s="27">
        <f t="shared" si="310"/>
        <v>0.36897289795360777</v>
      </c>
      <c r="BO123" t="str">
        <f t="shared" si="322"/>
        <v>23 Teaching and other educational professionals</v>
      </c>
      <c r="BP123" s="27">
        <f t="shared" si="311"/>
        <v>9.1293793733714157E-2</v>
      </c>
      <c r="BQ123" s="27">
        <f t="shared" si="311"/>
        <v>-3.0108847814341089E-2</v>
      </c>
      <c r="BR123" s="27">
        <f t="shared" si="311"/>
        <v>-1.7412840294625975E-2</v>
      </c>
      <c r="BS123" s="27">
        <f t="shared" si="311"/>
        <v>-8.1234553845742075E-2</v>
      </c>
      <c r="BT123" s="27">
        <f t="shared" si="312"/>
        <v>-9.864739414036805E-2</v>
      </c>
      <c r="BZ123" t="str">
        <f t="shared" si="323"/>
        <v>23 Teaching and other educational professionals</v>
      </c>
      <c r="CA123" s="68">
        <f t="shared" si="313"/>
        <v>9.7088999595173253E-2</v>
      </c>
      <c r="CB123" s="68">
        <f t="shared" si="313"/>
        <v>-2.1334489578672677E-4</v>
      </c>
      <c r="CC123" s="68">
        <f t="shared" si="313"/>
        <v>-6.3929485299076827E-3</v>
      </c>
      <c r="CD123" s="68">
        <f t="shared" si="313"/>
        <v>-0.10263851497212717</v>
      </c>
      <c r="CE123" s="68">
        <f t="shared" si="314"/>
        <v>-0.10903146350203485</v>
      </c>
      <c r="CK123" t="str">
        <f t="shared" si="324"/>
        <v>23 Teaching and other educational professionals</v>
      </c>
      <c r="CL123" s="68">
        <f t="shared" si="315"/>
        <v>3.8781927994498644E-2</v>
      </c>
      <c r="CM123" s="68">
        <f t="shared" si="315"/>
        <v>-1.4957016923276251E-2</v>
      </c>
      <c r="CN123" s="68">
        <f t="shared" si="315"/>
        <v>9.690577820857138E-3</v>
      </c>
      <c r="CO123" s="68">
        <f t="shared" si="315"/>
        <v>-2.1272279565201793E-2</v>
      </c>
      <c r="CP123" s="68">
        <f t="shared" si="316"/>
        <v>-1.1581701744344655E-2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0.14271919884899475</v>
      </c>
      <c r="C124" s="27">
        <f t="shared" si="299"/>
        <v>3.2292265321864133E-2</v>
      </c>
      <c r="D124" s="27">
        <f t="shared" si="299"/>
        <v>0.23379280318245255</v>
      </c>
      <c r="E124" s="27">
        <f t="shared" si="299"/>
        <v>0.2823593689288082</v>
      </c>
      <c r="F124" s="27">
        <f t="shared" si="300"/>
        <v>0.51615217211126074</v>
      </c>
      <c r="L124" t="str">
        <f t="shared" si="317"/>
        <v>24 Business, media and public service professionals</v>
      </c>
      <c r="M124" s="27">
        <f t="shared" si="301"/>
        <v>1.8541373342300194</v>
      </c>
      <c r="N124" s="27">
        <f t="shared" si="301"/>
        <v>1.6926432060859753E-4</v>
      </c>
      <c r="O124" s="27">
        <f t="shared" si="301"/>
        <v>2.3788366515561634</v>
      </c>
      <c r="P124" s="27">
        <f t="shared" si="301"/>
        <v>2.8165338899005015</v>
      </c>
      <c r="Q124" s="27">
        <f t="shared" si="302"/>
        <v>5.1953705414566649</v>
      </c>
      <c r="W124" t="str">
        <f t="shared" si="318"/>
        <v>24 Business, media and public service professionals</v>
      </c>
      <c r="X124" s="27">
        <f t="shared" si="303"/>
        <v>1.9577467475536245</v>
      </c>
      <c r="Y124" s="27">
        <f t="shared" si="303"/>
        <v>1.5629954407080149</v>
      </c>
      <c r="Z124" s="27">
        <f t="shared" si="303"/>
        <v>1.0503562175320109</v>
      </c>
      <c r="AA124" s="27">
        <f t="shared" si="303"/>
        <v>2.2777173649440439</v>
      </c>
      <c r="AB124" s="27">
        <f t="shared" si="304"/>
        <v>3.3280735824760548</v>
      </c>
      <c r="AH124" t="str">
        <f t="shared" si="319"/>
        <v>24 Business, media and public service professionals</v>
      </c>
      <c r="AI124" s="27">
        <f t="shared" si="305"/>
        <v>-3.1528724313290235E-2</v>
      </c>
      <c r="AJ124" s="27">
        <f t="shared" si="305"/>
        <v>0.19215506243774905</v>
      </c>
      <c r="AK124" s="27">
        <f t="shared" si="305"/>
        <v>-6.0953276654884814E-2</v>
      </c>
      <c r="AL124" s="27">
        <f t="shared" si="305"/>
        <v>0.14891685588247516</v>
      </c>
      <c r="AM124" s="27">
        <f t="shared" si="306"/>
        <v>8.7963579227590349E-2</v>
      </c>
      <c r="AS124" t="str">
        <f t="shared" si="320"/>
        <v>24 Business, media and public service professionals</v>
      </c>
      <c r="AT124" s="27">
        <f t="shared" si="307"/>
        <v>0.2702535581643557</v>
      </c>
      <c r="AU124" s="27">
        <f t="shared" si="307"/>
        <v>0.28453811919226779</v>
      </c>
      <c r="AV124" s="27">
        <f t="shared" si="307"/>
        <v>0.21719938764521673</v>
      </c>
      <c r="AW124" s="27">
        <f t="shared" si="307"/>
        <v>0.51534647775285336</v>
      </c>
      <c r="AX124" s="27">
        <f t="shared" si="308"/>
        <v>0.7325458653980701</v>
      </c>
      <c r="BD124" t="str">
        <f t="shared" si="321"/>
        <v>24 Business, media and public service professionals</v>
      </c>
      <c r="BE124" s="27">
        <f t="shared" si="309"/>
        <v>0.60231481033408008</v>
      </c>
      <c r="BF124" s="27">
        <f t="shared" si="309"/>
        <v>6.7985874174274485E-3</v>
      </c>
      <c r="BG124" s="27">
        <f t="shared" si="309"/>
        <v>0.70555481210887105</v>
      </c>
      <c r="BH124" s="27">
        <f t="shared" si="309"/>
        <v>0.48157189135691869</v>
      </c>
      <c r="BI124" s="27">
        <f t="shared" si="310"/>
        <v>1.1871267034657897</v>
      </c>
      <c r="BO124" t="str">
        <f t="shared" si="322"/>
        <v>24 Business, media and public service professionals</v>
      </c>
      <c r="BP124" s="27">
        <f t="shared" si="311"/>
        <v>0.24445829263096996</v>
      </c>
      <c r="BQ124" s="27">
        <f t="shared" si="311"/>
        <v>0.22978113088142127</v>
      </c>
      <c r="BR124" s="27">
        <f t="shared" si="311"/>
        <v>-4.9979042727073431E-2</v>
      </c>
      <c r="BS124" s="27">
        <f t="shared" si="311"/>
        <v>-0.36973221372359699</v>
      </c>
      <c r="BT124" s="27">
        <f t="shared" si="312"/>
        <v>-0.41971125645067042</v>
      </c>
      <c r="BZ124" t="str">
        <f t="shared" si="323"/>
        <v>24 Business, media and public service professionals</v>
      </c>
      <c r="CA124" s="68">
        <f t="shared" si="313"/>
        <v>0.23789942663730068</v>
      </c>
      <c r="CB124" s="68">
        <f t="shared" si="313"/>
        <v>-7.614055902866923E-2</v>
      </c>
      <c r="CC124" s="68">
        <f t="shared" si="313"/>
        <v>-8.5006391647426405E-3</v>
      </c>
      <c r="CD124" s="68">
        <f t="shared" si="313"/>
        <v>-0.5890025965517669</v>
      </c>
      <c r="CE124" s="68">
        <f t="shared" si="314"/>
        <v>-0.59750323571650954</v>
      </c>
      <c r="CK124" t="str">
        <f t="shared" si="324"/>
        <v>24 Business, media and public service professionals</v>
      </c>
      <c r="CL124" s="68">
        <f t="shared" si="315"/>
        <v>0.13125768350654171</v>
      </c>
      <c r="CM124" s="68">
        <f t="shared" si="315"/>
        <v>-9.1057572055141256E-2</v>
      </c>
      <c r="CN124" s="68">
        <f t="shared" si="315"/>
        <v>3.1577219395476808E-2</v>
      </c>
      <c r="CO124" s="68">
        <f t="shared" si="315"/>
        <v>-1.6833612069637072E-2</v>
      </c>
      <c r="CP124" s="68">
        <f t="shared" si="316"/>
        <v>1.4743607325839736E-2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7.7812771587245561E-2</v>
      </c>
      <c r="C125" s="27">
        <f t="shared" si="299"/>
        <v>1.2644705785958832E-2</v>
      </c>
      <c r="D125" s="27">
        <f t="shared" si="299"/>
        <v>5.3941384700681327E-2</v>
      </c>
      <c r="E125" s="27">
        <f t="shared" si="299"/>
        <v>0.14794709205570816</v>
      </c>
      <c r="F125" s="27">
        <f t="shared" si="300"/>
        <v>0.20188847675638949</v>
      </c>
      <c r="L125" t="str">
        <f t="shared" si="317"/>
        <v>31 Science, engineering and technology associate professionals</v>
      </c>
      <c r="M125" s="27">
        <f t="shared" si="301"/>
        <v>0.31494847988300501</v>
      </c>
      <c r="N125" s="27">
        <f t="shared" si="301"/>
        <v>9.110556541036452E-2</v>
      </c>
      <c r="O125" s="27">
        <f t="shared" si="301"/>
        <v>9.7123896373115137E-2</v>
      </c>
      <c r="P125" s="27">
        <f t="shared" si="301"/>
        <v>0.40628248701578729</v>
      </c>
      <c r="Q125" s="27">
        <f t="shared" si="302"/>
        <v>0.50340638338890242</v>
      </c>
      <c r="W125" t="str">
        <f t="shared" si="318"/>
        <v>31 Science, engineering and technology associate professionals</v>
      </c>
      <c r="X125" s="27">
        <f t="shared" si="303"/>
        <v>0.64567300055638599</v>
      </c>
      <c r="Y125" s="27">
        <f t="shared" si="303"/>
        <v>0.38711935028415478</v>
      </c>
      <c r="Z125" s="27">
        <f t="shared" si="303"/>
        <v>-0.28282071268439424</v>
      </c>
      <c r="AA125" s="27">
        <f t="shared" si="303"/>
        <v>0.50773798201525944</v>
      </c>
      <c r="AB125" s="27">
        <f t="shared" si="304"/>
        <v>0.2249172693308652</v>
      </c>
      <c r="AH125" t="str">
        <f t="shared" si="319"/>
        <v>31 Science, engineering and technology associate professionals</v>
      </c>
      <c r="AI125" s="27">
        <f t="shared" si="305"/>
        <v>0.12004363789862543</v>
      </c>
      <c r="AJ125" s="27">
        <f t="shared" si="305"/>
        <v>8.7802093810093462E-2</v>
      </c>
      <c r="AK125" s="27">
        <f t="shared" si="305"/>
        <v>5.8036402504572093E-3</v>
      </c>
      <c r="AL125" s="27">
        <f t="shared" si="305"/>
        <v>0.20703574885382103</v>
      </c>
      <c r="AM125" s="27">
        <f t="shared" si="306"/>
        <v>0.21283938910427824</v>
      </c>
      <c r="AS125" t="str">
        <f t="shared" si="320"/>
        <v>31 Science, engineering and technology associate professionals</v>
      </c>
      <c r="AT125" s="27">
        <f t="shared" si="307"/>
        <v>0.157845630923235</v>
      </c>
      <c r="AU125" s="27">
        <f t="shared" si="307"/>
        <v>9.6277383910657433E-2</v>
      </c>
      <c r="AV125" s="27">
        <f t="shared" si="307"/>
        <v>-0.23051638450255973</v>
      </c>
      <c r="AW125" s="27">
        <f t="shared" si="307"/>
        <v>-1.1873278867315262E-2</v>
      </c>
      <c r="AX125" s="27">
        <f t="shared" si="308"/>
        <v>-0.242389663369875</v>
      </c>
      <c r="BD125" t="str">
        <f t="shared" si="321"/>
        <v>31 Science, engineering and technology associate professionals</v>
      </c>
      <c r="BE125" s="27">
        <f t="shared" si="309"/>
        <v>0.11585901123997511</v>
      </c>
      <c r="BF125" s="27">
        <f t="shared" si="309"/>
        <v>3.6988637164762084E-2</v>
      </c>
      <c r="BG125" s="27">
        <f t="shared" si="309"/>
        <v>-0.36020238196259236</v>
      </c>
      <c r="BH125" s="27">
        <f t="shared" si="309"/>
        <v>-0.23335004077792876</v>
      </c>
      <c r="BI125" s="27">
        <f t="shared" si="310"/>
        <v>-0.59355242274052111</v>
      </c>
      <c r="BO125" t="str">
        <f t="shared" si="322"/>
        <v>31 Science, engineering and technology associate professionals</v>
      </c>
      <c r="BP125" s="27">
        <f t="shared" si="311"/>
        <v>0.12881509158679316</v>
      </c>
      <c r="BQ125" s="27">
        <f t="shared" si="311"/>
        <v>0.15172870149683004</v>
      </c>
      <c r="BR125" s="27">
        <f t="shared" si="311"/>
        <v>-0.33451996890152991</v>
      </c>
      <c r="BS125" s="27">
        <f t="shared" si="311"/>
        <v>-6.6570058296441248E-2</v>
      </c>
      <c r="BT125" s="27">
        <f t="shared" si="312"/>
        <v>-0.40109002719797116</v>
      </c>
      <c r="BZ125" t="str">
        <f t="shared" si="323"/>
        <v>31 Science, engineering and technology associate professionals</v>
      </c>
      <c r="CA125" s="68">
        <f t="shared" si="313"/>
        <v>0.175717259833017</v>
      </c>
      <c r="CB125" s="68">
        <f t="shared" si="313"/>
        <v>2.7416687880685187E-2</v>
      </c>
      <c r="CC125" s="68">
        <f t="shared" si="313"/>
        <v>-0.22612268750186848</v>
      </c>
      <c r="CD125" s="68">
        <f t="shared" si="313"/>
        <v>-0.19173663776612004</v>
      </c>
      <c r="CE125" s="68">
        <f t="shared" si="314"/>
        <v>-0.41785932526798852</v>
      </c>
      <c r="CK125" t="str">
        <f t="shared" si="324"/>
        <v>31 Science, engineering and technology associate professionals</v>
      </c>
      <c r="CL125" s="68">
        <f t="shared" si="315"/>
        <v>7.3439220162234004E-2</v>
      </c>
      <c r="CM125" s="68">
        <f t="shared" si="315"/>
        <v>-1.8663047502002122E-2</v>
      </c>
      <c r="CN125" s="68">
        <f t="shared" si="315"/>
        <v>1.7361918424150802E-3</v>
      </c>
      <c r="CO125" s="68">
        <f t="shared" si="315"/>
        <v>7.0189696092053194E-2</v>
      </c>
      <c r="CP125" s="68">
        <f t="shared" si="316"/>
        <v>7.1925887934468274E-2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1.5691545578815524E-2</v>
      </c>
      <c r="C126" s="27">
        <f t="shared" si="299"/>
        <v>-8.0622551383476085E-3</v>
      </c>
      <c r="D126" s="27">
        <f t="shared" si="299"/>
        <v>1.6292046701860637E-2</v>
      </c>
      <c r="E126" s="27">
        <f t="shared" si="299"/>
        <v>2.702992868312025E-2</v>
      </c>
      <c r="F126" s="27">
        <f t="shared" si="300"/>
        <v>4.3321975384980886E-2</v>
      </c>
      <c r="L126" t="str">
        <f t="shared" si="317"/>
        <v>32 Health and social care associate professionals</v>
      </c>
      <c r="M126" s="27">
        <f t="shared" si="301"/>
        <v>0.27568960234502282</v>
      </c>
      <c r="N126" s="27">
        <f t="shared" si="301"/>
        <v>-6.0492397901836803E-2</v>
      </c>
      <c r="O126" s="27">
        <f t="shared" si="301"/>
        <v>0.27908431998275163</v>
      </c>
      <c r="P126" s="27">
        <f t="shared" si="301"/>
        <v>0.50446151431457298</v>
      </c>
      <c r="Q126" s="27">
        <f t="shared" si="302"/>
        <v>0.78354583429732461</v>
      </c>
      <c r="W126" t="str">
        <f t="shared" si="318"/>
        <v>32 Health and social care associate professionals</v>
      </c>
      <c r="X126" s="27">
        <f t="shared" si="303"/>
        <v>0.49089276845701169</v>
      </c>
      <c r="Y126" s="27">
        <f t="shared" si="303"/>
        <v>0.24287139148282222</v>
      </c>
      <c r="Z126" s="27">
        <f t="shared" si="303"/>
        <v>0.21584690830469722</v>
      </c>
      <c r="AA126" s="27">
        <f t="shared" si="303"/>
        <v>0.87036890331698791</v>
      </c>
      <c r="AB126" s="27">
        <f t="shared" si="304"/>
        <v>1.0862158116216851</v>
      </c>
      <c r="AH126" t="str">
        <f t="shared" si="319"/>
        <v>32 Health and social care associate professionals</v>
      </c>
      <c r="AI126" s="27">
        <f t="shared" si="305"/>
        <v>-9.6002715787955495E-2</v>
      </c>
      <c r="AJ126" s="27">
        <f t="shared" si="305"/>
        <v>5.4366099946239865E-2</v>
      </c>
      <c r="AK126" s="27">
        <f t="shared" si="305"/>
        <v>-0.37198984329612361</v>
      </c>
      <c r="AL126" s="27">
        <f t="shared" si="305"/>
        <v>-0.3153491711405727</v>
      </c>
      <c r="AM126" s="27">
        <f t="shared" si="306"/>
        <v>-0.68733901443669632</v>
      </c>
      <c r="AS126" t="str">
        <f t="shared" si="320"/>
        <v>32 Health and social care associate professionals</v>
      </c>
      <c r="AT126" s="27">
        <f t="shared" si="307"/>
        <v>5.8899838816661831E-2</v>
      </c>
      <c r="AU126" s="27">
        <f t="shared" si="307"/>
        <v>9.1987527104412381E-2</v>
      </c>
      <c r="AV126" s="27">
        <f t="shared" si="307"/>
        <v>-3.0109136242606083E-2</v>
      </c>
      <c r="AW126" s="27">
        <f t="shared" si="307"/>
        <v>7.5073573620244083E-2</v>
      </c>
      <c r="AX126" s="27">
        <f t="shared" si="308"/>
        <v>4.4964437377638E-2</v>
      </c>
      <c r="BD126" t="str">
        <f t="shared" si="321"/>
        <v>32 Health and social care associate professionals</v>
      </c>
      <c r="BE126" s="27">
        <f t="shared" si="309"/>
        <v>0.21291132904869325</v>
      </c>
      <c r="BF126" s="27">
        <f t="shared" si="309"/>
        <v>3.3070038840923743E-2</v>
      </c>
      <c r="BG126" s="27">
        <f t="shared" si="309"/>
        <v>0.14072049584732715</v>
      </c>
      <c r="BH126" s="27">
        <f t="shared" si="309"/>
        <v>0.27237571603777422</v>
      </c>
      <c r="BI126" s="27">
        <f t="shared" si="310"/>
        <v>0.41309621188510137</v>
      </c>
      <c r="BO126" t="str">
        <f t="shared" si="322"/>
        <v>32 Health and social care associate professionals</v>
      </c>
      <c r="BP126" s="27">
        <f t="shared" si="311"/>
        <v>0.2062640401054241</v>
      </c>
      <c r="BQ126" s="27">
        <f t="shared" si="311"/>
        <v>-0.12191166005936482</v>
      </c>
      <c r="BR126" s="27">
        <f t="shared" si="311"/>
        <v>9.287979502488497E-3</v>
      </c>
      <c r="BS126" s="27">
        <f t="shared" si="311"/>
        <v>-0.14234460223058032</v>
      </c>
      <c r="BT126" s="27">
        <f t="shared" si="312"/>
        <v>-0.13305662272809182</v>
      </c>
      <c r="BZ126" t="str">
        <f t="shared" si="323"/>
        <v>32 Health and social care associate professionals</v>
      </c>
      <c r="CA126" s="68">
        <f t="shared" si="313"/>
        <v>2.8163062039034348E-2</v>
      </c>
      <c r="CB126" s="68">
        <f t="shared" si="313"/>
        <v>-0.10294588906786495</v>
      </c>
      <c r="CC126" s="68">
        <f t="shared" si="313"/>
        <v>-5.502855834363457E-2</v>
      </c>
      <c r="CD126" s="68">
        <f t="shared" si="313"/>
        <v>-0.11645452425129854</v>
      </c>
      <c r="CE126" s="68">
        <f t="shared" si="314"/>
        <v>-0.17148308259493311</v>
      </c>
      <c r="CK126" t="str">
        <f t="shared" si="324"/>
        <v>32 Health and social care associate professionals</v>
      </c>
      <c r="CL126" s="68">
        <f t="shared" si="315"/>
        <v>1.4594227148713987E-2</v>
      </c>
      <c r="CM126" s="68">
        <f t="shared" si="315"/>
        <v>-2.0477881106314044E-2</v>
      </c>
      <c r="CN126" s="68">
        <f t="shared" si="315"/>
        <v>1.0783254918555335E-3</v>
      </c>
      <c r="CO126" s="68">
        <f t="shared" si="315"/>
        <v>5.3870171132080341E-3</v>
      </c>
      <c r="CP126" s="68">
        <f t="shared" si="316"/>
        <v>6.4653426050635676E-3</v>
      </c>
    </row>
    <row r="127" spans="1:94" x14ac:dyDescent="0.2">
      <c r="A127" t="str">
        <f t="shared" si="298"/>
        <v>33 Protective service occupations</v>
      </c>
      <c r="B127" s="27">
        <f t="shared" si="299"/>
        <v>1.6161646457628423E-3</v>
      </c>
      <c r="C127" s="27">
        <f t="shared" si="299"/>
        <v>2.4978118020876003E-3</v>
      </c>
      <c r="D127" s="27">
        <f t="shared" si="299"/>
        <v>1.4276460439561305E-2</v>
      </c>
      <c r="E127" s="27">
        <f t="shared" si="299"/>
        <v>2.0850633728259217E-2</v>
      </c>
      <c r="F127" s="27">
        <f t="shared" si="300"/>
        <v>3.5127094167820519E-2</v>
      </c>
      <c r="L127" t="str">
        <f t="shared" si="317"/>
        <v>33 Protective service occupations</v>
      </c>
      <c r="M127" s="27">
        <f t="shared" si="301"/>
        <v>2.2353458407363663E-2</v>
      </c>
      <c r="N127" s="27">
        <f t="shared" si="301"/>
        <v>2.3327728206339604E-2</v>
      </c>
      <c r="O127" s="27">
        <f t="shared" si="301"/>
        <v>0.15526568402466195</v>
      </c>
      <c r="P127" s="27">
        <f t="shared" si="301"/>
        <v>0.23242718795908096</v>
      </c>
      <c r="Q127" s="27">
        <f t="shared" si="302"/>
        <v>0.38769287198374291</v>
      </c>
      <c r="W127" t="str">
        <f t="shared" si="318"/>
        <v>33 Protective service occupations</v>
      </c>
      <c r="X127" s="27">
        <f t="shared" si="303"/>
        <v>2.4786865540245673E-2</v>
      </c>
      <c r="Y127" s="27">
        <f t="shared" si="303"/>
        <v>0.22797445518616399</v>
      </c>
      <c r="Z127" s="27">
        <f t="shared" si="303"/>
        <v>0.45718407953998597</v>
      </c>
      <c r="AA127" s="27">
        <f t="shared" si="303"/>
        <v>0.88693276999234416</v>
      </c>
      <c r="AB127" s="27">
        <f t="shared" si="304"/>
        <v>1.3441168495323301</v>
      </c>
      <c r="AH127" t="str">
        <f t="shared" si="319"/>
        <v>33 Protective service occupations</v>
      </c>
      <c r="AI127" s="27">
        <f t="shared" si="305"/>
        <v>-5.9703035916341407E-3</v>
      </c>
      <c r="AJ127" s="27">
        <f t="shared" si="305"/>
        <v>5.2342792067272548E-2</v>
      </c>
      <c r="AK127" s="27">
        <f t="shared" si="305"/>
        <v>0.10424330584015123</v>
      </c>
      <c r="AL127" s="27">
        <f t="shared" si="305"/>
        <v>0.19069094620783877</v>
      </c>
      <c r="AM127" s="27">
        <f t="shared" si="306"/>
        <v>0.29493425204799001</v>
      </c>
      <c r="AS127" t="str">
        <f t="shared" si="320"/>
        <v>33 Protective service occupations</v>
      </c>
      <c r="AT127" s="27">
        <f t="shared" si="307"/>
        <v>-4.4332931541645415E-2</v>
      </c>
      <c r="AU127" s="27">
        <f t="shared" si="307"/>
        <v>4.4396394028224706E-2</v>
      </c>
      <c r="AV127" s="27">
        <f t="shared" si="307"/>
        <v>3.9300660184398761E-2</v>
      </c>
      <c r="AW127" s="27">
        <f t="shared" si="307"/>
        <v>8.0059824389974887E-2</v>
      </c>
      <c r="AX127" s="27">
        <f t="shared" si="308"/>
        <v>0.11936048457437365</v>
      </c>
      <c r="BD127" t="str">
        <f t="shared" si="321"/>
        <v>33 Protective service occupations</v>
      </c>
      <c r="BE127" s="27">
        <f t="shared" si="309"/>
        <v>-0.14916938441449357</v>
      </c>
      <c r="BF127" s="27">
        <f t="shared" si="309"/>
        <v>-2.0836476795312198E-2</v>
      </c>
      <c r="BG127" s="27">
        <f t="shared" si="309"/>
        <v>0.24352316829710097</v>
      </c>
      <c r="BH127" s="27">
        <f t="shared" si="309"/>
        <v>8.7665463517967446E-2</v>
      </c>
      <c r="BI127" s="27">
        <f t="shared" si="310"/>
        <v>0.33118863181506841</v>
      </c>
      <c r="BO127" t="str">
        <f t="shared" si="322"/>
        <v>33 Protective service occupations</v>
      </c>
      <c r="BP127" s="27">
        <f t="shared" si="311"/>
        <v>-0.1522499450231718</v>
      </c>
      <c r="BQ127" s="27">
        <f t="shared" si="311"/>
        <v>8.8857364544135953E-2</v>
      </c>
      <c r="BR127" s="27">
        <f t="shared" si="311"/>
        <v>0.12957250403069831</v>
      </c>
      <c r="BS127" s="27">
        <f t="shared" si="311"/>
        <v>-0.10759704970146422</v>
      </c>
      <c r="BT127" s="27">
        <f t="shared" si="312"/>
        <v>2.197545432923409E-2</v>
      </c>
      <c r="BZ127" t="str">
        <f t="shared" si="323"/>
        <v>33 Protective service occupations</v>
      </c>
      <c r="CA127" s="68">
        <f t="shared" si="313"/>
        <v>-8.8988859099400797E-2</v>
      </c>
      <c r="CB127" s="68">
        <f t="shared" si="313"/>
        <v>-2.1347709389556213E-2</v>
      </c>
      <c r="CC127" s="68">
        <f t="shared" si="313"/>
        <v>0.11546862062378094</v>
      </c>
      <c r="CD127" s="68">
        <f t="shared" si="313"/>
        <v>-0.18114547885213361</v>
      </c>
      <c r="CE127" s="68">
        <f t="shared" si="314"/>
        <v>-6.5676858228352675E-2</v>
      </c>
      <c r="CK127" t="str">
        <f t="shared" si="324"/>
        <v>33 Protective service occupations</v>
      </c>
      <c r="CL127" s="68">
        <f t="shared" si="315"/>
        <v>-2.119013713503147E-2</v>
      </c>
      <c r="CM127" s="68">
        <f t="shared" si="315"/>
        <v>-1.9863701643081141E-2</v>
      </c>
      <c r="CN127" s="68">
        <f t="shared" si="315"/>
        <v>-1.9372629819782661E-2</v>
      </c>
      <c r="CO127" s="68">
        <f t="shared" si="315"/>
        <v>6.9692855477612725E-4</v>
      </c>
      <c r="CP127" s="68">
        <f t="shared" si="316"/>
        <v>-1.8675701265006533E-2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2.431159432811883E-2</v>
      </c>
      <c r="C128" s="27">
        <f t="shared" si="299"/>
        <v>2.2861769827312611E-2</v>
      </c>
      <c r="D128" s="27">
        <f t="shared" si="299"/>
        <v>4.0680642761729224E-2</v>
      </c>
      <c r="E128" s="27">
        <f t="shared" si="299"/>
        <v>7.028004875314095E-2</v>
      </c>
      <c r="F128" s="27">
        <f t="shared" si="300"/>
        <v>0.11096069151487017</v>
      </c>
      <c r="L128" t="str">
        <f t="shared" si="317"/>
        <v>34 Culture, media and sports occupations</v>
      </c>
      <c r="M128" s="27">
        <f t="shared" si="301"/>
        <v>8.6889821439081638E-2</v>
      </c>
      <c r="N128" s="27">
        <f t="shared" si="301"/>
        <v>0.48191378294797693</v>
      </c>
      <c r="O128" s="27">
        <f t="shared" si="301"/>
        <v>0.36162341847912982</v>
      </c>
      <c r="P128" s="27">
        <f t="shared" si="301"/>
        <v>0.76961188932114144</v>
      </c>
      <c r="Q128" s="27">
        <f t="shared" si="302"/>
        <v>1.1312353078002713</v>
      </c>
      <c r="W128" t="str">
        <f t="shared" si="318"/>
        <v>34 Culture, media and sports occupations</v>
      </c>
      <c r="X128" s="27">
        <f t="shared" si="303"/>
        <v>-0.18873631605787766</v>
      </c>
      <c r="Y128" s="27">
        <f t="shared" si="303"/>
        <v>1.0741294529201091</v>
      </c>
      <c r="Z128" s="27">
        <f t="shared" si="303"/>
        <v>-0.3188582341138595</v>
      </c>
      <c r="AA128" s="27">
        <f t="shared" si="303"/>
        <v>0.55004755654679993</v>
      </c>
      <c r="AB128" s="27">
        <f t="shared" si="304"/>
        <v>0.23118932243294044</v>
      </c>
      <c r="AH128" t="str">
        <f t="shared" si="319"/>
        <v>34 Culture, media and sports occupations</v>
      </c>
      <c r="AI128" s="27">
        <f t="shared" si="305"/>
        <v>-1.542937019708529E-2</v>
      </c>
      <c r="AJ128" s="27">
        <f t="shared" si="305"/>
        <v>0.12927822873916528</v>
      </c>
      <c r="AK128" s="27">
        <f t="shared" si="305"/>
        <v>-4.4218684690145005E-2</v>
      </c>
      <c r="AL128" s="27">
        <f t="shared" si="305"/>
        <v>0.15106386393257853</v>
      </c>
      <c r="AM128" s="27">
        <f t="shared" si="306"/>
        <v>0.10684517924243353</v>
      </c>
      <c r="AS128" t="str">
        <f t="shared" si="320"/>
        <v>34 Culture, media and sports occupations</v>
      </c>
      <c r="AT128" s="27">
        <f t="shared" si="307"/>
        <v>-6.8985952073197909E-2</v>
      </c>
      <c r="AU128" s="27">
        <f t="shared" si="307"/>
        <v>0.11428374412788711</v>
      </c>
      <c r="AV128" s="27">
        <f t="shared" si="307"/>
        <v>-0.1037377860571933</v>
      </c>
      <c r="AW128" s="27">
        <f t="shared" si="307"/>
        <v>3.147148830051627E-3</v>
      </c>
      <c r="AX128" s="27">
        <f t="shared" si="308"/>
        <v>-0.10059063722714168</v>
      </c>
      <c r="BD128" t="str">
        <f t="shared" si="321"/>
        <v>34 Culture, media and sports occupations</v>
      </c>
      <c r="BE128" s="27">
        <f t="shared" si="309"/>
        <v>-6.6932246365489778E-2</v>
      </c>
      <c r="BF128" s="27">
        <f t="shared" si="309"/>
        <v>0.12563704160868228</v>
      </c>
      <c r="BG128" s="27">
        <f t="shared" si="309"/>
        <v>-0.12158434354176717</v>
      </c>
      <c r="BH128" s="27">
        <f t="shared" si="309"/>
        <v>6.0151275548332217E-2</v>
      </c>
      <c r="BI128" s="27">
        <f t="shared" si="310"/>
        <v>-6.1433067993434953E-2</v>
      </c>
      <c r="BO128" t="str">
        <f t="shared" si="322"/>
        <v>34 Culture, media and sports occupations</v>
      </c>
      <c r="BP128" s="27">
        <f t="shared" si="311"/>
        <v>-0.16080336757822233</v>
      </c>
      <c r="BQ128" s="27">
        <f t="shared" si="311"/>
        <v>7.1304196582776869E-2</v>
      </c>
      <c r="BR128" s="27">
        <f t="shared" si="311"/>
        <v>-0.21347608071311797</v>
      </c>
      <c r="BS128" s="27">
        <f t="shared" si="311"/>
        <v>-0.23211019478723549</v>
      </c>
      <c r="BT128" s="27">
        <f t="shared" si="312"/>
        <v>-0.44558627550035346</v>
      </c>
      <c r="BZ128" t="str">
        <f t="shared" si="323"/>
        <v>34 Culture, media and sports occupations</v>
      </c>
      <c r="CA128" s="68">
        <f t="shared" si="313"/>
        <v>-5.6235816524282778E-2</v>
      </c>
      <c r="CB128" s="68">
        <f t="shared" si="313"/>
        <v>-0.10564952429617203</v>
      </c>
      <c r="CC128" s="68">
        <f t="shared" si="313"/>
        <v>-0.14542564049985107</v>
      </c>
      <c r="CD128" s="68">
        <f t="shared" si="313"/>
        <v>-0.19107690451504356</v>
      </c>
      <c r="CE128" s="68">
        <f t="shared" si="314"/>
        <v>-0.33650254501489463</v>
      </c>
      <c r="CK128" t="str">
        <f t="shared" si="324"/>
        <v>34 Culture, media and sports occupations</v>
      </c>
      <c r="CL128" s="68">
        <f t="shared" si="315"/>
        <v>4.1883819240206899E-2</v>
      </c>
      <c r="CM128" s="68">
        <f t="shared" si="315"/>
        <v>-3.1130604419540464E-2</v>
      </c>
      <c r="CN128" s="68">
        <f t="shared" si="315"/>
        <v>-1.5925658427170364E-2</v>
      </c>
      <c r="CO128" s="68">
        <f t="shared" si="315"/>
        <v>-6.081491751349985E-2</v>
      </c>
      <c r="CP128" s="68">
        <f t="shared" si="316"/>
        <v>-7.6740575940670214E-2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8.3384676450872608E-2</v>
      </c>
      <c r="C129" s="27">
        <f t="shared" si="299"/>
        <v>4.0979984750841303E-3</v>
      </c>
      <c r="D129" s="27">
        <f t="shared" si="299"/>
        <v>0.10628999060595751</v>
      </c>
      <c r="E129" s="27">
        <f t="shared" si="299"/>
        <v>0.18050556502760029</v>
      </c>
      <c r="F129" s="27">
        <f t="shared" si="300"/>
        <v>0.2867955556335578</v>
      </c>
      <c r="L129" t="str">
        <f t="shared" si="317"/>
        <v>35 Business and public service associate professionals</v>
      </c>
      <c r="M129" s="27">
        <f t="shared" si="301"/>
        <v>0.86495545485265524</v>
      </c>
      <c r="N129" s="27">
        <f t="shared" si="301"/>
        <v>-0.12418573034643554</v>
      </c>
      <c r="O129" s="27">
        <f t="shared" si="301"/>
        <v>0.94845211430414578</v>
      </c>
      <c r="P129" s="27">
        <f t="shared" si="301"/>
        <v>1.487216554743565</v>
      </c>
      <c r="Q129" s="27">
        <f t="shared" si="302"/>
        <v>2.4356686690477107</v>
      </c>
      <c r="W129" t="str">
        <f t="shared" si="318"/>
        <v>35 Business and public service associate professionals</v>
      </c>
      <c r="X129" s="27">
        <f t="shared" si="303"/>
        <v>0.72992094755614723</v>
      </c>
      <c r="Y129" s="27">
        <f t="shared" si="303"/>
        <v>0.71464968395384787</v>
      </c>
      <c r="Z129" s="27">
        <f t="shared" si="303"/>
        <v>-0.3465130918690047</v>
      </c>
      <c r="AA129" s="27">
        <f t="shared" si="303"/>
        <v>1.0192793149560408</v>
      </c>
      <c r="AB129" s="27">
        <f t="shared" si="304"/>
        <v>0.67276622308703615</v>
      </c>
      <c r="AH129" t="str">
        <f t="shared" si="319"/>
        <v>35 Business and public service associate professionals</v>
      </c>
      <c r="AI129" s="27">
        <f t="shared" si="305"/>
        <v>0.11015744626761603</v>
      </c>
      <c r="AJ129" s="27">
        <f t="shared" si="305"/>
        <v>0.28797322605264863</v>
      </c>
      <c r="AK129" s="27">
        <f t="shared" si="305"/>
        <v>-8.0077830037997622E-2</v>
      </c>
      <c r="AL129" s="27">
        <f t="shared" si="305"/>
        <v>0.37572623884003065</v>
      </c>
      <c r="AM129" s="27">
        <f t="shared" si="306"/>
        <v>0.29564840880203302</v>
      </c>
      <c r="AS129" t="str">
        <f t="shared" si="320"/>
        <v>35 Business and public service associate professionals</v>
      </c>
      <c r="AT129" s="27">
        <f t="shared" si="307"/>
        <v>9.0839380178734386E-2</v>
      </c>
      <c r="AU129" s="27">
        <f t="shared" si="307"/>
        <v>0.20225765370737769</v>
      </c>
      <c r="AV129" s="27">
        <f t="shared" si="307"/>
        <v>-9.3984127119641769E-2</v>
      </c>
      <c r="AW129" s="27">
        <f t="shared" si="307"/>
        <v>0.26307606549895635</v>
      </c>
      <c r="AX129" s="27">
        <f t="shared" si="308"/>
        <v>0.16909193837931458</v>
      </c>
      <c r="BD129" t="str">
        <f t="shared" si="321"/>
        <v>35 Business and public service associate professionals</v>
      </c>
      <c r="BE129" s="27">
        <f t="shared" si="309"/>
        <v>-1.0378756993692839E-2</v>
      </c>
      <c r="BF129" s="27">
        <f t="shared" si="309"/>
        <v>-5.9602643135865385E-2</v>
      </c>
      <c r="BG129" s="27">
        <f t="shared" si="309"/>
        <v>-0.17980729070325463</v>
      </c>
      <c r="BH129" s="27">
        <f t="shared" si="309"/>
        <v>-0.1177202979162244</v>
      </c>
      <c r="BI129" s="27">
        <f t="shared" si="310"/>
        <v>-0.29752758861947903</v>
      </c>
      <c r="BO129" t="str">
        <f t="shared" si="322"/>
        <v>35 Business and public service associate professionals</v>
      </c>
      <c r="BP129" s="27">
        <f t="shared" si="311"/>
        <v>-1.7255974289395404E-2</v>
      </c>
      <c r="BQ129" s="27">
        <f t="shared" si="311"/>
        <v>6.3646650732605003E-2</v>
      </c>
      <c r="BR129" s="27">
        <f t="shared" si="311"/>
        <v>-0.70947291153625081</v>
      </c>
      <c r="BS129" s="27">
        <f t="shared" si="311"/>
        <v>-0.74786924781767894</v>
      </c>
      <c r="BT129" s="27">
        <f t="shared" si="312"/>
        <v>-1.4573421593539297</v>
      </c>
      <c r="BZ129" t="str">
        <f t="shared" si="323"/>
        <v>35 Business and public service associate professionals</v>
      </c>
      <c r="CA129" s="68">
        <f t="shared" si="313"/>
        <v>-1.9345239766528355E-2</v>
      </c>
      <c r="CB129" s="68">
        <f t="shared" si="313"/>
        <v>-0.32793281862335988</v>
      </c>
      <c r="CC129" s="68">
        <f t="shared" si="313"/>
        <v>-0.45924773691427756</v>
      </c>
      <c r="CD129" s="68">
        <f t="shared" si="313"/>
        <v>-0.68245261471054186</v>
      </c>
      <c r="CE129" s="68">
        <f t="shared" si="314"/>
        <v>-1.1417003516248194</v>
      </c>
      <c r="CK129" t="str">
        <f t="shared" si="324"/>
        <v>35 Business and public service associate professionals</v>
      </c>
      <c r="CL129" s="68">
        <f t="shared" si="315"/>
        <v>5.4906541279862608E-2</v>
      </c>
      <c r="CM129" s="68">
        <f t="shared" si="315"/>
        <v>-0.15173595809813678</v>
      </c>
      <c r="CN129" s="68">
        <f t="shared" si="315"/>
        <v>-7.8032548270463964E-2</v>
      </c>
      <c r="CO129" s="68">
        <f t="shared" si="315"/>
        <v>5.4425108440425418E-2</v>
      </c>
      <c r="CP129" s="68">
        <f t="shared" si="316"/>
        <v>-2.3607439830038546E-2</v>
      </c>
    </row>
    <row r="130" spans="1:94" x14ac:dyDescent="0.2">
      <c r="A130" t="str">
        <f t="shared" si="298"/>
        <v>41 Administrative occupations</v>
      </c>
      <c r="B130" s="27">
        <f t="shared" si="299"/>
        <v>2.6747643572633401E-2</v>
      </c>
      <c r="C130" s="27">
        <f t="shared" si="299"/>
        <v>-2.1033432777258776E-3</v>
      </c>
      <c r="D130" s="27">
        <f t="shared" si="299"/>
        <v>6.2219071042973723E-2</v>
      </c>
      <c r="E130" s="27">
        <f t="shared" si="299"/>
        <v>0.11602201982999089</v>
      </c>
      <c r="F130" s="27">
        <f t="shared" si="300"/>
        <v>0.17824109087296461</v>
      </c>
      <c r="L130" t="str">
        <f t="shared" si="317"/>
        <v>41 Administrative occupations</v>
      </c>
      <c r="M130" s="27">
        <f t="shared" si="301"/>
        <v>0.53678265249499013</v>
      </c>
      <c r="N130" s="27">
        <f t="shared" si="301"/>
        <v>-2.8892190588619471E-2</v>
      </c>
      <c r="O130" s="27">
        <f t="shared" si="301"/>
        <v>0.64777048116632008</v>
      </c>
      <c r="P130" s="27">
        <f t="shared" si="301"/>
        <v>1.0690353838336977</v>
      </c>
      <c r="Q130" s="27">
        <f t="shared" si="302"/>
        <v>1.7168058650000178</v>
      </c>
      <c r="W130" t="str">
        <f t="shared" si="318"/>
        <v>41 Administrative occupations</v>
      </c>
      <c r="X130" s="27">
        <f t="shared" si="303"/>
        <v>0.19589962737751865</v>
      </c>
      <c r="Y130" s="27">
        <f t="shared" si="303"/>
        <v>1.2249060861985974</v>
      </c>
      <c r="Z130" s="27">
        <f t="shared" si="303"/>
        <v>-0.16977115808798793</v>
      </c>
      <c r="AA130" s="27">
        <f t="shared" si="303"/>
        <v>1.2626470827772867</v>
      </c>
      <c r="AB130" s="27">
        <f t="shared" si="304"/>
        <v>1.0928759246892987</v>
      </c>
      <c r="AH130" t="str">
        <f t="shared" si="319"/>
        <v>41 Administrative occupations</v>
      </c>
      <c r="AI130" s="27">
        <f t="shared" si="305"/>
        <v>0.13946236460835815</v>
      </c>
      <c r="AJ130" s="27">
        <f t="shared" si="305"/>
        <v>0.58701620395112108</v>
      </c>
      <c r="AK130" s="27">
        <f t="shared" si="305"/>
        <v>-0.14456749703333172</v>
      </c>
      <c r="AL130" s="27">
        <f t="shared" si="305"/>
        <v>0.49119224164333986</v>
      </c>
      <c r="AM130" s="27">
        <f t="shared" si="306"/>
        <v>0.34662474461000814</v>
      </c>
      <c r="AS130" t="str">
        <f t="shared" si="320"/>
        <v>41 Administrative occupations</v>
      </c>
      <c r="AT130" s="27">
        <f t="shared" si="307"/>
        <v>9.3039738681881534E-2</v>
      </c>
      <c r="AU130" s="27">
        <f t="shared" si="307"/>
        <v>0.4096714760517064</v>
      </c>
      <c r="AV130" s="27">
        <f t="shared" si="307"/>
        <v>-0.17936847266721268</v>
      </c>
      <c r="AW130" s="27">
        <f t="shared" si="307"/>
        <v>0.46139501191780452</v>
      </c>
      <c r="AX130" s="27">
        <f t="shared" si="308"/>
        <v>0.28202653925059185</v>
      </c>
      <c r="BD130" t="str">
        <f t="shared" si="321"/>
        <v>41 Administrative occupations</v>
      </c>
      <c r="BE130" s="27">
        <f t="shared" si="309"/>
        <v>-0.83454082969853527</v>
      </c>
      <c r="BF130" s="27">
        <f t="shared" si="309"/>
        <v>0.16472438860874039</v>
      </c>
      <c r="BG130" s="27">
        <f t="shared" si="309"/>
        <v>-0.49534673688075337</v>
      </c>
      <c r="BH130" s="27">
        <f t="shared" si="309"/>
        <v>-0.90076391850757886</v>
      </c>
      <c r="BI130" s="27">
        <f t="shared" si="310"/>
        <v>-1.3961106553883322</v>
      </c>
      <c r="BO130" t="str">
        <f t="shared" si="322"/>
        <v>41 Administrative occupations</v>
      </c>
      <c r="BP130" s="27">
        <f t="shared" si="311"/>
        <v>-0.72870618369206852</v>
      </c>
      <c r="BQ130" s="27">
        <f t="shared" si="311"/>
        <v>-0.55627329691961513</v>
      </c>
      <c r="BR130" s="27">
        <f t="shared" si="311"/>
        <v>-1.4550837037233393</v>
      </c>
      <c r="BS130" s="27">
        <f t="shared" si="311"/>
        <v>-2.6138671932349924</v>
      </c>
      <c r="BT130" s="27">
        <f t="shared" si="312"/>
        <v>-4.0689508969583317</v>
      </c>
      <c r="BZ130" t="str">
        <f t="shared" si="323"/>
        <v>41 Administrative occupations</v>
      </c>
      <c r="CA130" s="68">
        <f t="shared" si="313"/>
        <v>-0.52917724281944167</v>
      </c>
      <c r="CB130" s="68">
        <f t="shared" si="313"/>
        <v>-0.99300019105133686</v>
      </c>
      <c r="CC130" s="68">
        <f t="shared" si="313"/>
        <v>-1.3964068864509018</v>
      </c>
      <c r="CD130" s="68">
        <f t="shared" si="313"/>
        <v>-2.2450651557877599</v>
      </c>
      <c r="CE130" s="68">
        <f t="shared" si="314"/>
        <v>-3.6414720422386617</v>
      </c>
      <c r="CK130" t="str">
        <f t="shared" si="324"/>
        <v>41 Administrative occupations</v>
      </c>
      <c r="CL130" s="68">
        <f t="shared" si="315"/>
        <v>-0.10195871126603095</v>
      </c>
      <c r="CM130" s="68">
        <f t="shared" si="315"/>
        <v>-0.35182253232888128</v>
      </c>
      <c r="CN130" s="68">
        <f t="shared" si="315"/>
        <v>-0.21683320387038152</v>
      </c>
      <c r="CO130" s="68">
        <f t="shared" si="315"/>
        <v>-0.1403099350773156</v>
      </c>
      <c r="CP130" s="68">
        <f t="shared" si="316"/>
        <v>-0.35714313894769711</v>
      </c>
    </row>
    <row r="131" spans="1:94" x14ac:dyDescent="0.2">
      <c r="A131" t="str">
        <f t="shared" si="298"/>
        <v>42 Secretarial and related occupations</v>
      </c>
      <c r="B131" s="27">
        <f t="shared" si="299"/>
        <v>4.696714566486581E-3</v>
      </c>
      <c r="C131" s="27">
        <f t="shared" si="299"/>
        <v>-1.2992537726536635E-3</v>
      </c>
      <c r="D131" s="27">
        <f t="shared" si="299"/>
        <v>1.3568020220626819E-2</v>
      </c>
      <c r="E131" s="27">
        <f t="shared" si="299"/>
        <v>2.7459129062485418E-2</v>
      </c>
      <c r="F131" s="27">
        <f t="shared" si="300"/>
        <v>4.1027149283112241E-2</v>
      </c>
      <c r="L131" t="str">
        <f t="shared" si="317"/>
        <v>42 Secretarial and related occupations</v>
      </c>
      <c r="M131" s="27">
        <f t="shared" si="301"/>
        <v>7.2147347949317264E-2</v>
      </c>
      <c r="N131" s="27">
        <f t="shared" si="301"/>
        <v>6.965609613453938E-3</v>
      </c>
      <c r="O131" s="27">
        <f t="shared" si="301"/>
        <v>0.2639764117957345</v>
      </c>
      <c r="P131" s="27">
        <f t="shared" si="301"/>
        <v>0.15213840999378392</v>
      </c>
      <c r="Q131" s="27">
        <f t="shared" si="302"/>
        <v>0.41611482178951842</v>
      </c>
      <c r="W131" t="str">
        <f t="shared" si="318"/>
        <v>42 Secretarial and related occupations</v>
      </c>
      <c r="X131" s="27">
        <f t="shared" si="303"/>
        <v>1.1353776126416859E-2</v>
      </c>
      <c r="Y131" s="27">
        <f t="shared" si="303"/>
        <v>0.26361635074469669</v>
      </c>
      <c r="Z131" s="27">
        <f t="shared" si="303"/>
        <v>0.50652662576900398</v>
      </c>
      <c r="AA131" s="27">
        <f t="shared" si="303"/>
        <v>0.47537202208068052</v>
      </c>
      <c r="AB131" s="27">
        <f t="shared" si="304"/>
        <v>0.9818986478496845</v>
      </c>
      <c r="AH131" t="str">
        <f t="shared" si="319"/>
        <v>42 Secretarial and related occupations</v>
      </c>
      <c r="AI131" s="27">
        <f t="shared" si="305"/>
        <v>2.698711809487131E-2</v>
      </c>
      <c r="AJ131" s="27">
        <f t="shared" si="305"/>
        <v>0.1524280916201296</v>
      </c>
      <c r="AK131" s="27">
        <f t="shared" si="305"/>
        <v>0.20263973557609782</v>
      </c>
      <c r="AL131" s="27">
        <f t="shared" si="305"/>
        <v>8.0005064450661134E-2</v>
      </c>
      <c r="AM131" s="27">
        <f t="shared" si="306"/>
        <v>0.28264480002675896</v>
      </c>
      <c r="AS131" t="str">
        <f t="shared" si="320"/>
        <v>42 Secretarial and related occupations</v>
      </c>
      <c r="AT131" s="27">
        <f t="shared" si="307"/>
        <v>2.3536787275694193E-3</v>
      </c>
      <c r="AU131" s="27">
        <f t="shared" si="307"/>
        <v>0.12837665286697841</v>
      </c>
      <c r="AV131" s="27">
        <f t="shared" si="307"/>
        <v>8.2404833300498526E-2</v>
      </c>
      <c r="AW131" s="27">
        <f t="shared" si="307"/>
        <v>-0.11611793536126502</v>
      </c>
      <c r="AX131" s="27">
        <f t="shared" si="308"/>
        <v>-3.3713102060766498E-2</v>
      </c>
      <c r="BD131" t="str">
        <f t="shared" si="321"/>
        <v>42 Secretarial and related occupations</v>
      </c>
      <c r="BE131" s="27">
        <f t="shared" si="309"/>
        <v>-0.41278811974215879</v>
      </c>
      <c r="BF131" s="27">
        <f t="shared" si="309"/>
        <v>6.4162675896478394E-2</v>
      </c>
      <c r="BG131" s="27">
        <f t="shared" si="309"/>
        <v>0.45898454102910646</v>
      </c>
      <c r="BH131" s="27">
        <f t="shared" si="309"/>
        <v>-0.99881531485766062</v>
      </c>
      <c r="BI131" s="27">
        <f t="shared" si="310"/>
        <v>-0.53983077382855416</v>
      </c>
      <c r="BO131" t="str">
        <f t="shared" si="322"/>
        <v>42 Secretarial and related occupations</v>
      </c>
      <c r="BP131" s="27">
        <f t="shared" si="311"/>
        <v>-0.36647062991952239</v>
      </c>
      <c r="BQ131" s="27">
        <f t="shared" si="311"/>
        <v>-0.44124638089058665</v>
      </c>
      <c r="BR131" s="27">
        <f t="shared" si="311"/>
        <v>-0.35449940143796033</v>
      </c>
      <c r="BS131" s="27">
        <f t="shared" si="311"/>
        <v>-1.6633661705005216</v>
      </c>
      <c r="BT131" s="27">
        <f t="shared" si="312"/>
        <v>-2.0178655719384819</v>
      </c>
      <c r="BZ131" t="str">
        <f t="shared" si="323"/>
        <v>42 Secretarial and related occupations</v>
      </c>
      <c r="CA131" s="68">
        <f t="shared" si="313"/>
        <v>-9.0454016354992728E-2</v>
      </c>
      <c r="CB131" s="68">
        <f t="shared" si="313"/>
        <v>-0.51853534006551749</v>
      </c>
      <c r="CC131" s="68">
        <f t="shared" si="313"/>
        <v>-0.92328449439139404</v>
      </c>
      <c r="CD131" s="68">
        <f t="shared" si="313"/>
        <v>-1.1591764736505941</v>
      </c>
      <c r="CE131" s="68">
        <f t="shared" si="314"/>
        <v>-2.0824609680419881</v>
      </c>
      <c r="CK131" t="str">
        <f t="shared" si="324"/>
        <v>42 Secretarial and related occupations</v>
      </c>
      <c r="CL131" s="68">
        <f t="shared" si="315"/>
        <v>0.10857885872268314</v>
      </c>
      <c r="CM131" s="68">
        <f t="shared" si="315"/>
        <v>-0.21906004140434321</v>
      </c>
      <c r="CN131" s="68">
        <f t="shared" si="315"/>
        <v>4.9066229278551754E-2</v>
      </c>
      <c r="CO131" s="68">
        <f t="shared" si="315"/>
        <v>0.10158837942211618</v>
      </c>
      <c r="CP131" s="68">
        <f t="shared" si="316"/>
        <v>0.15065460870066794</v>
      </c>
    </row>
    <row r="132" spans="1:94" x14ac:dyDescent="0.2">
      <c r="A132" t="str">
        <f t="shared" si="298"/>
        <v>51 Skilled agricultural and related trades</v>
      </c>
      <c r="B132" s="27">
        <f t="shared" si="299"/>
        <v>8.2005103178913151E-3</v>
      </c>
      <c r="C132" s="27">
        <f t="shared" si="299"/>
        <v>-6.0700650177725069E-3</v>
      </c>
      <c r="D132" s="27">
        <f t="shared" si="299"/>
        <v>5.974091575172558E-3</v>
      </c>
      <c r="E132" s="27">
        <f t="shared" si="299"/>
        <v>1.122624525846443E-2</v>
      </c>
      <c r="F132" s="27">
        <f t="shared" si="300"/>
        <v>1.7200336833636989E-2</v>
      </c>
      <c r="L132" t="str">
        <f t="shared" si="317"/>
        <v>51 Skilled agricultural and related trades</v>
      </c>
      <c r="M132" s="27">
        <f t="shared" si="301"/>
        <v>1.9352596344470369E-2</v>
      </c>
      <c r="N132" s="27">
        <f t="shared" si="301"/>
        <v>-4.2640606147276189E-2</v>
      </c>
      <c r="O132" s="27">
        <f t="shared" si="301"/>
        <v>1.7082103335728002E-2</v>
      </c>
      <c r="P132" s="27">
        <f t="shared" si="301"/>
        <v>3.3851884503146121E-2</v>
      </c>
      <c r="Q132" s="27">
        <f t="shared" si="302"/>
        <v>5.0933987838874123E-2</v>
      </c>
      <c r="W132" t="str">
        <f t="shared" si="318"/>
        <v>51 Skilled agricultural and related trades</v>
      </c>
      <c r="X132" s="27">
        <f t="shared" si="303"/>
        <v>0.10217547499648183</v>
      </c>
      <c r="Y132" s="27">
        <f t="shared" si="303"/>
        <v>-0.10999494649763919</v>
      </c>
      <c r="Z132" s="27">
        <f t="shared" si="303"/>
        <v>8.0341677303229275E-2</v>
      </c>
      <c r="AA132" s="27">
        <f t="shared" si="303"/>
        <v>0.2768285166699217</v>
      </c>
      <c r="AB132" s="27">
        <f t="shared" si="304"/>
        <v>0.35717019397315097</v>
      </c>
      <c r="AH132" t="str">
        <f t="shared" si="319"/>
        <v>51 Skilled agricultural and related trades</v>
      </c>
      <c r="AI132" s="27">
        <f t="shared" si="305"/>
        <v>6.1889204373786255E-2</v>
      </c>
      <c r="AJ132" s="27">
        <f t="shared" si="305"/>
        <v>-8.8082286192399384E-2</v>
      </c>
      <c r="AK132" s="27">
        <f t="shared" si="305"/>
        <v>4.4311292830952198E-2</v>
      </c>
      <c r="AL132" s="27">
        <f t="shared" si="305"/>
        <v>9.4230111204588296E-2</v>
      </c>
      <c r="AM132" s="27">
        <f t="shared" si="306"/>
        <v>0.13854140403554049</v>
      </c>
      <c r="AS132" t="str">
        <f t="shared" si="320"/>
        <v>51 Skilled agricultural and related trades</v>
      </c>
      <c r="AT132" s="27">
        <f t="shared" si="307"/>
        <v>3.9755529674903256E-2</v>
      </c>
      <c r="AU132" s="27">
        <f t="shared" si="307"/>
        <v>-0.13938771606944272</v>
      </c>
      <c r="AV132" s="27">
        <f t="shared" si="307"/>
        <v>5.6393953340305225E-2</v>
      </c>
      <c r="AW132" s="27">
        <f t="shared" si="307"/>
        <v>0.15614373834590234</v>
      </c>
      <c r="AX132" s="27">
        <f t="shared" si="308"/>
        <v>0.21253769168620756</v>
      </c>
      <c r="BD132" t="str">
        <f t="shared" si="321"/>
        <v>51 Skilled agricultural and related trades</v>
      </c>
      <c r="BE132" s="27">
        <f t="shared" si="309"/>
        <v>7.4075357806209774E-2</v>
      </c>
      <c r="BF132" s="27">
        <f t="shared" si="309"/>
        <v>-0.47587748706069732</v>
      </c>
      <c r="BG132" s="27">
        <f t="shared" si="309"/>
        <v>5.0129767086021459E-2</v>
      </c>
      <c r="BH132" s="27">
        <f t="shared" si="309"/>
        <v>7.4754521102819327E-2</v>
      </c>
      <c r="BI132" s="27">
        <f t="shared" si="310"/>
        <v>0.12488428818884079</v>
      </c>
      <c r="BO132" t="str">
        <f t="shared" si="322"/>
        <v>51 Skilled agricultural and related trades</v>
      </c>
      <c r="BP132" s="27">
        <f t="shared" si="311"/>
        <v>9.3967366143276276E-2</v>
      </c>
      <c r="BQ132" s="27">
        <f t="shared" si="311"/>
        <v>-0.50093432193934428</v>
      </c>
      <c r="BR132" s="27">
        <f t="shared" si="311"/>
        <v>-1.3832209141139584E-2</v>
      </c>
      <c r="BS132" s="27">
        <f t="shared" si="311"/>
        <v>6.9194748568951248E-2</v>
      </c>
      <c r="BT132" s="27">
        <f t="shared" si="312"/>
        <v>5.5362539427811663E-2</v>
      </c>
      <c r="BZ132" t="str">
        <f t="shared" si="323"/>
        <v>51 Skilled agricultural and related trades</v>
      </c>
      <c r="CA132" s="68">
        <f t="shared" si="313"/>
        <v>-3.2081382248140278E-2</v>
      </c>
      <c r="CB132" s="68">
        <f t="shared" si="313"/>
        <v>-0.50415356158043501</v>
      </c>
      <c r="CC132" s="68">
        <f t="shared" si="313"/>
        <v>-4.436492646665724E-2</v>
      </c>
      <c r="CD132" s="68">
        <f t="shared" si="313"/>
        <v>0.12233887822492884</v>
      </c>
      <c r="CE132" s="68">
        <f t="shared" si="314"/>
        <v>7.7973951758271598E-2</v>
      </c>
      <c r="CK132" t="str">
        <f t="shared" si="324"/>
        <v>51 Skilled agricultural and related trades</v>
      </c>
      <c r="CL132" s="68">
        <f t="shared" si="315"/>
        <v>6.898653595604598E-2</v>
      </c>
      <c r="CM132" s="68">
        <f t="shared" si="315"/>
        <v>-0.47867109246690015</v>
      </c>
      <c r="CN132" s="68">
        <f t="shared" si="315"/>
        <v>2.0204811166929126E-2</v>
      </c>
      <c r="CO132" s="68">
        <f t="shared" si="315"/>
        <v>-0.18417470516055606</v>
      </c>
      <c r="CP132" s="68">
        <f t="shared" si="316"/>
        <v>-0.16396989399362694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-1.2372979727100913E-3</v>
      </c>
      <c r="C133" s="27">
        <f t="shared" si="299"/>
        <v>-1.0260438461497032E-3</v>
      </c>
      <c r="D133" s="27">
        <f t="shared" si="299"/>
        <v>3.4907006542541433E-3</v>
      </c>
      <c r="E133" s="27">
        <f t="shared" si="299"/>
        <v>4.2554127177625838E-3</v>
      </c>
      <c r="F133" s="27">
        <f t="shared" si="300"/>
        <v>7.7461133720167271E-3</v>
      </c>
      <c r="L133" t="str">
        <f t="shared" si="317"/>
        <v>52 Skilled metal, electrical and electronic trades</v>
      </c>
      <c r="M133" s="27">
        <f t="shared" si="301"/>
        <v>4.5856168907986106E-2</v>
      </c>
      <c r="N133" s="27">
        <f t="shared" si="301"/>
        <v>-2.8607768993127614E-2</v>
      </c>
      <c r="O133" s="27">
        <f t="shared" si="301"/>
        <v>0.1652393269989193</v>
      </c>
      <c r="P133" s="27">
        <f t="shared" si="301"/>
        <v>0.1719540739892631</v>
      </c>
      <c r="Q133" s="27">
        <f t="shared" si="302"/>
        <v>0.3371934009881824</v>
      </c>
      <c r="W133" t="str">
        <f t="shared" si="318"/>
        <v>52 Skilled metal, electrical and electronic trades</v>
      </c>
      <c r="X133" s="27">
        <f t="shared" si="303"/>
        <v>3.9759631892276603E-2</v>
      </c>
      <c r="Y133" s="27">
        <f t="shared" si="303"/>
        <v>-7.6879093690258915E-2</v>
      </c>
      <c r="Z133" s="27">
        <f t="shared" si="303"/>
        <v>0.19656743856933745</v>
      </c>
      <c r="AA133" s="27">
        <f t="shared" si="303"/>
        <v>0.25691187812476857</v>
      </c>
      <c r="AB133" s="27">
        <f t="shared" si="304"/>
        <v>0.45347931669410602</v>
      </c>
      <c r="AH133" t="str">
        <f t="shared" si="319"/>
        <v>52 Skilled metal, electrical and electronic trades</v>
      </c>
      <c r="AI133" s="27">
        <f t="shared" si="305"/>
        <v>4.7343995442369335E-3</v>
      </c>
      <c r="AJ133" s="27">
        <f t="shared" si="305"/>
        <v>-1.159288899009725E-2</v>
      </c>
      <c r="AK133" s="27">
        <f t="shared" si="305"/>
        <v>3.1894110734617231E-2</v>
      </c>
      <c r="AL133" s="27">
        <f t="shared" si="305"/>
        <v>0.10710905934097836</v>
      </c>
      <c r="AM133" s="27">
        <f t="shared" si="306"/>
        <v>0.13900317007559559</v>
      </c>
      <c r="AS133" t="str">
        <f t="shared" si="320"/>
        <v>52 Skilled metal, electrical and electronic trades</v>
      </c>
      <c r="AT133" s="27">
        <f t="shared" si="307"/>
        <v>-1.7255095007098209E-3</v>
      </c>
      <c r="AU133" s="27">
        <f t="shared" si="307"/>
        <v>-6.7467116942437233E-2</v>
      </c>
      <c r="AV133" s="27">
        <f t="shared" si="307"/>
        <v>8.1823493054751006E-2</v>
      </c>
      <c r="AW133" s="27">
        <f t="shared" si="307"/>
        <v>0.23644969291783147</v>
      </c>
      <c r="AX133" s="27">
        <f t="shared" si="308"/>
        <v>0.31827318597258247</v>
      </c>
      <c r="BD133" t="str">
        <f t="shared" si="321"/>
        <v>52 Skilled metal, electrical and electronic trades</v>
      </c>
      <c r="BE133" s="27">
        <f t="shared" si="309"/>
        <v>0.12484144160209176</v>
      </c>
      <c r="BF133" s="27">
        <f t="shared" si="309"/>
        <v>-1.4067354493762467</v>
      </c>
      <c r="BG133" s="27">
        <f t="shared" si="309"/>
        <v>0.38533454680491452</v>
      </c>
      <c r="BH133" s="27">
        <f t="shared" si="309"/>
        <v>-0.18198955588004218</v>
      </c>
      <c r="BI133" s="27">
        <f t="shared" si="310"/>
        <v>0.20334499092487235</v>
      </c>
      <c r="BO133" t="str">
        <f t="shared" si="322"/>
        <v>52 Skilled metal, electrical and electronic trades</v>
      </c>
      <c r="BP133" s="27">
        <f t="shared" si="311"/>
        <v>-0.44972103733083735</v>
      </c>
      <c r="BQ133" s="27">
        <f t="shared" si="311"/>
        <v>-0.14523417934256511</v>
      </c>
      <c r="BR133" s="27">
        <f t="shared" si="311"/>
        <v>-0.55660666802006942</v>
      </c>
      <c r="BS133" s="27">
        <f t="shared" si="311"/>
        <v>-0.61968950624677355</v>
      </c>
      <c r="BT133" s="27">
        <f t="shared" si="312"/>
        <v>-1.176296174266843</v>
      </c>
      <c r="BZ133" t="str">
        <f t="shared" si="323"/>
        <v>52 Skilled metal, electrical and electronic trades</v>
      </c>
      <c r="CA133" s="68">
        <f t="shared" si="313"/>
        <v>-0.27078850854765335</v>
      </c>
      <c r="CB133" s="68">
        <f t="shared" si="313"/>
        <v>-0.44498307519119584</v>
      </c>
      <c r="CC133" s="68">
        <f t="shared" si="313"/>
        <v>-0.11214856038560916</v>
      </c>
      <c r="CD133" s="68">
        <f t="shared" si="313"/>
        <v>-0.79715863462125247</v>
      </c>
      <c r="CE133" s="68">
        <f t="shared" si="314"/>
        <v>-0.90930719500686163</v>
      </c>
      <c r="CK133" t="str">
        <f t="shared" si="324"/>
        <v>52 Skilled metal, electrical and electronic trades</v>
      </c>
      <c r="CL133" s="68">
        <f t="shared" si="315"/>
        <v>4.9282110318560446E-2</v>
      </c>
      <c r="CM133" s="68">
        <f t="shared" si="315"/>
        <v>-0.29052728094789171</v>
      </c>
      <c r="CN133" s="68">
        <f t="shared" si="315"/>
        <v>1.4068567976511126E-2</v>
      </c>
      <c r="CO133" s="68">
        <f t="shared" si="315"/>
        <v>-9.1323440212322193E-2</v>
      </c>
      <c r="CP133" s="68">
        <f t="shared" si="316"/>
        <v>-7.7254872235811067E-2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-3.1570045114388857E-3</v>
      </c>
      <c r="C134" s="27">
        <f t="shared" si="299"/>
        <v>-2.0403366152529244E-3</v>
      </c>
      <c r="D134" s="27">
        <f t="shared" si="299"/>
        <v>4.2979053484069963E-3</v>
      </c>
      <c r="E134" s="27">
        <f t="shared" si="299"/>
        <v>5.147971840205063E-4</v>
      </c>
      <c r="F134" s="27">
        <f t="shared" si="300"/>
        <v>4.8127025324275026E-3</v>
      </c>
      <c r="L134" t="str">
        <f t="shared" si="317"/>
        <v>53 Skilled construction and building trades</v>
      </c>
      <c r="M134" s="27">
        <f t="shared" si="301"/>
        <v>-4.1342604462609039E-3</v>
      </c>
      <c r="N134" s="27">
        <f t="shared" si="301"/>
        <v>-9.3610778705442571E-3</v>
      </c>
      <c r="O134" s="27">
        <f t="shared" si="301"/>
        <v>3.6832588980300326E-2</v>
      </c>
      <c r="P134" s="27">
        <f t="shared" si="301"/>
        <v>1.4728530566757297E-2</v>
      </c>
      <c r="Q134" s="27">
        <f t="shared" si="302"/>
        <v>5.1561119547057624E-2</v>
      </c>
      <c r="W134" t="str">
        <f t="shared" si="318"/>
        <v>53 Skilled construction and building trades</v>
      </c>
      <c r="X134" s="27">
        <f t="shared" si="303"/>
        <v>-8.6205981253848041E-2</v>
      </c>
      <c r="Y134" s="27">
        <f t="shared" si="303"/>
        <v>-1.0711732555135245E-2</v>
      </c>
      <c r="Z134" s="27">
        <f t="shared" si="303"/>
        <v>0.11261598709214421</v>
      </c>
      <c r="AA134" s="27">
        <f t="shared" si="303"/>
        <v>5.5578570762572332E-2</v>
      </c>
      <c r="AB134" s="27">
        <f t="shared" si="304"/>
        <v>0.16819455785471654</v>
      </c>
      <c r="AH134" t="str">
        <f t="shared" si="319"/>
        <v>53 Skilled construction and building trades</v>
      </c>
      <c r="AI134" s="27">
        <f t="shared" si="305"/>
        <v>-2.7788021480519565E-3</v>
      </c>
      <c r="AJ134" s="27">
        <f t="shared" si="305"/>
        <v>1.0288844023197324E-2</v>
      </c>
      <c r="AK134" s="27">
        <f t="shared" si="305"/>
        <v>5.8880344627055659E-2</v>
      </c>
      <c r="AL134" s="27">
        <f t="shared" si="305"/>
        <v>3.9658770759793349E-2</v>
      </c>
      <c r="AM134" s="27">
        <f t="shared" si="306"/>
        <v>9.8539115386849008E-2</v>
      </c>
      <c r="AS134" t="str">
        <f t="shared" si="320"/>
        <v>53 Skilled construction and building trades</v>
      </c>
      <c r="AT134" s="27">
        <f t="shared" si="307"/>
        <v>-4.5963579432832857E-2</v>
      </c>
      <c r="AU134" s="27">
        <f t="shared" si="307"/>
        <v>2.0721517934182532E-2</v>
      </c>
      <c r="AV134" s="27">
        <f t="shared" si="307"/>
        <v>0.10931683885037119</v>
      </c>
      <c r="AW134" s="27">
        <f t="shared" si="307"/>
        <v>4.0555945703753149E-2</v>
      </c>
      <c r="AX134" s="27">
        <f t="shared" si="308"/>
        <v>0.14987278455412434</v>
      </c>
      <c r="BD134" t="str">
        <f t="shared" si="321"/>
        <v>53 Skilled construction and building trades</v>
      </c>
      <c r="BE134" s="27">
        <f t="shared" si="309"/>
        <v>-0.42038461179717368</v>
      </c>
      <c r="BF134" s="27">
        <f t="shared" si="309"/>
        <v>-0.46645508656629886</v>
      </c>
      <c r="BG134" s="27">
        <f t="shared" si="309"/>
        <v>0.23206554497701193</v>
      </c>
      <c r="BH134" s="27">
        <f t="shared" si="309"/>
        <v>-0.49282541434449634</v>
      </c>
      <c r="BI134" s="27">
        <f t="shared" si="310"/>
        <v>-0.26075986936748441</v>
      </c>
      <c r="BO134" t="str">
        <f t="shared" si="322"/>
        <v>53 Skilled construction and building trades</v>
      </c>
      <c r="BP134" s="27">
        <f t="shared" si="311"/>
        <v>-0.39137728448128151</v>
      </c>
      <c r="BQ134" s="27">
        <f t="shared" si="311"/>
        <v>0.16044502687982432</v>
      </c>
      <c r="BR134" s="27">
        <f t="shared" si="311"/>
        <v>-1.6858009132786123E-2</v>
      </c>
      <c r="BS134" s="27">
        <f t="shared" si="311"/>
        <v>-0.20613635885758219</v>
      </c>
      <c r="BT134" s="27">
        <f t="shared" si="312"/>
        <v>-0.22299436799036831</v>
      </c>
      <c r="BZ134" t="str">
        <f t="shared" si="323"/>
        <v>53 Skilled construction and building trades</v>
      </c>
      <c r="CA134" s="68">
        <f t="shared" si="313"/>
        <v>-0.39290208814526073</v>
      </c>
      <c r="CB134" s="68">
        <f t="shared" si="313"/>
        <v>-0.1584882954845972</v>
      </c>
      <c r="CC134" s="68">
        <f t="shared" si="313"/>
        <v>2.2535376666782181E-2</v>
      </c>
      <c r="CD134" s="68">
        <f t="shared" si="313"/>
        <v>-0.24179632059732903</v>
      </c>
      <c r="CE134" s="68">
        <f t="shared" si="314"/>
        <v>-0.21926094393054685</v>
      </c>
      <c r="CK134" t="str">
        <f t="shared" si="324"/>
        <v>53 Skilled construction and building trades</v>
      </c>
      <c r="CL134" s="68">
        <f t="shared" si="315"/>
        <v>-0.12840478343328876</v>
      </c>
      <c r="CM134" s="68">
        <f t="shared" si="315"/>
        <v>-0.27212782953333159</v>
      </c>
      <c r="CN134" s="68">
        <f t="shared" si="315"/>
        <v>-0.13584453559290777</v>
      </c>
      <c r="CO134" s="68">
        <f t="shared" si="315"/>
        <v>-0.35475790273806285</v>
      </c>
      <c r="CP134" s="68">
        <f t="shared" si="316"/>
        <v>-0.49060243833097061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5.7734849389826093E-4</v>
      </c>
      <c r="C135" s="27">
        <f t="shared" si="299"/>
        <v>3.2535083468744619E-4</v>
      </c>
      <c r="D135" s="27">
        <f t="shared" si="299"/>
        <v>1.344966909081903E-2</v>
      </c>
      <c r="E135" s="27">
        <f t="shared" si="299"/>
        <v>2.0530213622616908E-2</v>
      </c>
      <c r="F135" s="27">
        <f t="shared" si="300"/>
        <v>3.3979882713435938E-2</v>
      </c>
      <c r="L135" t="str">
        <f t="shared" si="317"/>
        <v>54 Textiles, printing and other skilled trades</v>
      </c>
      <c r="M135" s="27">
        <f t="shared" si="301"/>
        <v>3.5235269308839801E-2</v>
      </c>
      <c r="N135" s="27">
        <f t="shared" si="301"/>
        <v>-6.4553507261262966E-3</v>
      </c>
      <c r="O135" s="27">
        <f t="shared" si="301"/>
        <v>9.6844923669299476E-2</v>
      </c>
      <c r="P135" s="27">
        <f t="shared" si="301"/>
        <v>0.18351333700826883</v>
      </c>
      <c r="Q135" s="27">
        <f t="shared" si="302"/>
        <v>0.28035826067756831</v>
      </c>
      <c r="W135" t="str">
        <f t="shared" si="318"/>
        <v>54 Textiles, printing and other skilled trades</v>
      </c>
      <c r="X135" s="27">
        <f t="shared" si="303"/>
        <v>-3.4174314826045826E-2</v>
      </c>
      <c r="Y135" s="27">
        <f t="shared" si="303"/>
        <v>7.0788846262729743E-2</v>
      </c>
      <c r="Z135" s="27">
        <f t="shared" si="303"/>
        <v>0.14304740080100953</v>
      </c>
      <c r="AA135" s="27">
        <f t="shared" si="303"/>
        <v>0.34590066078820114</v>
      </c>
      <c r="AB135" s="27">
        <f t="shared" si="304"/>
        <v>0.48894806158921067</v>
      </c>
      <c r="AH135" t="str">
        <f t="shared" si="319"/>
        <v>54 Textiles, printing and other skilled trades</v>
      </c>
      <c r="AI135" s="27">
        <f t="shared" si="305"/>
        <v>-2.2451874948434813E-3</v>
      </c>
      <c r="AJ135" s="27">
        <f t="shared" si="305"/>
        <v>6.2521598477788154E-2</v>
      </c>
      <c r="AK135" s="27">
        <f t="shared" si="305"/>
        <v>8.6640744793986535E-3</v>
      </c>
      <c r="AL135" s="27">
        <f t="shared" si="305"/>
        <v>0.11301244697297036</v>
      </c>
      <c r="AM135" s="27">
        <f t="shared" si="306"/>
        <v>0.12167652145236901</v>
      </c>
      <c r="AS135" t="str">
        <f t="shared" si="320"/>
        <v>54 Textiles, printing and other skilled trades</v>
      </c>
      <c r="AT135" s="27">
        <f t="shared" si="307"/>
        <v>-7.1247844666770255E-3</v>
      </c>
      <c r="AU135" s="27">
        <f t="shared" si="307"/>
        <v>3.0750376212572039E-2</v>
      </c>
      <c r="AV135" s="27">
        <f t="shared" si="307"/>
        <v>3.1312978843898054E-2</v>
      </c>
      <c r="AW135" s="27">
        <f t="shared" si="307"/>
        <v>0.10323646865210062</v>
      </c>
      <c r="AX135" s="27">
        <f t="shared" si="308"/>
        <v>0.13454944749599868</v>
      </c>
      <c r="BD135" t="str">
        <f t="shared" si="321"/>
        <v>54 Textiles, printing and other skilled trades</v>
      </c>
      <c r="BE135" s="27">
        <f t="shared" si="309"/>
        <v>-0.18478497984755782</v>
      </c>
      <c r="BF135" s="27">
        <f t="shared" si="309"/>
        <v>-0.17085279843848111</v>
      </c>
      <c r="BG135" s="27">
        <f t="shared" si="309"/>
        <v>0.28259566779881728</v>
      </c>
      <c r="BH135" s="27">
        <f t="shared" si="309"/>
        <v>0.25794826475483479</v>
      </c>
      <c r="BI135" s="27">
        <f t="shared" si="310"/>
        <v>0.54054393255365207</v>
      </c>
      <c r="BO135" t="str">
        <f t="shared" si="322"/>
        <v>54 Textiles, printing and other skilled trades</v>
      </c>
      <c r="BP135" s="27">
        <f t="shared" si="311"/>
        <v>-0.48215792566589055</v>
      </c>
      <c r="BQ135" s="27">
        <f t="shared" si="311"/>
        <v>5.9711561858218243E-2</v>
      </c>
      <c r="BR135" s="27">
        <f t="shared" si="311"/>
        <v>-0.29078631683117884</v>
      </c>
      <c r="BS135" s="27">
        <f t="shared" si="311"/>
        <v>-0.31310425013496301</v>
      </c>
      <c r="BT135" s="27">
        <f t="shared" si="312"/>
        <v>-0.60389056696614185</v>
      </c>
      <c r="BZ135" t="str">
        <f t="shared" si="323"/>
        <v>54 Textiles, printing and other skilled trades</v>
      </c>
      <c r="CA135" s="68">
        <f t="shared" si="313"/>
        <v>-0.28527342630231978</v>
      </c>
      <c r="CB135" s="68">
        <f t="shared" si="313"/>
        <v>-0.13428333650131785</v>
      </c>
      <c r="CC135" s="68">
        <f t="shared" si="313"/>
        <v>-9.6630071856130595E-2</v>
      </c>
      <c r="CD135" s="68">
        <f t="shared" si="313"/>
        <v>-0.27828960983602125</v>
      </c>
      <c r="CE135" s="68">
        <f t="shared" si="314"/>
        <v>-0.37491968169215184</v>
      </c>
      <c r="CK135" t="str">
        <f t="shared" si="324"/>
        <v>54 Textiles, printing and other skilled trades</v>
      </c>
      <c r="CL135" s="68">
        <f t="shared" si="315"/>
        <v>-0.12092540226457205</v>
      </c>
      <c r="CM135" s="68">
        <f t="shared" si="315"/>
        <v>-0.1919452811381015</v>
      </c>
      <c r="CN135" s="68">
        <f t="shared" si="315"/>
        <v>-0.21855485872062952</v>
      </c>
      <c r="CO135" s="68">
        <f t="shared" si="315"/>
        <v>-0.13774695408357179</v>
      </c>
      <c r="CP135" s="68">
        <f t="shared" si="316"/>
        <v>-0.35630181280420131</v>
      </c>
    </row>
    <row r="136" spans="1:94" x14ac:dyDescent="0.2">
      <c r="A136" t="str">
        <f t="shared" si="298"/>
        <v>61 Caring personal service occupations</v>
      </c>
      <c r="B136" s="27">
        <f t="shared" si="299"/>
        <v>4.5817361535500332E-3</v>
      </c>
      <c r="C136" s="27">
        <f t="shared" si="299"/>
        <v>-1.6725458655766287E-3</v>
      </c>
      <c r="D136" s="27">
        <f t="shared" si="299"/>
        <v>1.2653310073709352E-2</v>
      </c>
      <c r="E136" s="27">
        <f t="shared" si="299"/>
        <v>1.8165803978791882E-2</v>
      </c>
      <c r="F136" s="27">
        <f t="shared" si="300"/>
        <v>3.0819114052501234E-2</v>
      </c>
      <c r="L136" t="str">
        <f t="shared" si="317"/>
        <v>61 Caring personal service occupations</v>
      </c>
      <c r="M136" s="27">
        <f t="shared" si="301"/>
        <v>0.48791830468437158</v>
      </c>
      <c r="N136" s="27">
        <f t="shared" si="301"/>
        <v>-0.14115995027113071</v>
      </c>
      <c r="O136" s="27">
        <f t="shared" si="301"/>
        <v>0.64513972258581087</v>
      </c>
      <c r="P136" s="27">
        <f t="shared" si="301"/>
        <v>1.0080105643107156</v>
      </c>
      <c r="Q136" s="27">
        <f t="shared" si="302"/>
        <v>1.6531502868965264</v>
      </c>
      <c r="W136" t="str">
        <f t="shared" si="318"/>
        <v>61 Caring personal service occupations</v>
      </c>
      <c r="X136" s="27">
        <f t="shared" si="303"/>
        <v>0.8806525559854399</v>
      </c>
      <c r="Y136" s="27">
        <f t="shared" si="303"/>
        <v>0.54285075949852502</v>
      </c>
      <c r="Z136" s="27">
        <f t="shared" si="303"/>
        <v>0.674863396368659</v>
      </c>
      <c r="AA136" s="27">
        <f t="shared" si="303"/>
        <v>1.8238395250926658</v>
      </c>
      <c r="AB136" s="27">
        <f t="shared" si="304"/>
        <v>2.4987029214613248</v>
      </c>
      <c r="AH136" t="str">
        <f t="shared" si="319"/>
        <v>61 Caring personal service occupations</v>
      </c>
      <c r="AI136" s="27">
        <f t="shared" si="305"/>
        <v>0.36755803220099814</v>
      </c>
      <c r="AJ136" s="27">
        <f t="shared" si="305"/>
        <v>0.49134521633500539</v>
      </c>
      <c r="AK136" s="27">
        <f t="shared" si="305"/>
        <v>-1.2255996223386134E-2</v>
      </c>
      <c r="AL136" s="27">
        <f t="shared" si="305"/>
        <v>0.57298445383408314</v>
      </c>
      <c r="AM136" s="27">
        <f t="shared" si="306"/>
        <v>0.56072845761069701</v>
      </c>
      <c r="AS136" t="str">
        <f t="shared" si="320"/>
        <v>61 Caring personal service occupations</v>
      </c>
      <c r="AT136" s="27">
        <f t="shared" si="307"/>
        <v>0.35069084260084615</v>
      </c>
      <c r="AU136" s="27">
        <f t="shared" si="307"/>
        <v>0.28485577081981539</v>
      </c>
      <c r="AV136" s="27">
        <f t="shared" si="307"/>
        <v>3.4657033437257567E-2</v>
      </c>
      <c r="AW136" s="27">
        <f t="shared" si="307"/>
        <v>0.48246412676514838</v>
      </c>
      <c r="AX136" s="27">
        <f t="shared" si="308"/>
        <v>0.51712116020240595</v>
      </c>
      <c r="BD136" t="str">
        <f t="shared" si="321"/>
        <v>61 Caring personal service occupations</v>
      </c>
      <c r="BE136" s="27">
        <f t="shared" si="309"/>
        <v>1.2680157213591485</v>
      </c>
      <c r="BF136" s="27">
        <f t="shared" si="309"/>
        <v>-0.21762522465391321</v>
      </c>
      <c r="BG136" s="27">
        <f t="shared" si="309"/>
        <v>2.0039586001296232</v>
      </c>
      <c r="BH136" s="27">
        <f t="shared" si="309"/>
        <v>2.6542062274440159</v>
      </c>
      <c r="BI136" s="27">
        <f t="shared" si="310"/>
        <v>4.6581648275736391</v>
      </c>
      <c r="BO136" t="str">
        <f t="shared" si="322"/>
        <v>61 Caring personal service occupations</v>
      </c>
      <c r="BP136" s="27">
        <f t="shared" si="311"/>
        <v>0.74137465884617981</v>
      </c>
      <c r="BQ136" s="27">
        <f t="shared" si="311"/>
        <v>-1.4857646946203449</v>
      </c>
      <c r="BR136" s="27">
        <f t="shared" si="311"/>
        <v>0.5158485995937454</v>
      </c>
      <c r="BS136" s="27">
        <f t="shared" si="311"/>
        <v>-0.94703957650471438</v>
      </c>
      <c r="BT136" s="27">
        <f t="shared" si="312"/>
        <v>-0.43119097691096897</v>
      </c>
      <c r="BZ136" t="str">
        <f t="shared" si="323"/>
        <v>61 Caring personal service occupations</v>
      </c>
      <c r="CA136" s="68">
        <f t="shared" si="313"/>
        <v>-1.0542341478011039</v>
      </c>
      <c r="CB136" s="68">
        <f t="shared" si="313"/>
        <v>-0.49397476402060647</v>
      </c>
      <c r="CC136" s="68">
        <f t="shared" si="313"/>
        <v>-0.4937128128299404</v>
      </c>
      <c r="CD136" s="68">
        <f t="shared" si="313"/>
        <v>-0.17957551125966953</v>
      </c>
      <c r="CE136" s="68">
        <f t="shared" si="314"/>
        <v>-0.67328832408960992</v>
      </c>
      <c r="CK136" t="str">
        <f t="shared" si="324"/>
        <v>61 Caring personal service occupations</v>
      </c>
      <c r="CL136" s="68">
        <f t="shared" si="315"/>
        <v>-4.2253269849128305E-2</v>
      </c>
      <c r="CM136" s="68">
        <f t="shared" si="315"/>
        <v>-0.13436313480524797</v>
      </c>
      <c r="CN136" s="68">
        <f t="shared" si="315"/>
        <v>1.4327920429894392E-2</v>
      </c>
      <c r="CO136" s="68">
        <f t="shared" si="315"/>
        <v>-3.5384579351763312E-2</v>
      </c>
      <c r="CP136" s="68">
        <f t="shared" si="316"/>
        <v>-2.105665892186892E-2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2.2519308098251957E-3</v>
      </c>
      <c r="C137" s="27">
        <f t="shared" si="299"/>
        <v>-1.4250040187907716E-3</v>
      </c>
      <c r="D137" s="27">
        <f t="shared" si="299"/>
        <v>4.9614346361461972E-3</v>
      </c>
      <c r="E137" s="27">
        <f t="shared" si="299"/>
        <v>8.8286842872705787E-3</v>
      </c>
      <c r="F137" s="27">
        <f t="shared" si="300"/>
        <v>1.3790118923416776E-2</v>
      </c>
      <c r="L137" t="str">
        <f t="shared" si="317"/>
        <v>62 Leisure, travel and related personal service occupations</v>
      </c>
      <c r="M137" s="27">
        <f t="shared" si="301"/>
        <v>5.9068895022653445E-2</v>
      </c>
      <c r="N137" s="27">
        <f t="shared" si="301"/>
        <v>-2.4753218809369898E-2</v>
      </c>
      <c r="O137" s="27">
        <f t="shared" si="301"/>
        <v>8.2874122670770795E-2</v>
      </c>
      <c r="P137" s="27">
        <f t="shared" si="301"/>
        <v>0.10185535967042303</v>
      </c>
      <c r="Q137" s="27">
        <f t="shared" si="302"/>
        <v>0.18472948234119382</v>
      </c>
      <c r="W137" t="str">
        <f t="shared" si="318"/>
        <v>62 Leisure, travel and related personal service occupations</v>
      </c>
      <c r="X137" s="27">
        <f t="shared" si="303"/>
        <v>0.20260353975568413</v>
      </c>
      <c r="Y137" s="27">
        <f t="shared" si="303"/>
        <v>0.2046645210448772</v>
      </c>
      <c r="Z137" s="27">
        <f t="shared" si="303"/>
        <v>0.27580516108778097</v>
      </c>
      <c r="AA137" s="27">
        <f t="shared" si="303"/>
        <v>0.69296730948914531</v>
      </c>
      <c r="AB137" s="27">
        <f t="shared" si="304"/>
        <v>0.96877247057692628</v>
      </c>
      <c r="AH137" t="str">
        <f t="shared" si="319"/>
        <v>62 Leisure, travel and related personal service occupations</v>
      </c>
      <c r="AI137" s="27">
        <f t="shared" si="305"/>
        <v>0.13563859215700713</v>
      </c>
      <c r="AJ137" s="27">
        <f t="shared" si="305"/>
        <v>0.11483067805668268</v>
      </c>
      <c r="AK137" s="27">
        <f t="shared" si="305"/>
        <v>4.9498837594512346E-2</v>
      </c>
      <c r="AL137" s="27">
        <f t="shared" si="305"/>
        <v>0.29386165810572817</v>
      </c>
      <c r="AM137" s="27">
        <f t="shared" si="306"/>
        <v>0.34336049570024052</v>
      </c>
      <c r="AS137" t="str">
        <f t="shared" si="320"/>
        <v>62 Leisure, travel and related personal service occupations</v>
      </c>
      <c r="AT137" s="27">
        <f t="shared" si="307"/>
        <v>0.15236113881265112</v>
      </c>
      <c r="AU137" s="27">
        <f t="shared" si="307"/>
        <v>0.25007274776152788</v>
      </c>
      <c r="AV137" s="27">
        <f t="shared" si="307"/>
        <v>0.13657661873206706</v>
      </c>
      <c r="AW137" s="27">
        <f t="shared" si="307"/>
        <v>0.48411784960752158</v>
      </c>
      <c r="AX137" s="27">
        <f t="shared" si="308"/>
        <v>0.62069446833958863</v>
      </c>
      <c r="BD137" t="str">
        <f t="shared" si="321"/>
        <v>62 Leisure, travel and related personal service occupations</v>
      </c>
      <c r="BE137" s="27">
        <f t="shared" si="309"/>
        <v>-3.016882806111898E-2</v>
      </c>
      <c r="BF137" s="27">
        <f t="shared" si="309"/>
        <v>0.12125966139382971</v>
      </c>
      <c r="BG137" s="27">
        <f t="shared" si="309"/>
        <v>3.6659535520161324E-2</v>
      </c>
      <c r="BH137" s="27">
        <f t="shared" si="309"/>
        <v>-0.10254457685790763</v>
      </c>
      <c r="BI137" s="27">
        <f t="shared" si="310"/>
        <v>-6.5885041337746308E-2</v>
      </c>
      <c r="BO137" t="str">
        <f t="shared" si="322"/>
        <v>62 Leisure, travel and related personal service occupations</v>
      </c>
      <c r="BP137" s="27">
        <f t="shared" si="311"/>
        <v>0.17236435150567697</v>
      </c>
      <c r="BQ137" s="27">
        <f t="shared" si="311"/>
        <v>-0.10522937690312961</v>
      </c>
      <c r="BR137" s="27">
        <f t="shared" si="311"/>
        <v>-0.1981776378524458</v>
      </c>
      <c r="BS137" s="27">
        <f t="shared" si="311"/>
        <v>-0.57524536014568639</v>
      </c>
      <c r="BT137" s="27">
        <f t="shared" si="312"/>
        <v>-0.77342299799813219</v>
      </c>
      <c r="BZ137" t="str">
        <f t="shared" si="323"/>
        <v>62 Leisure, travel and related personal service occupations</v>
      </c>
      <c r="CA137" s="68">
        <f t="shared" si="313"/>
        <v>0.20631986271756286</v>
      </c>
      <c r="CB137" s="68">
        <f t="shared" si="313"/>
        <v>-0.14839587264573728</v>
      </c>
      <c r="CC137" s="68">
        <f t="shared" si="313"/>
        <v>-4.9523354870262715E-2</v>
      </c>
      <c r="CD137" s="68">
        <f t="shared" si="313"/>
        <v>-0.49751365486175825</v>
      </c>
      <c r="CE137" s="68">
        <f t="shared" si="314"/>
        <v>-0.54703700973202096</v>
      </c>
      <c r="CK137" t="str">
        <f t="shared" si="324"/>
        <v>62 Leisure, travel and related personal service occupations</v>
      </c>
      <c r="CL137" s="68">
        <f t="shared" si="315"/>
        <v>-1.164137413361821E-2</v>
      </c>
      <c r="CM137" s="68">
        <f t="shared" si="315"/>
        <v>-0.21702196879305535</v>
      </c>
      <c r="CN137" s="68">
        <f t="shared" si="315"/>
        <v>-8.7351573560819074E-2</v>
      </c>
      <c r="CO137" s="68">
        <f t="shared" si="315"/>
        <v>-0.11560263444945479</v>
      </c>
      <c r="CP137" s="68">
        <f t="shared" si="316"/>
        <v>-0.20295420801027386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1.1466239343091282E-4</v>
      </c>
      <c r="C138" s="27">
        <f t="shared" si="299"/>
        <v>-7.4923165320971933E-5</v>
      </c>
      <c r="D138" s="27">
        <f t="shared" si="299"/>
        <v>6.9453094069739374E-4</v>
      </c>
      <c r="E138" s="27">
        <f t="shared" si="299"/>
        <v>6.9777881469378859E-4</v>
      </c>
      <c r="F138" s="27">
        <f t="shared" si="300"/>
        <v>1.3923097553911823E-3</v>
      </c>
      <c r="L138" t="str">
        <f t="shared" si="317"/>
        <v>63 Community and civil enforcement occupations</v>
      </c>
      <c r="M138" s="27">
        <f t="shared" si="301"/>
        <v>-8.3217522308955995E-4</v>
      </c>
      <c r="N138" s="27">
        <f t="shared" si="301"/>
        <v>3.610989568838532E-3</v>
      </c>
      <c r="O138" s="27">
        <f t="shared" si="301"/>
        <v>2.2240215675747473E-3</v>
      </c>
      <c r="P138" s="27">
        <f t="shared" si="301"/>
        <v>8.1353009063216339E-3</v>
      </c>
      <c r="Q138" s="27">
        <f t="shared" si="302"/>
        <v>1.0359322473896381E-2</v>
      </c>
      <c r="W138" t="str">
        <f t="shared" si="318"/>
        <v>63 Community and civil enforcement occupations</v>
      </c>
      <c r="X138" s="27">
        <f t="shared" si="303"/>
        <v>-3.6944136481421169E-3</v>
      </c>
      <c r="Y138" s="27">
        <f t="shared" si="303"/>
        <v>1.4685502931223032E-2</v>
      </c>
      <c r="Z138" s="27">
        <f t="shared" si="303"/>
        <v>1.2852363266539005E-2</v>
      </c>
      <c r="AA138" s="27">
        <f t="shared" si="303"/>
        <v>2.804025158281935E-2</v>
      </c>
      <c r="AB138" s="27">
        <f t="shared" si="304"/>
        <v>4.0892614849358355E-2</v>
      </c>
      <c r="AH138" t="str">
        <f t="shared" si="319"/>
        <v>63 Community and civil enforcement occupations</v>
      </c>
      <c r="AI138" s="27">
        <f t="shared" si="305"/>
        <v>-2.84469053297743E-3</v>
      </c>
      <c r="AJ138" s="27">
        <f t="shared" si="305"/>
        <v>7.7555907398441128E-3</v>
      </c>
      <c r="AK138" s="27">
        <f t="shared" si="305"/>
        <v>-2.6306037744702263E-3</v>
      </c>
      <c r="AL138" s="27">
        <f t="shared" si="305"/>
        <v>6.264343628033877E-3</v>
      </c>
      <c r="AM138" s="27">
        <f t="shared" si="306"/>
        <v>3.6337398535636507E-3</v>
      </c>
      <c r="AS138" t="str">
        <f t="shared" si="320"/>
        <v>63 Community and civil enforcement occupations</v>
      </c>
      <c r="AT138" s="27">
        <f t="shared" si="307"/>
        <v>-4.2886956543916888E-3</v>
      </c>
      <c r="AU138" s="27">
        <f t="shared" si="307"/>
        <v>6.1146589133057837E-3</v>
      </c>
      <c r="AV138" s="27">
        <f t="shared" si="307"/>
        <v>-2.8958751244847342E-3</v>
      </c>
      <c r="AW138" s="27">
        <f t="shared" si="307"/>
        <v>2.8653011028073917E-3</v>
      </c>
      <c r="AX138" s="27">
        <f t="shared" si="308"/>
        <v>-3.0574021677342439E-5</v>
      </c>
      <c r="BD138" t="str">
        <f t="shared" si="321"/>
        <v>63 Community and civil enforcement occupations</v>
      </c>
      <c r="BE138" s="27">
        <f t="shared" si="309"/>
        <v>-2.9798452964302349E-2</v>
      </c>
      <c r="BF138" s="27">
        <f t="shared" si="309"/>
        <v>2.1391267452061102E-2</v>
      </c>
      <c r="BG138" s="27">
        <f t="shared" si="309"/>
        <v>-2.2580628912702946E-2</v>
      </c>
      <c r="BH138" s="27">
        <f t="shared" si="309"/>
        <v>6.8698133410225876E-3</v>
      </c>
      <c r="BI138" s="27">
        <f t="shared" si="310"/>
        <v>-1.5710815571680359E-2</v>
      </c>
      <c r="BO138" t="str">
        <f t="shared" si="322"/>
        <v>63 Community and civil enforcement occupations</v>
      </c>
      <c r="BP138" s="27">
        <f t="shared" si="311"/>
        <v>-2.9869114357224016E-2</v>
      </c>
      <c r="BQ138" s="27">
        <f t="shared" si="311"/>
        <v>3.7363332396298091E-2</v>
      </c>
      <c r="BR138" s="27">
        <f t="shared" si="311"/>
        <v>-3.851269970332552E-2</v>
      </c>
      <c r="BS138" s="27">
        <f t="shared" si="311"/>
        <v>-7.6238095892861013E-4</v>
      </c>
      <c r="BT138" s="27">
        <f t="shared" si="312"/>
        <v>-3.927508066225413E-2</v>
      </c>
      <c r="BZ138" t="str">
        <f t="shared" si="323"/>
        <v>63 Community and civil enforcement occupations</v>
      </c>
      <c r="CA138" s="68">
        <f t="shared" si="313"/>
        <v>-2.0367584302997677E-2</v>
      </c>
      <c r="CB138" s="68">
        <f t="shared" si="313"/>
        <v>2.0539377952452989E-2</v>
      </c>
      <c r="CC138" s="68">
        <f t="shared" si="313"/>
        <v>-2.5620467001092079E-2</v>
      </c>
      <c r="CD138" s="68">
        <f t="shared" si="313"/>
        <v>-1.1789656332412649E-2</v>
      </c>
      <c r="CE138" s="68">
        <f t="shared" si="314"/>
        <v>-3.7410123333504727E-2</v>
      </c>
      <c r="CK138" t="str">
        <f t="shared" si="324"/>
        <v>63 Community and civil enforcement occupations</v>
      </c>
      <c r="CL138" s="68">
        <f t="shared" si="315"/>
        <v>-1.0818397232545161E-2</v>
      </c>
      <c r="CM138" s="68">
        <f t="shared" si="315"/>
        <v>2.6385244563665346E-3</v>
      </c>
      <c r="CN138" s="68">
        <f t="shared" si="315"/>
        <v>-1.2735056646649569E-2</v>
      </c>
      <c r="CO138" s="68">
        <f t="shared" si="315"/>
        <v>-3.8268326971724227E-3</v>
      </c>
      <c r="CP138" s="68">
        <f t="shared" si="316"/>
        <v>-1.6561889343821991E-2</v>
      </c>
    </row>
    <row r="139" spans="1:94" x14ac:dyDescent="0.2">
      <c r="A139" t="str">
        <f t="shared" si="298"/>
        <v>71 Sales occupations</v>
      </c>
      <c r="B139" s="27">
        <f t="shared" si="299"/>
        <v>8.8067539548938728E-3</v>
      </c>
      <c r="C139" s="27">
        <f t="shared" si="299"/>
        <v>-1.0615463160725452E-2</v>
      </c>
      <c r="D139" s="27">
        <f t="shared" si="299"/>
        <v>1.9874944992959484E-2</v>
      </c>
      <c r="E139" s="27">
        <f t="shared" si="299"/>
        <v>3.0456183712417539E-2</v>
      </c>
      <c r="F139" s="27">
        <f t="shared" si="300"/>
        <v>5.0331128705377023E-2</v>
      </c>
      <c r="L139" t="str">
        <f t="shared" si="317"/>
        <v>71 Sales occupations</v>
      </c>
      <c r="M139" s="27">
        <f t="shared" si="301"/>
        <v>9.877010275812681E-2</v>
      </c>
      <c r="N139" s="27">
        <f t="shared" si="301"/>
        <v>-5.5031629113178049E-4</v>
      </c>
      <c r="O139" s="27">
        <f t="shared" si="301"/>
        <v>0.23580265343913198</v>
      </c>
      <c r="P139" s="27">
        <f t="shared" si="301"/>
        <v>0.45288295997114592</v>
      </c>
      <c r="Q139" s="27">
        <f t="shared" si="302"/>
        <v>0.6886856134102779</v>
      </c>
      <c r="W139" t="str">
        <f t="shared" si="318"/>
        <v>71 Sales occupations</v>
      </c>
      <c r="X139" s="27">
        <f t="shared" si="303"/>
        <v>-0.11469189786853162</v>
      </c>
      <c r="Y139" s="27">
        <f t="shared" si="303"/>
        <v>0.57210751289675876</v>
      </c>
      <c r="Z139" s="27">
        <f t="shared" si="303"/>
        <v>0.12291864836954103</v>
      </c>
      <c r="AA139" s="27">
        <f t="shared" si="303"/>
        <v>1.2321566621746092</v>
      </c>
      <c r="AB139" s="27">
        <f t="shared" si="304"/>
        <v>1.3550753105441502</v>
      </c>
      <c r="AH139" t="str">
        <f t="shared" si="319"/>
        <v>71 Sales occupations</v>
      </c>
      <c r="AI139" s="27">
        <f t="shared" si="305"/>
        <v>-0.11096770408658307</v>
      </c>
      <c r="AJ139" s="27">
        <f t="shared" si="305"/>
        <v>0.20676284297309944</v>
      </c>
      <c r="AK139" s="27">
        <f t="shared" si="305"/>
        <v>-6.6053408499058497E-2</v>
      </c>
      <c r="AL139" s="27">
        <f t="shared" si="305"/>
        <v>0.27862530126482365</v>
      </c>
      <c r="AM139" s="27">
        <f t="shared" si="306"/>
        <v>0.21257189276576516</v>
      </c>
      <c r="AS139" t="str">
        <f t="shared" si="320"/>
        <v>71 Sales occupations</v>
      </c>
      <c r="AT139" s="27">
        <f t="shared" si="307"/>
        <v>-8.9516430756121923E-2</v>
      </c>
      <c r="AU139" s="27">
        <f t="shared" si="307"/>
        <v>0.13806277578337967</v>
      </c>
      <c r="AV139" s="27">
        <f t="shared" si="307"/>
        <v>-6.2720449496659891E-2</v>
      </c>
      <c r="AW139" s="27">
        <f t="shared" si="307"/>
        <v>0.19035139007674762</v>
      </c>
      <c r="AX139" s="27">
        <f t="shared" si="308"/>
        <v>0.12763094058008773</v>
      </c>
      <c r="BD139" t="str">
        <f t="shared" si="321"/>
        <v>71 Sales occupations</v>
      </c>
      <c r="BE139" s="27">
        <f t="shared" si="309"/>
        <v>-1.1739902330215202</v>
      </c>
      <c r="BF139" s="27">
        <f t="shared" si="309"/>
        <v>0.10445845519158858</v>
      </c>
      <c r="BG139" s="27">
        <f t="shared" si="309"/>
        <v>8.4317760935734398E-2</v>
      </c>
      <c r="BH139" s="27">
        <f t="shared" si="309"/>
        <v>0.47581204441958924</v>
      </c>
      <c r="BI139" s="27">
        <f t="shared" si="310"/>
        <v>0.56012980535532364</v>
      </c>
      <c r="BO139" t="str">
        <f t="shared" si="322"/>
        <v>71 Sales occupations</v>
      </c>
      <c r="BP139" s="27">
        <f t="shared" si="311"/>
        <v>-1.5647048237999623</v>
      </c>
      <c r="BQ139" s="27">
        <f t="shared" si="311"/>
        <v>-0.25625265934009178</v>
      </c>
      <c r="BR139" s="27">
        <f t="shared" si="311"/>
        <v>-0.74963576584921654</v>
      </c>
      <c r="BS139" s="27">
        <f t="shared" si="311"/>
        <v>-1.2585843144619639</v>
      </c>
      <c r="BT139" s="27">
        <f t="shared" si="312"/>
        <v>-2.0082200803111805</v>
      </c>
      <c r="BZ139" t="str">
        <f t="shared" si="323"/>
        <v>71 Sales occupations</v>
      </c>
      <c r="CA139" s="68">
        <f t="shared" si="313"/>
        <v>-0.83664767394605111</v>
      </c>
      <c r="CB139" s="68">
        <f t="shared" si="313"/>
        <v>-0.59088465092702069</v>
      </c>
      <c r="CC139" s="68">
        <f t="shared" si="313"/>
        <v>-1.0241617770227043</v>
      </c>
      <c r="CD139" s="68">
        <f t="shared" si="313"/>
        <v>-2.1226573833903961</v>
      </c>
      <c r="CE139" s="68">
        <f t="shared" si="314"/>
        <v>-3.1468191604131004</v>
      </c>
      <c r="CK139" t="str">
        <f t="shared" si="324"/>
        <v>71 Sales occupations</v>
      </c>
      <c r="CL139" s="68">
        <f t="shared" si="315"/>
        <v>-0.55435728138119478</v>
      </c>
      <c r="CM139" s="68">
        <f t="shared" si="315"/>
        <v>-0.5666385298270129</v>
      </c>
      <c r="CN139" s="68">
        <f t="shared" si="315"/>
        <v>-0.40411883469509968</v>
      </c>
      <c r="CO139" s="68">
        <f t="shared" si="315"/>
        <v>-0.4302440856662415</v>
      </c>
      <c r="CP139" s="68">
        <f t="shared" si="316"/>
        <v>-0.83436292036134119</v>
      </c>
    </row>
    <row r="140" spans="1:94" x14ac:dyDescent="0.2">
      <c r="A140" t="str">
        <f t="shared" si="298"/>
        <v>72 Customer service occupations</v>
      </c>
      <c r="B140" s="27">
        <f t="shared" si="299"/>
        <v>4.2488506950806929E-3</v>
      </c>
      <c r="C140" s="27">
        <f t="shared" si="299"/>
        <v>-1.0836411644020438E-4</v>
      </c>
      <c r="D140" s="27">
        <f t="shared" si="299"/>
        <v>1.8182673493384711E-2</v>
      </c>
      <c r="E140" s="27">
        <f t="shared" si="299"/>
        <v>2.07374282145261E-2</v>
      </c>
      <c r="F140" s="27">
        <f t="shared" si="300"/>
        <v>3.8920101707910812E-2</v>
      </c>
      <c r="L140" t="str">
        <f t="shared" si="317"/>
        <v>72 Customer service occupations</v>
      </c>
      <c r="M140" s="27">
        <f t="shared" si="301"/>
        <v>8.8277953516215202E-2</v>
      </c>
      <c r="N140" s="27">
        <f t="shared" si="301"/>
        <v>-1.1931440062405541E-2</v>
      </c>
      <c r="O140" s="27">
        <f t="shared" si="301"/>
        <v>0.20823694904737944</v>
      </c>
      <c r="P140" s="27">
        <f t="shared" si="301"/>
        <v>0.249557797246173</v>
      </c>
      <c r="Q140" s="27">
        <f t="shared" si="302"/>
        <v>0.45779474629355243</v>
      </c>
      <c r="W140" t="str">
        <f t="shared" si="318"/>
        <v>72 Customer service occupations</v>
      </c>
      <c r="X140" s="27">
        <f t="shared" si="303"/>
        <v>0.1245839543380669</v>
      </c>
      <c r="Y140" s="27">
        <f t="shared" si="303"/>
        <v>0.18438231058683408</v>
      </c>
      <c r="Z140" s="27">
        <f t="shared" si="303"/>
        <v>0.41564109400246041</v>
      </c>
      <c r="AA140" s="27">
        <f t="shared" si="303"/>
        <v>0.65740208314360093</v>
      </c>
      <c r="AB140" s="27">
        <f t="shared" si="304"/>
        <v>1.0730431771460613</v>
      </c>
      <c r="AH140" t="str">
        <f t="shared" si="319"/>
        <v>72 Customer service occupations</v>
      </c>
      <c r="AI140" s="27">
        <f t="shared" si="305"/>
        <v>5.2935432232852797E-2</v>
      </c>
      <c r="AJ140" s="27">
        <f t="shared" si="305"/>
        <v>8.1440129712892551E-2</v>
      </c>
      <c r="AK140" s="27">
        <f t="shared" si="305"/>
        <v>0.13814705753352641</v>
      </c>
      <c r="AL140" s="27">
        <f t="shared" si="305"/>
        <v>0.21655803201887103</v>
      </c>
      <c r="AM140" s="27">
        <f t="shared" si="306"/>
        <v>0.35470508955239743</v>
      </c>
      <c r="AS140" t="str">
        <f t="shared" si="320"/>
        <v>72 Customer service occupations</v>
      </c>
      <c r="AT140" s="27">
        <f t="shared" si="307"/>
        <v>3.1371812510144093E-2</v>
      </c>
      <c r="AU140" s="27">
        <f t="shared" si="307"/>
        <v>7.5553798855512722E-2</v>
      </c>
      <c r="AV140" s="27">
        <f t="shared" si="307"/>
        <v>0.12333282613117846</v>
      </c>
      <c r="AW140" s="27">
        <f t="shared" si="307"/>
        <v>0.16085027390452344</v>
      </c>
      <c r="AX140" s="27">
        <f t="shared" si="308"/>
        <v>0.28418310003570191</v>
      </c>
      <c r="BD140" t="str">
        <f t="shared" si="321"/>
        <v>72 Customer service occupations</v>
      </c>
      <c r="BE140" s="27">
        <f t="shared" si="309"/>
        <v>-9.8165975467894295E-3</v>
      </c>
      <c r="BF140" s="27">
        <f t="shared" si="309"/>
        <v>4.8675440053960184E-2</v>
      </c>
      <c r="BG140" s="27">
        <f t="shared" si="309"/>
        <v>0.47639290161692038</v>
      </c>
      <c r="BH140" s="27">
        <f t="shared" si="309"/>
        <v>0.25204936297208036</v>
      </c>
      <c r="BI140" s="27">
        <f t="shared" si="310"/>
        <v>0.72844226458900074</v>
      </c>
      <c r="BO140" t="str">
        <f t="shared" si="322"/>
        <v>72 Customer service occupations</v>
      </c>
      <c r="BP140" s="27">
        <f t="shared" si="311"/>
        <v>0.12057369434526022</v>
      </c>
      <c r="BQ140" s="27">
        <f t="shared" si="311"/>
        <v>-0.16569558894781289</v>
      </c>
      <c r="BR140" s="27">
        <f t="shared" si="311"/>
        <v>0.52993063426904663</v>
      </c>
      <c r="BS140" s="27">
        <f t="shared" si="311"/>
        <v>-4.3497292531388343E-2</v>
      </c>
      <c r="BT140" s="27">
        <f t="shared" si="312"/>
        <v>0.48643334173765829</v>
      </c>
      <c r="BZ140" t="str">
        <f t="shared" si="323"/>
        <v>72 Customer service occupations</v>
      </c>
      <c r="CA140" s="68">
        <f t="shared" si="313"/>
        <v>-3.9131167589110172E-2</v>
      </c>
      <c r="CB140" s="68">
        <f t="shared" si="313"/>
        <v>-7.9500788399431532E-2</v>
      </c>
      <c r="CC140" s="68">
        <f t="shared" si="313"/>
        <v>6.5921200361470089E-2</v>
      </c>
      <c r="CD140" s="68">
        <f t="shared" si="313"/>
        <v>-8.6398877906164073E-2</v>
      </c>
      <c r="CE140" s="68">
        <f t="shared" si="314"/>
        <v>-2.0477677544693984E-2</v>
      </c>
      <c r="CK140" t="str">
        <f t="shared" si="324"/>
        <v>72 Customer service occupations</v>
      </c>
      <c r="CL140" s="68">
        <f t="shared" si="315"/>
        <v>6.578476291413754E-2</v>
      </c>
      <c r="CM140" s="68">
        <f t="shared" si="315"/>
        <v>-6.672933491582228E-2</v>
      </c>
      <c r="CN140" s="68">
        <f t="shared" si="315"/>
        <v>0.11947936294190181</v>
      </c>
      <c r="CO140" s="68">
        <f t="shared" si="315"/>
        <v>5.3544942748326441E-2</v>
      </c>
      <c r="CP140" s="68">
        <f t="shared" si="316"/>
        <v>0.17302430569022825</v>
      </c>
    </row>
    <row r="141" spans="1:94" x14ac:dyDescent="0.2">
      <c r="A141" t="str">
        <f t="shared" si="298"/>
        <v>81 Process, plant and machine operatives</v>
      </c>
      <c r="B141" s="27">
        <f t="shared" si="299"/>
        <v>4.8194566073357162E-3</v>
      </c>
      <c r="C141" s="27">
        <f t="shared" si="299"/>
        <v>-3.5211510854324529E-3</v>
      </c>
      <c r="D141" s="27">
        <f t="shared" si="299"/>
        <v>1.3593061039658669E-2</v>
      </c>
      <c r="E141" s="27">
        <f t="shared" si="299"/>
        <v>2.4952509110004011E-2</v>
      </c>
      <c r="F141" s="27">
        <f t="shared" si="300"/>
        <v>3.8545570149662679E-2</v>
      </c>
      <c r="L141" t="str">
        <f t="shared" si="317"/>
        <v>81 Process, plant and machine operatives</v>
      </c>
      <c r="M141" s="27">
        <f t="shared" si="301"/>
        <v>2.8380957790067676E-2</v>
      </c>
      <c r="N141" s="27">
        <f t="shared" si="301"/>
        <v>-1.9396929684854916E-2</v>
      </c>
      <c r="O141" s="27">
        <f t="shared" si="301"/>
        <v>0.10285758831327445</v>
      </c>
      <c r="P141" s="27">
        <f t="shared" si="301"/>
        <v>0.14869075661138281</v>
      </c>
      <c r="Q141" s="27">
        <f t="shared" si="302"/>
        <v>0.25154834492465727</v>
      </c>
      <c r="W141" t="str">
        <f t="shared" si="318"/>
        <v>81 Process, plant and machine operatives</v>
      </c>
      <c r="X141" s="27">
        <f t="shared" si="303"/>
        <v>1.304733595458174E-2</v>
      </c>
      <c r="Y141" s="27">
        <f t="shared" si="303"/>
        <v>2.8823718508327267E-2</v>
      </c>
      <c r="Z141" s="27">
        <f t="shared" si="303"/>
        <v>0.2529857356425862</v>
      </c>
      <c r="AA141" s="27">
        <f t="shared" si="303"/>
        <v>0.49372201507074454</v>
      </c>
      <c r="AB141" s="27">
        <f t="shared" si="304"/>
        <v>0.74670775071333073</v>
      </c>
      <c r="AH141" t="str">
        <f t="shared" si="319"/>
        <v>81 Process, plant and machine operatives</v>
      </c>
      <c r="AI141" s="27">
        <f t="shared" si="305"/>
        <v>2.5333631587722838E-3</v>
      </c>
      <c r="AJ141" s="27">
        <f t="shared" si="305"/>
        <v>1.9770006015224106E-2</v>
      </c>
      <c r="AK141" s="27">
        <f t="shared" si="305"/>
        <v>8.5463954530337061E-2</v>
      </c>
      <c r="AL141" s="27">
        <f t="shared" si="305"/>
        <v>0.11146950209142226</v>
      </c>
      <c r="AM141" s="27">
        <f t="shared" si="306"/>
        <v>0.19693345662175932</v>
      </c>
      <c r="AS141" t="str">
        <f t="shared" si="320"/>
        <v>81 Process, plant and machine operatives</v>
      </c>
      <c r="AT141" s="27">
        <f t="shared" si="307"/>
        <v>8.5296416420813648E-3</v>
      </c>
      <c r="AU141" s="27">
        <f t="shared" si="307"/>
        <v>7.1794422334509056E-3</v>
      </c>
      <c r="AV141" s="27">
        <f t="shared" si="307"/>
        <v>0.18067280920382522</v>
      </c>
      <c r="AW141" s="27">
        <f t="shared" si="307"/>
        <v>0.20318408682773492</v>
      </c>
      <c r="AX141" s="27">
        <f t="shared" si="308"/>
        <v>0.38385689603156015</v>
      </c>
      <c r="BD141" t="str">
        <f t="shared" si="321"/>
        <v>81 Process, plant and machine operatives</v>
      </c>
      <c r="BE141" s="27">
        <f t="shared" si="309"/>
        <v>0.1660234465326873</v>
      </c>
      <c r="BF141" s="27">
        <f t="shared" si="309"/>
        <v>-0.41930394549111849</v>
      </c>
      <c r="BG141" s="27">
        <f t="shared" si="309"/>
        <v>0.94383361798494203</v>
      </c>
      <c r="BH141" s="27">
        <f t="shared" si="309"/>
        <v>0.58747369354126189</v>
      </c>
      <c r="BI141" s="27">
        <f t="shared" si="310"/>
        <v>1.5313073115262039</v>
      </c>
      <c r="BO141" t="str">
        <f t="shared" si="322"/>
        <v>81 Process, plant and machine operatives</v>
      </c>
      <c r="BP141" s="27">
        <f t="shared" si="311"/>
        <v>-3.5085355293240639E-4</v>
      </c>
      <c r="BQ141" s="27">
        <f t="shared" si="311"/>
        <v>-0.20476508357995016</v>
      </c>
      <c r="BR141" s="27">
        <f t="shared" si="311"/>
        <v>0.79717974840647665</v>
      </c>
      <c r="BS141" s="27">
        <f t="shared" si="311"/>
        <v>4.9058633508890281E-2</v>
      </c>
      <c r="BT141" s="27">
        <f t="shared" si="312"/>
        <v>0.84623838191536693</v>
      </c>
      <c r="BZ141" t="str">
        <f t="shared" si="323"/>
        <v>81 Process, plant and machine operatives</v>
      </c>
      <c r="CA141" s="68">
        <f t="shared" si="313"/>
        <v>-0.19568944426027679</v>
      </c>
      <c r="CB141" s="68">
        <f t="shared" si="313"/>
        <v>-0.53943801468677721</v>
      </c>
      <c r="CC141" s="68">
        <f t="shared" si="313"/>
        <v>0.25472861071616437</v>
      </c>
      <c r="CD141" s="68">
        <f t="shared" si="313"/>
        <v>-1.6492074635787999</v>
      </c>
      <c r="CE141" s="68">
        <f t="shared" si="314"/>
        <v>-1.3944788528626355</v>
      </c>
      <c r="CK141" t="str">
        <f t="shared" si="324"/>
        <v>81 Process, plant and machine operatives</v>
      </c>
      <c r="CL141" s="68">
        <f t="shared" si="315"/>
        <v>-0.21345373242201959</v>
      </c>
      <c r="CM141" s="68">
        <f t="shared" si="315"/>
        <v>-0.38799919358705814</v>
      </c>
      <c r="CN141" s="68">
        <f t="shared" si="315"/>
        <v>-0.34619855721316006</v>
      </c>
      <c r="CO141" s="68">
        <f t="shared" si="315"/>
        <v>-0.27651506273308368</v>
      </c>
      <c r="CP141" s="68">
        <f t="shared" si="316"/>
        <v>-0.62271361994624375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1.3960930235896847E-2</v>
      </c>
      <c r="C142" s="27">
        <f t="shared" si="299"/>
        <v>-6.8976489159757598E-4</v>
      </c>
      <c r="D142" s="27">
        <f t="shared" si="299"/>
        <v>2.5141771466839886E-2</v>
      </c>
      <c r="E142" s="27">
        <f t="shared" si="299"/>
        <v>2.4856320819401853E-2</v>
      </c>
      <c r="F142" s="27">
        <f t="shared" si="300"/>
        <v>4.999809228624174E-2</v>
      </c>
      <c r="L142" t="str">
        <f t="shared" si="317"/>
        <v>82 Transport and mobile machine drivers and operatives</v>
      </c>
      <c r="M142" s="27">
        <f t="shared" si="301"/>
        <v>6.9614276191301089E-2</v>
      </c>
      <c r="N142" s="27">
        <f t="shared" si="301"/>
        <v>-1.6714223652831151E-3</v>
      </c>
      <c r="O142" s="27">
        <f t="shared" si="301"/>
        <v>0.131342921706044</v>
      </c>
      <c r="P142" s="27">
        <f t="shared" si="301"/>
        <v>0.16280392686429235</v>
      </c>
      <c r="Q142" s="27">
        <f t="shared" si="302"/>
        <v>0.29414684857033635</v>
      </c>
      <c r="W142" t="str">
        <f t="shared" si="318"/>
        <v>82 Transport and mobile machine drivers and operatives</v>
      </c>
      <c r="X142" s="27">
        <f t="shared" si="303"/>
        <v>0.18897426945311102</v>
      </c>
      <c r="Y142" s="27">
        <f t="shared" si="303"/>
        <v>5.7803847419320098E-2</v>
      </c>
      <c r="Z142" s="27">
        <f t="shared" si="303"/>
        <v>0.2281416592959139</v>
      </c>
      <c r="AA142" s="27">
        <f t="shared" si="303"/>
        <v>0.39293919559681711</v>
      </c>
      <c r="AB142" s="27">
        <f t="shared" si="304"/>
        <v>0.62108085489273102</v>
      </c>
      <c r="AH142" t="str">
        <f t="shared" si="319"/>
        <v>82 Transport and mobile machine drivers and operatives</v>
      </c>
      <c r="AI142" s="27">
        <f t="shared" si="305"/>
        <v>9.6516415635125086E-2</v>
      </c>
      <c r="AJ142" s="27">
        <f t="shared" si="305"/>
        <v>2.1782010993290024E-2</v>
      </c>
      <c r="AK142" s="27">
        <f t="shared" si="305"/>
        <v>0.11571194036715976</v>
      </c>
      <c r="AL142" s="27">
        <f t="shared" si="305"/>
        <v>0.13102196014846845</v>
      </c>
      <c r="AM142" s="27">
        <f t="shared" si="306"/>
        <v>0.24673390051562821</v>
      </c>
      <c r="AS142" t="str">
        <f t="shared" si="320"/>
        <v>82 Transport and mobile machine drivers and operatives</v>
      </c>
      <c r="AT142" s="27">
        <f t="shared" si="307"/>
        <v>0.12723574554141387</v>
      </c>
      <c r="AU142" s="27">
        <f t="shared" si="307"/>
        <v>3.3939209099159706E-2</v>
      </c>
      <c r="AV142" s="27">
        <f t="shared" si="307"/>
        <v>0.16879757225470082</v>
      </c>
      <c r="AW142" s="27">
        <f t="shared" si="307"/>
        <v>0.18364517896742705</v>
      </c>
      <c r="AX142" s="27">
        <f t="shared" si="308"/>
        <v>0.35244275122212787</v>
      </c>
      <c r="BD142" t="str">
        <f t="shared" si="321"/>
        <v>82 Transport and mobile machine drivers and operatives</v>
      </c>
      <c r="BE142" s="27">
        <f t="shared" si="309"/>
        <v>0.72124983802120513</v>
      </c>
      <c r="BF142" s="27">
        <f t="shared" si="309"/>
        <v>-0.60582285101403333</v>
      </c>
      <c r="BG142" s="27">
        <f t="shared" si="309"/>
        <v>0.82699485778617676</v>
      </c>
      <c r="BH142" s="27">
        <f t="shared" si="309"/>
        <v>0.65137604833401097</v>
      </c>
      <c r="BI142" s="27">
        <f t="shared" si="310"/>
        <v>1.4783709061201877</v>
      </c>
      <c r="BO142" t="str">
        <f t="shared" si="322"/>
        <v>82 Transport and mobile machine drivers and operatives</v>
      </c>
      <c r="BP142" s="27">
        <f t="shared" si="311"/>
        <v>0.79958936648007573</v>
      </c>
      <c r="BQ142" s="27">
        <f t="shared" si="311"/>
        <v>-0.22627899628034953</v>
      </c>
      <c r="BR142" s="27">
        <f t="shared" si="311"/>
        <v>0.46528721513825744</v>
      </c>
      <c r="BS142" s="27">
        <f t="shared" si="311"/>
        <v>0.1707488502202299</v>
      </c>
      <c r="BT142" s="27">
        <f t="shared" si="312"/>
        <v>0.63603606535848733</v>
      </c>
      <c r="BZ142" t="str">
        <f t="shared" si="323"/>
        <v>82 Transport and mobile machine drivers and operatives</v>
      </c>
      <c r="CA142" s="68">
        <f t="shared" si="313"/>
        <v>0.3286211813883364</v>
      </c>
      <c r="CB142" s="68">
        <f t="shared" si="313"/>
        <v>-0.91579817335388913</v>
      </c>
      <c r="CC142" s="68">
        <f t="shared" si="313"/>
        <v>4.24825059270173E-2</v>
      </c>
      <c r="CD142" s="68">
        <f t="shared" si="313"/>
        <v>-0.62700413149273926</v>
      </c>
      <c r="CE142" s="68">
        <f t="shared" si="314"/>
        <v>-0.58452162556572196</v>
      </c>
      <c r="CK142" t="str">
        <f t="shared" si="324"/>
        <v>82 Transport and mobile machine drivers and operatives</v>
      </c>
      <c r="CL142" s="68">
        <f t="shared" si="315"/>
        <v>0.38295080819927652</v>
      </c>
      <c r="CM142" s="68">
        <f t="shared" si="315"/>
        <v>-0.59298776813490006</v>
      </c>
      <c r="CN142" s="68">
        <f t="shared" si="315"/>
        <v>-0.19024694481852999</v>
      </c>
      <c r="CO142" s="68">
        <f t="shared" si="315"/>
        <v>-0.54305593295945787</v>
      </c>
      <c r="CP142" s="68">
        <f t="shared" si="316"/>
        <v>-0.73330287777798786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-9.4936031546108879E-5</v>
      </c>
      <c r="C143" s="27">
        <f t="shared" si="299"/>
        <v>4.7658718002132803E-5</v>
      </c>
      <c r="D143" s="27">
        <f t="shared" si="299"/>
        <v>7.5843104417034561E-5</v>
      </c>
      <c r="E143" s="27">
        <f t="shared" si="299"/>
        <v>1.8677926748762941E-4</v>
      </c>
      <c r="F143" s="27">
        <f t="shared" si="300"/>
        <v>2.6262237190466397E-4</v>
      </c>
      <c r="L143" t="str">
        <f t="shared" si="317"/>
        <v>91 Elementary trades and related occupations</v>
      </c>
      <c r="M143" s="27">
        <f t="shared" si="301"/>
        <v>3.5194019651456424E-3</v>
      </c>
      <c r="N143" s="27">
        <f t="shared" si="301"/>
        <v>-6.5790995342420444E-3</v>
      </c>
      <c r="O143" s="27">
        <f t="shared" si="301"/>
        <v>1.3354709930391465E-2</v>
      </c>
      <c r="P143" s="27">
        <f t="shared" si="301"/>
        <v>2.6250244121131708E-2</v>
      </c>
      <c r="Q143" s="27">
        <f t="shared" si="302"/>
        <v>3.9604954051523172E-2</v>
      </c>
      <c r="W143" t="str">
        <f t="shared" si="318"/>
        <v>91 Elementary trades and related occupations</v>
      </c>
      <c r="X143" s="27">
        <f t="shared" si="303"/>
        <v>-1.3565385216374071E-2</v>
      </c>
      <c r="Y143" s="27">
        <f t="shared" si="303"/>
        <v>-4.02307484494413E-3</v>
      </c>
      <c r="Z143" s="27">
        <f t="shared" si="303"/>
        <v>-1.5776999275133596E-2</v>
      </c>
      <c r="AA143" s="27">
        <f t="shared" si="303"/>
        <v>4.7097476308614272E-2</v>
      </c>
      <c r="AB143" s="27">
        <f t="shared" si="304"/>
        <v>3.1320477033480676E-2</v>
      </c>
      <c r="AH143" t="str">
        <f t="shared" si="319"/>
        <v>91 Elementary trades and related occupations</v>
      </c>
      <c r="AI143" s="27">
        <f t="shared" si="305"/>
        <v>-9.465189080631764E-3</v>
      </c>
      <c r="AJ143" s="27">
        <f t="shared" si="305"/>
        <v>-3.6599726190396642E-3</v>
      </c>
      <c r="AK143" s="27">
        <f t="shared" si="305"/>
        <v>4.3250292765795173E-3</v>
      </c>
      <c r="AL143" s="27">
        <f t="shared" si="305"/>
        <v>7.2675205954614575E-2</v>
      </c>
      <c r="AM143" s="27">
        <f t="shared" si="306"/>
        <v>7.7000235231194092E-2</v>
      </c>
      <c r="AS143" t="str">
        <f t="shared" si="320"/>
        <v>91 Elementary trades and related occupations</v>
      </c>
      <c r="AT143" s="27">
        <f t="shared" si="307"/>
        <v>-2.2135506756257417E-2</v>
      </c>
      <c r="AU143" s="27">
        <f t="shared" si="307"/>
        <v>2.9633282595632776E-2</v>
      </c>
      <c r="AV143" s="27">
        <f t="shared" si="307"/>
        <v>-8.9680952280438153E-3</v>
      </c>
      <c r="AW143" s="27">
        <f t="shared" si="307"/>
        <v>3.4798174087570632E-2</v>
      </c>
      <c r="AX143" s="27">
        <f t="shared" si="308"/>
        <v>2.5830078859526817E-2</v>
      </c>
      <c r="BD143" t="str">
        <f t="shared" si="321"/>
        <v>91 Elementary trades and related occupations</v>
      </c>
      <c r="BE143" s="27">
        <f t="shared" si="309"/>
        <v>-0.11409515545989168</v>
      </c>
      <c r="BF143" s="27">
        <f t="shared" si="309"/>
        <v>-0.12785525106122575</v>
      </c>
      <c r="BG143" s="27">
        <f t="shared" si="309"/>
        <v>6.0856618331123102E-2</v>
      </c>
      <c r="BH143" s="27">
        <f t="shared" si="309"/>
        <v>0.2084102540564019</v>
      </c>
      <c r="BI143" s="27">
        <f t="shared" si="310"/>
        <v>0.269266872387525</v>
      </c>
      <c r="BO143" t="str">
        <f t="shared" si="322"/>
        <v>91 Elementary trades and related occupations</v>
      </c>
      <c r="BP143" s="27">
        <f t="shared" si="311"/>
        <v>-0.32233243821276325</v>
      </c>
      <c r="BQ143" s="27">
        <f t="shared" si="311"/>
        <v>-2.6745867544389679E-2</v>
      </c>
      <c r="BR143" s="27">
        <f t="shared" si="311"/>
        <v>-0.33945536998694403</v>
      </c>
      <c r="BS143" s="27">
        <f t="shared" si="311"/>
        <v>-8.9059818940243396E-2</v>
      </c>
      <c r="BT143" s="27">
        <f t="shared" si="312"/>
        <v>-0.42851518892718743</v>
      </c>
      <c r="BZ143" t="str">
        <f t="shared" si="323"/>
        <v>91 Elementary trades and related occupations</v>
      </c>
      <c r="CA143" s="68">
        <f t="shared" si="313"/>
        <v>-0.32771199815850549</v>
      </c>
      <c r="CB143" s="68">
        <f t="shared" si="313"/>
        <v>-0.39220348535896887</v>
      </c>
      <c r="CC143" s="68">
        <f t="shared" si="313"/>
        <v>-0.41952118531149196</v>
      </c>
      <c r="CD143" s="68">
        <f t="shared" si="313"/>
        <v>-0.2970868487495224</v>
      </c>
      <c r="CE143" s="68">
        <f t="shared" si="314"/>
        <v>-0.71660803406101437</v>
      </c>
      <c r="CK143" t="str">
        <f t="shared" si="324"/>
        <v>91 Elementary trades and related occupations</v>
      </c>
      <c r="CL143" s="68">
        <f t="shared" si="315"/>
        <v>-0.15027476087846492</v>
      </c>
      <c r="CM143" s="68">
        <f t="shared" si="315"/>
        <v>-0.28194306742169228</v>
      </c>
      <c r="CN143" s="68">
        <f t="shared" si="315"/>
        <v>-0.24641290348304418</v>
      </c>
      <c r="CO143" s="68">
        <f t="shared" si="315"/>
        <v>-0.18076814903674149</v>
      </c>
      <c r="CP143" s="68">
        <f t="shared" si="316"/>
        <v>-0.42718105251978566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1.3639969818528067E-3</v>
      </c>
      <c r="C144" s="27">
        <f t="shared" si="299"/>
        <v>8.7231919761520532E-4</v>
      </c>
      <c r="D144" s="27">
        <f t="shared" si="299"/>
        <v>1.3201240756905232E-2</v>
      </c>
      <c r="E144" s="27">
        <f t="shared" si="299"/>
        <v>1.481200964251405E-2</v>
      </c>
      <c r="F144" s="27">
        <f t="shared" si="300"/>
        <v>2.8013250399419282E-2</v>
      </c>
      <c r="L144" t="str">
        <f t="shared" ref="L144" si="325">A144</f>
        <v>92 Elementary administration and service occupations</v>
      </c>
      <c r="M144" s="27">
        <f t="shared" si="301"/>
        <v>0.18619922408552692</v>
      </c>
      <c r="N144" s="27">
        <f t="shared" si="301"/>
        <v>1.6889225576659395E-2</v>
      </c>
      <c r="O144" s="27">
        <f t="shared" si="301"/>
        <v>0.39550049466371806</v>
      </c>
      <c r="P144" s="27">
        <f t="shared" si="301"/>
        <v>0.63692395082276132</v>
      </c>
      <c r="Q144" s="27">
        <f t="shared" si="302"/>
        <v>1.0324244454864795</v>
      </c>
      <c r="W144" t="str">
        <f t="shared" ref="W144" si="326">A144</f>
        <v>92 Elementary administration and service occupations</v>
      </c>
      <c r="X144" s="27">
        <f t="shared" si="303"/>
        <v>0.41208458569929007</v>
      </c>
      <c r="Y144" s="27">
        <f t="shared" si="303"/>
        <v>0.53933860462025907</v>
      </c>
      <c r="Z144" s="27">
        <f t="shared" si="303"/>
        <v>0.53498370716457755</v>
      </c>
      <c r="AA144" s="27">
        <f t="shared" si="303"/>
        <v>1.634457119292235</v>
      </c>
      <c r="AB144" s="27">
        <f t="shared" si="304"/>
        <v>2.1694408264568126</v>
      </c>
      <c r="AH144" t="str">
        <f t="shared" ref="AH144" si="327">L144</f>
        <v>92 Elementary administration and service occupations</v>
      </c>
      <c r="AI144" s="27">
        <f t="shared" si="305"/>
        <v>0.21733148378962719</v>
      </c>
      <c r="AJ144" s="27">
        <f t="shared" si="305"/>
        <v>0.2708052517068591</v>
      </c>
      <c r="AK144" s="27">
        <f t="shared" si="305"/>
        <v>0.28404318629406955</v>
      </c>
      <c r="AL144" s="27">
        <f t="shared" si="305"/>
        <v>0.88807289680795432</v>
      </c>
      <c r="AM144" s="27">
        <f t="shared" si="306"/>
        <v>1.1721160831020239</v>
      </c>
      <c r="AS144" t="str">
        <f t="shared" ref="AS144" si="328">W144</f>
        <v>92 Elementary administration and service occupations</v>
      </c>
      <c r="AT144" s="27">
        <f t="shared" si="307"/>
        <v>0.10724569702407116</v>
      </c>
      <c r="AU144" s="27">
        <f t="shared" si="307"/>
        <v>0.30959421979859236</v>
      </c>
      <c r="AV144" s="27">
        <f t="shared" si="307"/>
        <v>0.18352582426038122</v>
      </c>
      <c r="AW144" s="27">
        <f t="shared" si="307"/>
        <v>0.7852535957526563</v>
      </c>
      <c r="AX144" s="27">
        <f t="shared" si="308"/>
        <v>0.96877942001303752</v>
      </c>
      <c r="BD144" t="str">
        <f t="shared" ref="BD144" si="329">AH144</f>
        <v>92 Elementary administration and service occupations</v>
      </c>
      <c r="BE144" s="27">
        <f t="shared" si="309"/>
        <v>-0.6388307192091105</v>
      </c>
      <c r="BF144" s="27">
        <f t="shared" si="309"/>
        <v>-0.251511382574793</v>
      </c>
      <c r="BG144" s="27">
        <f t="shared" si="309"/>
        <v>0.34396084692839857</v>
      </c>
      <c r="BH144" s="27">
        <f t="shared" si="309"/>
        <v>0.12735387256371578</v>
      </c>
      <c r="BI144" s="27">
        <f t="shared" si="310"/>
        <v>0.47131471949211434</v>
      </c>
      <c r="BO144" t="str">
        <f t="shared" ref="BO144" si="330">AS144</f>
        <v>92 Elementary administration and service occupations</v>
      </c>
      <c r="BP144" s="27">
        <f t="shared" si="311"/>
        <v>2.3190741763610134E-3</v>
      </c>
      <c r="BQ144" s="27">
        <f t="shared" si="311"/>
        <v>-0.79181629814804744</v>
      </c>
      <c r="BR144" s="27">
        <f t="shared" si="311"/>
        <v>0.4080631773995993</v>
      </c>
      <c r="BS144" s="27">
        <f t="shared" si="311"/>
        <v>-0.98054098653170563</v>
      </c>
      <c r="BT144" s="27">
        <f t="shared" si="312"/>
        <v>-0.57247780913210633</v>
      </c>
      <c r="BZ144" t="str">
        <f t="shared" ref="BZ144" si="331">BD144</f>
        <v>92 Elementary administration and service occupations</v>
      </c>
      <c r="CA144" s="68">
        <f t="shared" si="313"/>
        <v>0.28185940000484599</v>
      </c>
      <c r="CB144" s="68">
        <f t="shared" si="313"/>
        <v>-2.1146400045280025</v>
      </c>
      <c r="CC144" s="68">
        <f t="shared" si="313"/>
        <v>-9.6104024283748757E-2</v>
      </c>
      <c r="CD144" s="68">
        <f t="shared" si="313"/>
        <v>-3.0337981801798772</v>
      </c>
      <c r="CE144" s="68">
        <f t="shared" si="314"/>
        <v>-3.129902204463626</v>
      </c>
      <c r="CK144" t="str">
        <f t="shared" ref="CK144" si="332">BO144</f>
        <v>92 Elementary administration and service occupations</v>
      </c>
      <c r="CL144" s="68">
        <f t="shared" si="315"/>
        <v>-1.197419147313834</v>
      </c>
      <c r="CM144" s="68">
        <f t="shared" si="315"/>
        <v>-1.9220653435040154</v>
      </c>
      <c r="CN144" s="68">
        <f t="shared" si="315"/>
        <v>-1.1621247804817765</v>
      </c>
      <c r="CO144" s="68">
        <f t="shared" si="315"/>
        <v>-1.2535729771646265</v>
      </c>
      <c r="CP144" s="68">
        <f t="shared" si="316"/>
        <v>-2.4156977576464032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1.8265665382458618</v>
      </c>
      <c r="C146" s="29">
        <f>D35-C35</f>
        <v>-0.13497868099032928</v>
      </c>
      <c r="D146" s="29">
        <f>E35-D35</f>
        <v>2.1372917415986397</v>
      </c>
      <c r="E146" s="29">
        <f>F35-E35</f>
        <v>2.9916206575406665</v>
      </c>
      <c r="F146" s="29">
        <f t="shared" ref="F146" si="334">F35-D35</f>
        <v>5.1289123991393062</v>
      </c>
      <c r="L146" s="24" t="str">
        <f t="shared" ref="L146" si="335">L35</f>
        <v>All occupations</v>
      </c>
      <c r="M146" s="29">
        <f>N35-M35</f>
        <v>12.958980548208793</v>
      </c>
      <c r="N146" s="29">
        <f t="shared" ref="N146" si="336">O35-N35</f>
        <v>-0.4837330895989993</v>
      </c>
      <c r="O146" s="29">
        <f>P35-O35</f>
        <v>14.487226685525158</v>
      </c>
      <c r="P146" s="29">
        <f>Q35-P35</f>
        <v>20.530916764187594</v>
      </c>
      <c r="Q146" s="29">
        <f>Q35-O35</f>
        <v>35.018143449712753</v>
      </c>
      <c r="W146" s="24" t="str">
        <f t="shared" ref="W146" si="337">W35</f>
        <v>All occupations</v>
      </c>
      <c r="X146" s="29">
        <f>Y35-X35</f>
        <v>11.136232204423521</v>
      </c>
      <c r="Y146" s="29">
        <f t="shared" ref="Y146" si="338">Z35-Y35</f>
        <v>11.109930933007689</v>
      </c>
      <c r="Z146" s="29">
        <f>AA35-Z35</f>
        <v>4.0174027637861798</v>
      </c>
      <c r="AA146" s="29">
        <f>AB35-AA35</f>
        <v>21.897780790037345</v>
      </c>
      <c r="AB146" s="29">
        <f>AB35-Z35</f>
        <v>25.915183553823525</v>
      </c>
      <c r="AH146" s="24" t="str">
        <f t="shared" ref="AH146" si="339">AH35</f>
        <v>All occupations</v>
      </c>
      <c r="AI146" s="29">
        <f>AJ35-AI35</f>
        <v>0.60296815171496831</v>
      </c>
      <c r="AJ146" s="29">
        <f t="shared" ref="AJ146" si="340">AK35-AJ35</f>
        <v>3.2324293376143309</v>
      </c>
      <c r="AK146" s="29">
        <f>AL35-AK35</f>
        <v>-0.75061701888011001</v>
      </c>
      <c r="AL146" s="29">
        <f>AM35-AL35</f>
        <v>4.5663886944694063</v>
      </c>
      <c r="AM146" s="29">
        <f>AM35-AK35</f>
        <v>3.8157716755892963</v>
      </c>
      <c r="AS146" s="24" t="str">
        <f t="shared" ref="AS146" si="341">AS35</f>
        <v>All occupations</v>
      </c>
      <c r="AT146" s="29">
        <f>AU35-AT35</f>
        <v>2.0184942607604626</v>
      </c>
      <c r="AU146" s="29">
        <f t="shared" ref="AU146" si="342">AV35-AU35</f>
        <v>3.0392610118569543</v>
      </c>
      <c r="AV146" s="29">
        <f>AW35-AV35</f>
        <v>0.40571584702780328</v>
      </c>
      <c r="AW146" s="29">
        <f>AX35-AW35</f>
        <v>5.48142414479371</v>
      </c>
      <c r="AX146" s="29">
        <f>AX35-AV35</f>
        <v>5.8871399918215133</v>
      </c>
      <c r="BD146" s="24" t="str">
        <f t="shared" ref="BD146" si="343">BD35</f>
        <v>All occupations</v>
      </c>
      <c r="BE146" s="29">
        <f>BF35-BE35</f>
        <v>0.77697108214752575</v>
      </c>
      <c r="BF146" s="29">
        <f t="shared" ref="BF146" si="344">BG35-BF35</f>
        <v>-4.4258111327742853</v>
      </c>
      <c r="BG146" s="29">
        <f>BH35-BG35</f>
        <v>6.6484265498129389</v>
      </c>
      <c r="BH146" s="29">
        <f>BI35-BH35</f>
        <v>4.4570932469173101</v>
      </c>
      <c r="BI146" s="29">
        <f>BI35-BG35</f>
        <v>11.105519796730249</v>
      </c>
      <c r="BO146" s="24" t="str">
        <f t="shared" ref="BO146" si="345">BO35</f>
        <v>All occupations</v>
      </c>
      <c r="BP146" s="29">
        <f>BQ35-BP35</f>
        <v>-1.1470269815560528</v>
      </c>
      <c r="BQ146" s="29">
        <f t="shared" ref="BQ146" si="346">BR35-BQ35</f>
        <v>-3.9392368012144345</v>
      </c>
      <c r="BR146" s="29">
        <f>BS35-BR35</f>
        <v>-3.2839275393838392</v>
      </c>
      <c r="BS146" s="29">
        <f>BT35-BS35</f>
        <v>-12.086397275673264</v>
      </c>
      <c r="BT146" s="29">
        <f>BT35-BR35</f>
        <v>-15.370324815057103</v>
      </c>
      <c r="BZ146" s="24" t="str">
        <f t="shared" ref="BZ146" si="347">BZ35</f>
        <v>All occupations</v>
      </c>
      <c r="CA146" s="70">
        <f>CB35-CA35</f>
        <v>-2.1833726656340815</v>
      </c>
      <c r="CB146" s="70">
        <f t="shared" ref="CB146" si="348">CC35-CB35</f>
        <v>-9.4143095160462096</v>
      </c>
      <c r="CC146" s="70">
        <f>CD35-CC35</f>
        <v>-5.3976834887400642</v>
      </c>
      <c r="CD146" s="70">
        <f>CE35-CD35</f>
        <v>-17.000812163382939</v>
      </c>
      <c r="CE146" s="70">
        <f>CE35-CC35</f>
        <v>-22.398495652123003</v>
      </c>
      <c r="CK146" s="24" t="str">
        <f t="shared" ref="CK146" si="349">CK35</f>
        <v>All occupations</v>
      </c>
      <c r="CL146" s="70">
        <f>CM35-CL35</f>
        <v>-1.1198131383111729</v>
      </c>
      <c r="CM146" s="70">
        <f t="shared" ref="CM146" si="350">CN35-CM35</f>
        <v>-6.850552061854529</v>
      </c>
      <c r="CN146" s="70">
        <f>CO35-CN35</f>
        <v>-2.7578355407465978</v>
      </c>
      <c r="CO146" s="70">
        <f>CP35-CO35</f>
        <v>-3.7290148588901602</v>
      </c>
      <c r="CP146" s="70">
        <f>CP35-CN35</f>
        <v>-6.4868503996367579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Cambridge and Greater Peterborough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0.64295197790712078</v>
      </c>
      <c r="C8" s="69">
        <f>'Basic T2'!O8</f>
        <v>4.5298068548178314</v>
      </c>
      <c r="D8" s="69">
        <f>'Basic T2'!Z8</f>
        <v>11.680583902774623</v>
      </c>
      <c r="E8" s="69">
        <f>'Basic T2'!AK8</f>
        <v>2.1643480445334204</v>
      </c>
      <c r="F8" s="69">
        <f>'Basic T2'!AV8</f>
        <v>3.2411500003749243</v>
      </c>
      <c r="G8" s="69">
        <f>'Basic T2'!BG8</f>
        <v>6.9328660210984694</v>
      </c>
      <c r="H8" s="69">
        <f>'Basic T2'!BR8</f>
        <v>6.1252661698899127</v>
      </c>
      <c r="I8" s="69">
        <f>'Basic T2'!CC8</f>
        <v>4.0970374975450259</v>
      </c>
      <c r="J8" s="69">
        <f>'Basic T2'!CN8</f>
        <v>0.68436670994148874</v>
      </c>
      <c r="K8" s="309">
        <f>SUM(B8:J8)</f>
        <v>40.098377178882807</v>
      </c>
      <c r="L8" s="97"/>
      <c r="M8" s="97">
        <f t="shared" ref="M8:M33" si="0">B8/B$35*100</f>
        <v>7.9375892694703758</v>
      </c>
      <c r="N8" s="97">
        <f t="shared" ref="N8:N33" si="1">C8/C$35*100</f>
        <v>8.5320851442744559</v>
      </c>
      <c r="O8" s="97">
        <f t="shared" ref="O8:O33" si="2">D8/D$35*100</f>
        <v>10.702684359188872</v>
      </c>
      <c r="P8" s="97">
        <f t="shared" ref="P8:P33" si="3">E8/E$35*100</f>
        <v>7.6169843471165306</v>
      </c>
      <c r="Q8" s="97">
        <f t="shared" ref="Q8:Q33" si="4">F8/F$35*100</f>
        <v>11.068534545892298</v>
      </c>
      <c r="R8" s="97">
        <f t="shared" ref="R8:R33" si="5">G8/G$35*100</f>
        <v>7.5143806988180977</v>
      </c>
      <c r="S8" s="97">
        <f t="shared" ref="S8:S33" si="6">H8/H$35*100</f>
        <v>6.2400810247110865</v>
      </c>
      <c r="T8" s="97">
        <f t="shared" ref="T8:T33" si="7">I8/I$35*100</f>
        <v>6.4767638521771458</v>
      </c>
      <c r="U8" s="97">
        <f t="shared" ref="U8:U33" si="8">J8/J$35*100</f>
        <v>4.0412900777048604</v>
      </c>
      <c r="V8" s="97">
        <f t="shared" ref="V8:V33" si="9">K8/K$35*100</f>
        <v>8.0415645745484809</v>
      </c>
      <c r="W8" s="97"/>
      <c r="X8" s="97">
        <f t="shared" ref="X8:X32" si="10">IF($K8&gt;0,B8/$K8*100,0)</f>
        <v>1.6034364060142601</v>
      </c>
      <c r="Y8" s="97">
        <f t="shared" ref="Y8:AG23" si="11">IF($K8&gt;0,C8/$K8*100,0)</f>
        <v>11.296733617447702</v>
      </c>
      <c r="Z8" s="97">
        <f t="shared" si="11"/>
        <v>29.129817026425759</v>
      </c>
      <c r="AA8" s="97">
        <f t="shared" si="11"/>
        <v>5.3975951068494643</v>
      </c>
      <c r="AB8" s="97">
        <f t="shared" si="11"/>
        <v>8.0829954437204155</v>
      </c>
      <c r="AC8" s="97">
        <f t="shared" si="11"/>
        <v>17.289642396674239</v>
      </c>
      <c r="AD8" s="97">
        <f t="shared" si="11"/>
        <v>15.275596173292744</v>
      </c>
      <c r="AE8" s="97">
        <f t="shared" si="11"/>
        <v>10.217464610270232</v>
      </c>
      <c r="AF8" s="97">
        <f>IF($K8&gt;0,J8/$K8*100,0)</f>
        <v>1.7067192193052139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0.20762245215474789</v>
      </c>
      <c r="C9" s="69">
        <f>'Basic T2'!O9</f>
        <v>1.6252298603570405</v>
      </c>
      <c r="D9" s="69">
        <f>'Basic T2'!Z9</f>
        <v>3.8842891011913294</v>
      </c>
      <c r="E9" s="69">
        <f>'Basic T2'!AK9</f>
        <v>1.2080717172398847</v>
      </c>
      <c r="F9" s="69">
        <f>'Basic T2'!AV9</f>
        <v>1.2304086435678487</v>
      </c>
      <c r="G9" s="69">
        <f>'Basic T2'!BG9</f>
        <v>2.8365884460412554</v>
      </c>
      <c r="H9" s="69">
        <f>'Basic T2'!BR9</f>
        <v>3.1001864448084442</v>
      </c>
      <c r="I9" s="69">
        <f>'Basic T2'!CC9</f>
        <v>1.8525533003623815</v>
      </c>
      <c r="J9" s="69">
        <f>'Basic T2'!CN9</f>
        <v>0.56405394723268865</v>
      </c>
      <c r="K9" s="309">
        <f>SUM(B9:J9)</f>
        <v>16.50900391295562</v>
      </c>
      <c r="L9" s="97"/>
      <c r="M9" s="97">
        <f t="shared" si="0"/>
        <v>2.5632112583106825</v>
      </c>
      <c r="N9" s="97">
        <f t="shared" si="1"/>
        <v>3.0611900224477027</v>
      </c>
      <c r="O9" s="97">
        <f t="shared" si="2"/>
        <v>3.5590960653955914</v>
      </c>
      <c r="P9" s="97">
        <f t="shared" si="3"/>
        <v>4.2515635984017912</v>
      </c>
      <c r="Q9" s="97">
        <f t="shared" si="4"/>
        <v>4.2018482869721678</v>
      </c>
      <c r="R9" s="97">
        <f t="shared" si="5"/>
        <v>3.0745157059944983</v>
      </c>
      <c r="S9" s="97">
        <f t="shared" si="6"/>
        <v>3.1582977899658173</v>
      </c>
      <c r="T9" s="97">
        <f t="shared" si="7"/>
        <v>2.9285917586080581</v>
      </c>
      <c r="U9" s="97">
        <f t="shared" si="8"/>
        <v>3.3308248153049647</v>
      </c>
      <c r="V9" s="97">
        <f t="shared" si="9"/>
        <v>3.3108128150737541</v>
      </c>
      <c r="W9" s="97"/>
      <c r="X9" s="97">
        <f t="shared" si="10"/>
        <v>1.2576316127214309</v>
      </c>
      <c r="Y9" s="97">
        <f t="shared" si="11"/>
        <v>9.8445058764667426</v>
      </c>
      <c r="Z9" s="97">
        <f t="shared" si="11"/>
        <v>23.528306866188888</v>
      </c>
      <c r="AA9" s="97">
        <f t="shared" si="11"/>
        <v>7.317653588366027</v>
      </c>
      <c r="AB9" s="97">
        <f t="shared" si="11"/>
        <v>7.452955066551727</v>
      </c>
      <c r="AC9" s="97">
        <f t="shared" si="11"/>
        <v>17.182069015170633</v>
      </c>
      <c r="AD9" s="97">
        <f t="shared" si="11"/>
        <v>18.778761342321442</v>
      </c>
      <c r="AE9" s="97">
        <f t="shared" si="11"/>
        <v>11.221472295542737</v>
      </c>
      <c r="AF9" s="97">
        <f t="shared" si="11"/>
        <v>3.416644336670374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1.8973109131647423</v>
      </c>
      <c r="C10" s="69">
        <f>'Basic T2'!O10</f>
        <v>7.4283796417394541</v>
      </c>
      <c r="D10" s="69">
        <f>'Basic T2'!Z10</f>
        <v>13.792695969191429</v>
      </c>
      <c r="E10" s="69">
        <f>'Basic T2'!AK10</f>
        <v>1.3787883113700814</v>
      </c>
      <c r="F10" s="69">
        <f>'Basic T2'!AV10</f>
        <v>3.3018961461426106</v>
      </c>
      <c r="G10" s="69">
        <f>'Basic T2'!BG10</f>
        <v>4.2568012196993443</v>
      </c>
      <c r="H10" s="69">
        <f>'Basic T2'!BR10</f>
        <v>3.9334623842048284</v>
      </c>
      <c r="I10" s="69">
        <f>'Basic T2'!CC10</f>
        <v>2.2966625062695547</v>
      </c>
      <c r="J10" s="69">
        <f>'Basic T2'!CN10</f>
        <v>0.4418367224745221</v>
      </c>
      <c r="K10" s="309">
        <f t="shared" ref="K10:K32" si="12">SUM(B10:J10)</f>
        <v>38.72783381425657</v>
      </c>
      <c r="L10" s="97"/>
      <c r="M10" s="97">
        <f t="shared" si="0"/>
        <v>23.423327499835516</v>
      </c>
      <c r="N10" s="97">
        <f t="shared" si="1"/>
        <v>13.991671084144899</v>
      </c>
      <c r="O10" s="97">
        <f t="shared" si="2"/>
        <v>12.637970211869881</v>
      </c>
      <c r="P10" s="97">
        <f t="shared" si="3"/>
        <v>4.8523660564755229</v>
      </c>
      <c r="Q10" s="97">
        <f t="shared" si="4"/>
        <v>11.275982770405717</v>
      </c>
      <c r="R10" s="97">
        <f t="shared" si="5"/>
        <v>4.6138530337480708</v>
      </c>
      <c r="S10" s="97">
        <f t="shared" si="6"/>
        <v>4.0071930434220659</v>
      </c>
      <c r="T10" s="97">
        <f t="shared" si="7"/>
        <v>3.6306576911171526</v>
      </c>
      <c r="U10" s="97">
        <f t="shared" si="8"/>
        <v>2.6091134132672598</v>
      </c>
      <c r="V10" s="97">
        <f t="shared" si="9"/>
        <v>7.7667077413231951</v>
      </c>
      <c r="W10" s="97"/>
      <c r="X10" s="97">
        <f t="shared" si="10"/>
        <v>4.8990886561445119</v>
      </c>
      <c r="Y10" s="97">
        <f t="shared" si="11"/>
        <v>19.180984088515952</v>
      </c>
      <c r="Z10" s="97">
        <f t="shared" si="11"/>
        <v>35.614426655884984</v>
      </c>
      <c r="AA10" s="97">
        <f t="shared" si="11"/>
        <v>3.5601999274808884</v>
      </c>
      <c r="AB10" s="97">
        <f t="shared" si="11"/>
        <v>8.5258993879670832</v>
      </c>
      <c r="AC10" s="97">
        <f t="shared" si="11"/>
        <v>10.991580990859143</v>
      </c>
      <c r="AD10" s="97">
        <f t="shared" si="11"/>
        <v>10.15668060101217</v>
      </c>
      <c r="AE10" s="97">
        <f t="shared" si="11"/>
        <v>5.9302632759803426</v>
      </c>
      <c r="AF10" s="97">
        <f t="shared" si="11"/>
        <v>1.1408764161549161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1.0342704382969587</v>
      </c>
      <c r="C11" s="69">
        <f>'Basic T2'!O11</f>
        <v>3.1020244889737345</v>
      </c>
      <c r="D11" s="69">
        <f>'Basic T2'!Z11</f>
        <v>7.2299831356305875</v>
      </c>
      <c r="E11" s="69">
        <f>'Basic T2'!AK11</f>
        <v>2.2743502219994935</v>
      </c>
      <c r="F11" s="69">
        <f>'Basic T2'!AV11</f>
        <v>0.62377784372866951</v>
      </c>
      <c r="G11" s="69">
        <f>'Basic T2'!BG11</f>
        <v>1.8671741951663063</v>
      </c>
      <c r="H11" s="69">
        <f>'Basic T2'!BR11</f>
        <v>1.4943307172953388</v>
      </c>
      <c r="I11" s="69">
        <f>'Basic T2'!CC11</f>
        <v>0.87571997804665924</v>
      </c>
      <c r="J11" s="69">
        <f>'Basic T2'!CN11</f>
        <v>0.11759068927910003</v>
      </c>
      <c r="K11" s="309">
        <f t="shared" si="12"/>
        <v>18.619221708416848</v>
      </c>
      <c r="L11" s="97"/>
      <c r="M11" s="97">
        <f t="shared" si="0"/>
        <v>12.768626919042314</v>
      </c>
      <c r="N11" s="97">
        <f t="shared" si="1"/>
        <v>5.8427959310006239</v>
      </c>
      <c r="O11" s="97">
        <f t="shared" si="2"/>
        <v>6.624688291869707</v>
      </c>
      <c r="P11" s="97">
        <f t="shared" si="3"/>
        <v>8.0041147192505733</v>
      </c>
      <c r="Q11" s="97">
        <f t="shared" si="4"/>
        <v>2.1302027402231678</v>
      </c>
      <c r="R11" s="97">
        <f t="shared" si="5"/>
        <v>2.0237889627161492</v>
      </c>
      <c r="S11" s="97">
        <f t="shared" si="6"/>
        <v>1.5223411513895306</v>
      </c>
      <c r="T11" s="97">
        <f t="shared" si="7"/>
        <v>1.3843738315406118</v>
      </c>
      <c r="U11" s="97">
        <f t="shared" si="8"/>
        <v>0.6943910025295239</v>
      </c>
      <c r="V11" s="97">
        <f t="shared" si="9"/>
        <v>3.7340083123094754</v>
      </c>
      <c r="W11" s="97"/>
      <c r="X11" s="97">
        <f t="shared" si="10"/>
        <v>5.5548532290660413</v>
      </c>
      <c r="Y11" s="97">
        <f t="shared" si="11"/>
        <v>16.660333807462315</v>
      </c>
      <c r="Z11" s="97">
        <f t="shared" si="11"/>
        <v>38.830748399984202</v>
      </c>
      <c r="AA11" s="97">
        <f t="shared" si="11"/>
        <v>12.215066008754652</v>
      </c>
      <c r="AB11" s="97">
        <f t="shared" si="11"/>
        <v>3.3501821585092877</v>
      </c>
      <c r="AC11" s="97">
        <f t="shared" si="11"/>
        <v>10.028207539535593</v>
      </c>
      <c r="AD11" s="97">
        <f t="shared" si="11"/>
        <v>8.0257421104762106</v>
      </c>
      <c r="AE11" s="97">
        <f t="shared" si="11"/>
        <v>4.7033114045298072</v>
      </c>
      <c r="AF11" s="97">
        <f t="shared" si="11"/>
        <v>0.63155534168188665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2.3116191141222227</v>
      </c>
      <c r="C12" s="69">
        <f>'Basic T2'!O12</f>
        <v>13.253873079087279</v>
      </c>
      <c r="D12" s="69">
        <f>'Basic T2'!Z12</f>
        <v>8.6666904864436773</v>
      </c>
      <c r="E12" s="69">
        <f>'Basic T2'!AK12</f>
        <v>0.61375179498276222</v>
      </c>
      <c r="F12" s="69">
        <f>'Basic T2'!AV12</f>
        <v>0.27892231869313866</v>
      </c>
      <c r="G12" s="69">
        <f>'Basic T2'!BG12</f>
        <v>1.0891326301592938</v>
      </c>
      <c r="H12" s="69">
        <f>'Basic T2'!BR12</f>
        <v>0.95501551129680895</v>
      </c>
      <c r="I12" s="69">
        <f>'Basic T2'!CC12</f>
        <v>0.75797794958376175</v>
      </c>
      <c r="J12" s="69">
        <f>'Basic T2'!CN12</f>
        <v>0.12736978037693172</v>
      </c>
      <c r="K12" s="309">
        <f t="shared" si="12"/>
        <v>28.054352664745874</v>
      </c>
      <c r="L12" s="97"/>
      <c r="M12" s="97">
        <f t="shared" si="0"/>
        <v>28.538185907890266</v>
      </c>
      <c r="N12" s="97">
        <f t="shared" si="1"/>
        <v>24.964237378445006</v>
      </c>
      <c r="O12" s="97">
        <f t="shared" si="2"/>
        <v>7.9411143729859388</v>
      </c>
      <c r="P12" s="97">
        <f t="shared" si="3"/>
        <v>2.1599750683380381</v>
      </c>
      <c r="Q12" s="97">
        <f t="shared" si="4"/>
        <v>0.95252034608650127</v>
      </c>
      <c r="R12" s="97">
        <f t="shared" si="5"/>
        <v>1.1804868563182269</v>
      </c>
      <c r="S12" s="97">
        <f t="shared" si="6"/>
        <v>0.97291676884876976</v>
      </c>
      <c r="T12" s="97">
        <f t="shared" si="7"/>
        <v>1.1982424343328841</v>
      </c>
      <c r="U12" s="97">
        <f t="shared" si="8"/>
        <v>0.75213803091145393</v>
      </c>
      <c r="V12" s="97">
        <f t="shared" si="9"/>
        <v>5.6261850085424268</v>
      </c>
      <c r="W12" s="97"/>
      <c r="X12" s="97">
        <f t="shared" si="10"/>
        <v>8.2397877496816658</v>
      </c>
      <c r="Y12" s="97">
        <f t="shared" si="11"/>
        <v>47.243553388927708</v>
      </c>
      <c r="Z12" s="97">
        <f t="shared" si="11"/>
        <v>30.892498536722819</v>
      </c>
      <c r="AA12" s="97">
        <f t="shared" si="11"/>
        <v>2.1877239596906657</v>
      </c>
      <c r="AB12" s="97">
        <f t="shared" si="11"/>
        <v>0.99422118922616476</v>
      </c>
      <c r="AC12" s="97">
        <f t="shared" si="11"/>
        <v>3.8822233511305995</v>
      </c>
      <c r="AD12" s="97">
        <f t="shared" si="11"/>
        <v>3.4041616383361304</v>
      </c>
      <c r="AE12" s="97">
        <f t="shared" si="11"/>
        <v>2.7018194240363442</v>
      </c>
      <c r="AF12" s="97">
        <f t="shared" si="11"/>
        <v>0.45401076224791759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0.60782157961622696</v>
      </c>
      <c r="C13" s="69">
        <f>'Basic T2'!O13</f>
        <v>7.1688668713537798</v>
      </c>
      <c r="D13" s="69">
        <f>'Basic T2'!Z13</f>
        <v>13.873980817911992</v>
      </c>
      <c r="E13" s="69">
        <f>'Basic T2'!AK13</f>
        <v>1.2511174680807884</v>
      </c>
      <c r="F13" s="69">
        <f>'Basic T2'!AV13</f>
        <v>2.2299967216370837</v>
      </c>
      <c r="G13" s="69">
        <f>'Basic T2'!BG13</f>
        <v>4.3913346700964748</v>
      </c>
      <c r="H13" s="69">
        <f>'Basic T2'!BR13</f>
        <v>3.5304771777736264</v>
      </c>
      <c r="I13" s="69">
        <f>'Basic T2'!CC13</f>
        <v>2.151736240755437</v>
      </c>
      <c r="J13" s="69">
        <f>'Basic T2'!CN13</f>
        <v>0.43079491337137782</v>
      </c>
      <c r="K13" s="309">
        <f t="shared" si="12"/>
        <v>35.636126460596792</v>
      </c>
      <c r="L13" s="97"/>
      <c r="M13" s="97">
        <f t="shared" si="0"/>
        <v>7.5038855371734341</v>
      </c>
      <c r="N13" s="97">
        <f t="shared" si="1"/>
        <v>13.502867670683209</v>
      </c>
      <c r="O13" s="97">
        <f t="shared" si="2"/>
        <v>12.712449885684299</v>
      </c>
      <c r="P13" s="97">
        <f t="shared" si="3"/>
        <v>4.4030543954541308</v>
      </c>
      <c r="Q13" s="97">
        <f t="shared" si="4"/>
        <v>7.6154438232761263</v>
      </c>
      <c r="R13" s="97">
        <f t="shared" si="5"/>
        <v>4.7596708758833532</v>
      </c>
      <c r="S13" s="97">
        <f t="shared" si="6"/>
        <v>3.5966540937431133</v>
      </c>
      <c r="T13" s="97">
        <f t="shared" si="7"/>
        <v>3.4015523440766846</v>
      </c>
      <c r="U13" s="97">
        <f t="shared" si="8"/>
        <v>2.5439098419651676</v>
      </c>
      <c r="V13" s="97">
        <f t="shared" si="9"/>
        <v>7.1466785511355475</v>
      </c>
      <c r="W13" s="97"/>
      <c r="X13" s="97">
        <f t="shared" si="10"/>
        <v>1.7056331312784545</v>
      </c>
      <c r="Y13" s="97">
        <f t="shared" si="11"/>
        <v>20.116852148003417</v>
      </c>
      <c r="Z13" s="97">
        <f t="shared" si="11"/>
        <v>38.932348141857076</v>
      </c>
      <c r="AA13" s="97">
        <f t="shared" si="11"/>
        <v>3.5108121795003755</v>
      </c>
      <c r="AB13" s="97">
        <f t="shared" si="11"/>
        <v>6.2576855094024104</v>
      </c>
      <c r="AC13" s="97">
        <f t="shared" si="11"/>
        <v>12.322704811792651</v>
      </c>
      <c r="AD13" s="97">
        <f t="shared" si="11"/>
        <v>9.9070171997433807</v>
      </c>
      <c r="AE13" s="97">
        <f t="shared" si="11"/>
        <v>6.0380755555310772</v>
      </c>
      <c r="AF13" s="97">
        <f t="shared" si="11"/>
        <v>1.208871322891145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0.26329390726487756</v>
      </c>
      <c r="C14" s="69">
        <f>'Basic T2'!O14</f>
        <v>1.2636137087895545</v>
      </c>
      <c r="D14" s="69">
        <f>'Basic T2'!Z14</f>
        <v>3.2795027527149427</v>
      </c>
      <c r="E14" s="69">
        <f>'Basic T2'!AK14</f>
        <v>0.57337952945601356</v>
      </c>
      <c r="F14" s="69">
        <f>'Basic T2'!AV14</f>
        <v>1.2460682708053301</v>
      </c>
      <c r="G14" s="69">
        <f>'Basic T2'!BG14</f>
        <v>1.7793352905791067</v>
      </c>
      <c r="H14" s="69">
        <f>'Basic T2'!BR14</f>
        <v>1.5270451629616395</v>
      </c>
      <c r="I14" s="69">
        <f>'Basic T2'!CC14</f>
        <v>1.3240847321271734</v>
      </c>
      <c r="J14" s="69">
        <f>'Basic T2'!CN14</f>
        <v>0.23858496574422702</v>
      </c>
      <c r="K14" s="309">
        <f t="shared" si="12"/>
        <v>11.494908320442866</v>
      </c>
      <c r="L14" s="97"/>
      <c r="M14" s="97">
        <f t="shared" si="0"/>
        <v>3.250505426276991</v>
      </c>
      <c r="N14" s="97">
        <f t="shared" si="1"/>
        <v>2.3800705192094731</v>
      </c>
      <c r="O14" s="97">
        <f t="shared" si="2"/>
        <v>3.0049424848582689</v>
      </c>
      <c r="P14" s="97">
        <f t="shared" si="3"/>
        <v>2.0178930610788175</v>
      </c>
      <c r="Q14" s="97">
        <f t="shared" si="4"/>
        <v>4.2553259492321089</v>
      </c>
      <c r="R14" s="97">
        <f t="shared" si="5"/>
        <v>1.928582309763869</v>
      </c>
      <c r="S14" s="97">
        <f t="shared" si="6"/>
        <v>1.555668811930998</v>
      </c>
      <c r="T14" s="97">
        <f t="shared" si="7"/>
        <v>2.0931671080383345</v>
      </c>
      <c r="U14" s="97">
        <f t="shared" si="8"/>
        <v>1.4088807078797478</v>
      </c>
      <c r="V14" s="97">
        <f t="shared" si="9"/>
        <v>2.3052565724788603</v>
      </c>
      <c r="W14" s="97"/>
      <c r="X14" s="97">
        <f t="shared" si="10"/>
        <v>2.2905263785064585</v>
      </c>
      <c r="Y14" s="97">
        <f t="shared" si="11"/>
        <v>10.992812413669352</v>
      </c>
      <c r="Z14" s="97">
        <f t="shared" si="11"/>
        <v>28.530047054682324</v>
      </c>
      <c r="AA14" s="97">
        <f t="shared" si="11"/>
        <v>4.9881174644629347</v>
      </c>
      <c r="AB14" s="97">
        <f t="shared" si="11"/>
        <v>10.840175807137911</v>
      </c>
      <c r="AC14" s="97">
        <f t="shared" si="11"/>
        <v>15.479334336357317</v>
      </c>
      <c r="AD14" s="97">
        <f t="shared" si="11"/>
        <v>13.284535382034321</v>
      </c>
      <c r="AE14" s="97">
        <f t="shared" si="11"/>
        <v>11.518880318274345</v>
      </c>
      <c r="AF14" s="97">
        <f t="shared" si="11"/>
        <v>2.0755708448750378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3.5197799820471533E-2</v>
      </c>
      <c r="C15" s="69">
        <f>'Basic T2'!O15</f>
        <v>0.77697622914147957</v>
      </c>
      <c r="D15" s="69">
        <f>'Basic T2'!Z15</f>
        <v>2.5781189527691035</v>
      </c>
      <c r="E15" s="69">
        <f>'Basic T2'!AK15</f>
        <v>1.216104473406701</v>
      </c>
      <c r="F15" s="69">
        <f>'Basic T2'!AV15</f>
        <v>0.45042554083998576</v>
      </c>
      <c r="G15" s="69">
        <f>'Basic T2'!BG15</f>
        <v>1.5623309216954211</v>
      </c>
      <c r="H15" s="69">
        <f>'Basic T2'!BR15</f>
        <v>1.2098877077273087</v>
      </c>
      <c r="I15" s="69">
        <f>'Basic T2'!CC15</f>
        <v>0.40931820419024634</v>
      </c>
      <c r="J15" s="69">
        <f>'Basic T2'!CN15</f>
        <v>6.4410285656250219E-2</v>
      </c>
      <c r="K15" s="309">
        <f t="shared" si="12"/>
        <v>8.3027701152469682</v>
      </c>
      <c r="L15" s="97"/>
      <c r="M15" s="97">
        <f t="shared" si="0"/>
        <v>0.4345358405667748</v>
      </c>
      <c r="N15" s="97">
        <f t="shared" si="1"/>
        <v>1.4634679920318592</v>
      </c>
      <c r="O15" s="97">
        <f t="shared" si="2"/>
        <v>2.3622786002483873</v>
      </c>
      <c r="P15" s="97">
        <f t="shared" si="3"/>
        <v>4.2798332559281675</v>
      </c>
      <c r="Q15" s="97">
        <f t="shared" si="4"/>
        <v>1.5382042357073553</v>
      </c>
      <c r="R15" s="97">
        <f t="shared" si="5"/>
        <v>1.6933760565150284</v>
      </c>
      <c r="S15" s="97">
        <f t="shared" si="6"/>
        <v>1.2325664089722426</v>
      </c>
      <c r="T15" s="97">
        <f t="shared" si="7"/>
        <v>0.647066899076707</v>
      </c>
      <c r="U15" s="97">
        <f t="shared" si="8"/>
        <v>0.38035258662274002</v>
      </c>
      <c r="V15" s="97">
        <f t="shared" si="9"/>
        <v>1.6650863881980684</v>
      </c>
      <c r="W15" s="97"/>
      <c r="X15" s="97">
        <f t="shared" si="10"/>
        <v>0.42392839175247438</v>
      </c>
      <c r="Y15" s="97">
        <f t="shared" si="11"/>
        <v>9.3580361536767445</v>
      </c>
      <c r="Z15" s="97">
        <f t="shared" si="11"/>
        <v>31.051310791258935</v>
      </c>
      <c r="AA15" s="97">
        <f t="shared" si="11"/>
        <v>14.646972715449291</v>
      </c>
      <c r="AB15" s="97">
        <f t="shared" si="11"/>
        <v>5.42500315663127</v>
      </c>
      <c r="AC15" s="97">
        <f t="shared" si="11"/>
        <v>18.816983970523303</v>
      </c>
      <c r="AD15" s="97">
        <f t="shared" si="11"/>
        <v>14.572096913842113</v>
      </c>
      <c r="AE15" s="97">
        <f t="shared" si="11"/>
        <v>4.9298992807061603</v>
      </c>
      <c r="AF15" s="97">
        <f t="shared" si="11"/>
        <v>0.7757686261597081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2.2546154775179194E-2</v>
      </c>
      <c r="C16" s="69">
        <f>'Basic T2'!O16</f>
        <v>0.28435752076758158</v>
      </c>
      <c r="D16" s="69">
        <f>'Basic T2'!Z16</f>
        <v>1.3463640844099218</v>
      </c>
      <c r="E16" s="69">
        <f>'Basic T2'!AK16</f>
        <v>0.33425091688332548</v>
      </c>
      <c r="F16" s="69">
        <f>'Basic T2'!AV16</f>
        <v>0.28033657281764124</v>
      </c>
      <c r="G16" s="69">
        <f>'Basic T2'!BG16</f>
        <v>0.90277239652450592</v>
      </c>
      <c r="H16" s="69">
        <f>'Basic T2'!BR16</f>
        <v>1.2538364295113327</v>
      </c>
      <c r="I16" s="69">
        <f>'Basic T2'!CC16</f>
        <v>0.68184169960496654</v>
      </c>
      <c r="J16" s="69">
        <f>'Basic T2'!CN16</f>
        <v>8.3266919721583871E-2</v>
      </c>
      <c r="K16" s="309">
        <f t="shared" si="12"/>
        <v>5.1895726950160386</v>
      </c>
      <c r="L16" s="97"/>
      <c r="M16" s="97">
        <f t="shared" si="0"/>
        <v>0.27834445240190714</v>
      </c>
      <c r="N16" s="97">
        <f t="shared" si="1"/>
        <v>0.53559956447665524</v>
      </c>
      <c r="O16" s="97">
        <f t="shared" si="2"/>
        <v>1.233646361169052</v>
      </c>
      <c r="P16" s="97">
        <f t="shared" si="3"/>
        <v>1.1763283674916014</v>
      </c>
      <c r="Q16" s="97">
        <f t="shared" si="4"/>
        <v>0.95735002710463268</v>
      </c>
      <c r="R16" s="97">
        <f t="shared" si="5"/>
        <v>0.97849510595253919</v>
      </c>
      <c r="S16" s="97">
        <f t="shared" si="6"/>
        <v>1.2773389261589894</v>
      </c>
      <c r="T16" s="97">
        <f t="shared" si="7"/>
        <v>1.0778831474094761</v>
      </c>
      <c r="U16" s="97">
        <f t="shared" si="8"/>
        <v>0.49170389439406587</v>
      </c>
      <c r="V16" s="97">
        <f t="shared" si="9"/>
        <v>1.0407474535718302</v>
      </c>
      <c r="W16" s="97"/>
      <c r="X16" s="97">
        <f t="shared" si="10"/>
        <v>0.43445108297321028</v>
      </c>
      <c r="Y16" s="97">
        <f t="shared" si="11"/>
        <v>5.4794014358961158</v>
      </c>
      <c r="Z16" s="97">
        <f t="shared" si="11"/>
        <v>25.943640517897414</v>
      </c>
      <c r="AA16" s="97">
        <f t="shared" si="11"/>
        <v>6.4408177036296905</v>
      </c>
      <c r="AB16" s="97">
        <f t="shared" si="11"/>
        <v>5.4019201443477387</v>
      </c>
      <c r="AC16" s="97">
        <f t="shared" si="11"/>
        <v>17.395890752075029</v>
      </c>
      <c r="AD16" s="97">
        <f t="shared" si="11"/>
        <v>24.160687270369909</v>
      </c>
      <c r="AE16" s="97">
        <f t="shared" si="11"/>
        <v>13.138686741199205</v>
      </c>
      <c r="AF16" s="97">
        <f t="shared" si="11"/>
        <v>1.6045043516116797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0.15521541496306432</v>
      </c>
      <c r="C17" s="69">
        <f>'Basic T2'!O17</f>
        <v>2.0610889476596208</v>
      </c>
      <c r="D17" s="69">
        <f>'Basic T2'!Z17</f>
        <v>4.5803226478626105</v>
      </c>
      <c r="E17" s="69">
        <f>'Basic T2'!AK17</f>
        <v>0.57746558861383301</v>
      </c>
      <c r="F17" s="69">
        <f>'Basic T2'!AV17</f>
        <v>0.64426319985968106</v>
      </c>
      <c r="G17" s="69">
        <f>'Basic T2'!BG17</f>
        <v>1.6131550080902866</v>
      </c>
      <c r="H17" s="69">
        <f>'Basic T2'!BR17</f>
        <v>0.92213906449764382</v>
      </c>
      <c r="I17" s="69">
        <f>'Basic T2'!CC17</f>
        <v>0.72269270285918763</v>
      </c>
      <c r="J17" s="69">
        <f>'Basic T2'!CN17</f>
        <v>0.23470643278398118</v>
      </c>
      <c r="K17" s="309">
        <f t="shared" si="12"/>
        <v>11.511049007189911</v>
      </c>
      <c r="L17" s="97"/>
      <c r="M17" s="97">
        <f t="shared" si="0"/>
        <v>1.9162180918668665</v>
      </c>
      <c r="N17" s="97">
        <f t="shared" si="1"/>
        <v>3.8821492736829124</v>
      </c>
      <c r="O17" s="97">
        <f t="shared" si="2"/>
        <v>4.1968576204202455</v>
      </c>
      <c r="P17" s="97">
        <f t="shared" si="3"/>
        <v>2.0322731182628333</v>
      </c>
      <c r="Q17" s="97">
        <f t="shared" si="4"/>
        <v>2.200160277515419</v>
      </c>
      <c r="R17" s="97">
        <f t="shared" si="5"/>
        <v>1.7484631637342343</v>
      </c>
      <c r="S17" s="97">
        <f t="shared" si="6"/>
        <v>0.93942407054941079</v>
      </c>
      <c r="T17" s="97">
        <f t="shared" si="7"/>
        <v>1.1424620782492962</v>
      </c>
      <c r="U17" s="97">
        <f t="shared" si="8"/>
        <v>1.3859773776320903</v>
      </c>
      <c r="V17" s="97">
        <f t="shared" si="9"/>
        <v>2.308493520801604</v>
      </c>
      <c r="W17" s="97"/>
      <c r="X17" s="97">
        <f t="shared" si="10"/>
        <v>1.3484037368454891</v>
      </c>
      <c r="Y17" s="97">
        <f t="shared" si="11"/>
        <v>17.905309467210547</v>
      </c>
      <c r="Z17" s="97">
        <f t="shared" si="11"/>
        <v>39.790662388820493</v>
      </c>
      <c r="AA17" s="97">
        <f t="shared" si="11"/>
        <v>5.0166200165870416</v>
      </c>
      <c r="AB17" s="97">
        <f t="shared" si="11"/>
        <v>5.5969112759164528</v>
      </c>
      <c r="AC17" s="97">
        <f t="shared" si="11"/>
        <v>14.013970465095706</v>
      </c>
      <c r="AD17" s="97">
        <f t="shared" si="11"/>
        <v>8.0109038187715722</v>
      </c>
      <c r="AE17" s="97">
        <f t="shared" si="11"/>
        <v>6.2782523331087106</v>
      </c>
      <c r="AF17" s="97">
        <f t="shared" si="11"/>
        <v>2.0389664976439703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0.40378628135975009</v>
      </c>
      <c r="C18" s="69">
        <f>'Basic T2'!O18</f>
        <v>3.8653404823392177</v>
      </c>
      <c r="D18" s="69">
        <f>'Basic T2'!Z18</f>
        <v>8.9830129390783267</v>
      </c>
      <c r="E18" s="69">
        <f>'Basic T2'!AK18</f>
        <v>2.3125473323065941</v>
      </c>
      <c r="F18" s="69">
        <f>'Basic T2'!AV18</f>
        <v>2.070695442846056</v>
      </c>
      <c r="G18" s="69">
        <f>'Basic T2'!BG18</f>
        <v>5.5098054384391304</v>
      </c>
      <c r="H18" s="69">
        <f>'Basic T2'!BR18</f>
        <v>5.0287910918381913</v>
      </c>
      <c r="I18" s="69">
        <f>'Basic T2'!CC18</f>
        <v>2.9630666197202218</v>
      </c>
      <c r="J18" s="69">
        <f>'Basic T2'!CN18</f>
        <v>0.51214105158466516</v>
      </c>
      <c r="K18" s="309">
        <f t="shared" si="12"/>
        <v>31.649186679512155</v>
      </c>
      <c r="L18" s="97"/>
      <c r="M18" s="97">
        <f t="shared" si="0"/>
        <v>4.9849596302875003</v>
      </c>
      <c r="N18" s="97">
        <f t="shared" si="1"/>
        <v>7.2805342841169294</v>
      </c>
      <c r="O18" s="97">
        <f t="shared" si="2"/>
        <v>8.2309542812005372</v>
      </c>
      <c r="P18" s="97">
        <f t="shared" si="3"/>
        <v>8.1385417084998881</v>
      </c>
      <c r="Q18" s="97">
        <f t="shared" si="4"/>
        <v>7.0714295976773895</v>
      </c>
      <c r="R18" s="97">
        <f t="shared" si="5"/>
        <v>5.9719566936460105</v>
      </c>
      <c r="S18" s="97">
        <f t="shared" si="6"/>
        <v>5.1230531048056687</v>
      </c>
      <c r="T18" s="97">
        <f t="shared" si="7"/>
        <v>4.6841364731702102</v>
      </c>
      <c r="U18" s="97">
        <f t="shared" si="8"/>
        <v>3.0242712278208193</v>
      </c>
      <c r="V18" s="97">
        <f t="shared" si="9"/>
        <v>6.3471141807023015</v>
      </c>
      <c r="W18" s="97"/>
      <c r="X18" s="97">
        <f t="shared" si="10"/>
        <v>1.2758188241884203</v>
      </c>
      <c r="Y18" s="97">
        <f t="shared" si="11"/>
        <v>12.213079980476763</v>
      </c>
      <c r="Z18" s="97">
        <f t="shared" si="11"/>
        <v>28.383076728140399</v>
      </c>
      <c r="AA18" s="97">
        <f t="shared" si="11"/>
        <v>7.3068144079784609</v>
      </c>
      <c r="AB18" s="97">
        <f t="shared" si="11"/>
        <v>6.5426497805913728</v>
      </c>
      <c r="AC18" s="97">
        <f t="shared" si="11"/>
        <v>17.40899535344413</v>
      </c>
      <c r="AD18" s="97">
        <f t="shared" si="11"/>
        <v>15.889163733529804</v>
      </c>
      <c r="AE18" s="97">
        <f t="shared" si="11"/>
        <v>9.3622204252039722</v>
      </c>
      <c r="AF18" s="97">
        <f t="shared" si="11"/>
        <v>1.6181807664466636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0.20839035592224084</v>
      </c>
      <c r="C19" s="69">
        <f>'Basic T2'!O19</f>
        <v>2.4558973088318541</v>
      </c>
      <c r="D19" s="69">
        <f>'Basic T2'!Z19</f>
        <v>8.2251511392911247</v>
      </c>
      <c r="E19" s="69">
        <f>'Basic T2'!AK19</f>
        <v>3.3247396614722233</v>
      </c>
      <c r="F19" s="69">
        <f>'Basic T2'!AV19</f>
        <v>2.9383828595579331</v>
      </c>
      <c r="G19" s="69">
        <f>'Basic T2'!BG19</f>
        <v>7.9273506122791559</v>
      </c>
      <c r="H19" s="69">
        <f>'Basic T2'!BR19</f>
        <v>9.6309631767915622</v>
      </c>
      <c r="I19" s="69">
        <f>'Basic T2'!CC19</f>
        <v>4.8848270803394991</v>
      </c>
      <c r="J19" s="69">
        <f>'Basic T2'!CN19</f>
        <v>1.0115205350097296</v>
      </c>
      <c r="K19" s="309">
        <f t="shared" si="12"/>
        <v>40.607222729495319</v>
      </c>
      <c r="L19" s="97"/>
      <c r="M19" s="97">
        <f t="shared" si="0"/>
        <v>2.5726914448787044</v>
      </c>
      <c r="N19" s="97">
        <f t="shared" si="1"/>
        <v>4.6257877247595252</v>
      </c>
      <c r="O19" s="97">
        <f t="shared" si="2"/>
        <v>7.5365407400176805</v>
      </c>
      <c r="P19" s="97">
        <f t="shared" si="3"/>
        <v>11.700747494671434</v>
      </c>
      <c r="Q19" s="97">
        <f t="shared" si="4"/>
        <v>10.034584078587097</v>
      </c>
      <c r="R19" s="97">
        <f t="shared" si="5"/>
        <v>8.5922806314719402</v>
      </c>
      <c r="S19" s="97">
        <f t="shared" si="6"/>
        <v>9.8114904564658865</v>
      </c>
      <c r="T19" s="97">
        <f t="shared" si="7"/>
        <v>7.7221337312720557</v>
      </c>
      <c r="U19" s="97">
        <f t="shared" si="8"/>
        <v>5.9731834441202301</v>
      </c>
      <c r="V19" s="97">
        <f t="shared" si="9"/>
        <v>8.1436114562830646</v>
      </c>
      <c r="W19" s="97"/>
      <c r="X19" s="97">
        <f t="shared" si="10"/>
        <v>0.51318544316717118</v>
      </c>
      <c r="Y19" s="97">
        <f t="shared" si="11"/>
        <v>6.0479322242542759</v>
      </c>
      <c r="Z19" s="97">
        <f t="shared" si="11"/>
        <v>20.255389525363263</v>
      </c>
      <c r="AA19" s="97">
        <f t="shared" si="11"/>
        <v>8.187557380173347</v>
      </c>
      <c r="AB19" s="97">
        <f t="shared" si="11"/>
        <v>7.2361089039059534</v>
      </c>
      <c r="AC19" s="97">
        <f t="shared" si="11"/>
        <v>19.522021156401504</v>
      </c>
      <c r="AD19" s="97">
        <f t="shared" si="11"/>
        <v>23.717364866216396</v>
      </c>
      <c r="AE19" s="97">
        <f t="shared" si="11"/>
        <v>12.029453757228694</v>
      </c>
      <c r="AF19" s="97">
        <f t="shared" si="11"/>
        <v>2.4909867432894028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2.0953468206557236E-2</v>
      </c>
      <c r="C20" s="69">
        <f>'Basic T2'!O20</f>
        <v>0.45541923184588684</v>
      </c>
      <c r="D20" s="69">
        <f>'Basic T2'!Z20</f>
        <v>1.6529617758585189</v>
      </c>
      <c r="E20" s="69">
        <f>'Basic T2'!AK20</f>
        <v>0.86685266810252903</v>
      </c>
      <c r="F20" s="69">
        <f>'Basic T2'!AV20</f>
        <v>0.69109684759680634</v>
      </c>
      <c r="G20" s="69">
        <f>'Basic T2'!BG20</f>
        <v>1.9990714679590682</v>
      </c>
      <c r="H20" s="69">
        <f>'Basic T2'!BR20</f>
        <v>2.5347342678279157</v>
      </c>
      <c r="I20" s="69">
        <f>'Basic T2'!CC20</f>
        <v>2.3117908838200649</v>
      </c>
      <c r="J20" s="69">
        <f>'Basic T2'!CN20</f>
        <v>0.54568127475691919</v>
      </c>
      <c r="K20" s="309">
        <f t="shared" si="12"/>
        <v>11.078561885974265</v>
      </c>
      <c r="L20" s="97"/>
      <c r="M20" s="97">
        <f t="shared" si="0"/>
        <v>0.25868187688907546</v>
      </c>
      <c r="N20" s="97">
        <f t="shared" si="1"/>
        <v>0.85780162090496903</v>
      </c>
      <c r="O20" s="97">
        <f t="shared" si="2"/>
        <v>1.5145756660859786</v>
      </c>
      <c r="P20" s="97">
        <f t="shared" si="3"/>
        <v>3.0507123015035065</v>
      </c>
      <c r="Q20" s="97">
        <f t="shared" si="4"/>
        <v>2.360097289942662</v>
      </c>
      <c r="R20" s="97">
        <f t="shared" si="5"/>
        <v>2.1667495100402179</v>
      </c>
      <c r="S20" s="97">
        <f t="shared" si="6"/>
        <v>2.582246512830674</v>
      </c>
      <c r="T20" s="97">
        <f t="shared" si="7"/>
        <v>3.6545732469108074</v>
      </c>
      <c r="U20" s="97">
        <f t="shared" si="8"/>
        <v>3.2223313747289373</v>
      </c>
      <c r="V20" s="97">
        <f t="shared" si="9"/>
        <v>2.2217600079364557</v>
      </c>
      <c r="W20" s="97"/>
      <c r="X20" s="97">
        <f t="shared" si="10"/>
        <v>0.18913527244980097</v>
      </c>
      <c r="Y20" s="97">
        <f t="shared" si="11"/>
        <v>4.1108154337473977</v>
      </c>
      <c r="Z20" s="97">
        <f t="shared" si="11"/>
        <v>14.920364148989496</v>
      </c>
      <c r="AA20" s="97">
        <f t="shared" si="11"/>
        <v>7.8245956201227349</v>
      </c>
      <c r="AB20" s="97">
        <f t="shared" si="11"/>
        <v>6.2381458415803239</v>
      </c>
      <c r="AC20" s="97">
        <f t="shared" si="11"/>
        <v>18.044503325742507</v>
      </c>
      <c r="AD20" s="97">
        <f t="shared" si="11"/>
        <v>22.87963269886999</v>
      </c>
      <c r="AE20" s="97">
        <f t="shared" si="11"/>
        <v>20.867247099525162</v>
      </c>
      <c r="AF20" s="97">
        <f t="shared" si="11"/>
        <v>4.9255605589725979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1.5244004196884238E-2</v>
      </c>
      <c r="C21" s="69">
        <f>'Basic T2'!O21</f>
        <v>5.2361247530284191E-2</v>
      </c>
      <c r="D21" s="69">
        <f>'Basic T2'!Z21</f>
        <v>0.65968686201053439</v>
      </c>
      <c r="E21" s="69">
        <f>'Basic T2'!AK21</f>
        <v>0.25896704588006947</v>
      </c>
      <c r="F21" s="69">
        <f>'Basic T2'!AV21</f>
        <v>0.39550928522582723</v>
      </c>
      <c r="G21" s="69">
        <f>'Basic T2'!BG21</f>
        <v>0.58214111850068095</v>
      </c>
      <c r="H21" s="69">
        <f>'Basic T2'!BR21</f>
        <v>1.1909440707206809</v>
      </c>
      <c r="I21" s="69">
        <f>'Basic T2'!CC21</f>
        <v>0.7873231770638226</v>
      </c>
      <c r="J21" s="69">
        <f>'Basic T2'!CN21</f>
        <v>0.35109776666303733</v>
      </c>
      <c r="K21" s="309">
        <f t="shared" si="12"/>
        <v>4.2932745777918218</v>
      </c>
      <c r="L21" s="97"/>
      <c r="M21" s="97">
        <f t="shared" si="0"/>
        <v>0.18819546139483087</v>
      </c>
      <c r="N21" s="97">
        <f t="shared" si="1"/>
        <v>9.8624651449246301E-2</v>
      </c>
      <c r="O21" s="97">
        <f t="shared" si="2"/>
        <v>0.60445781809977772</v>
      </c>
      <c r="P21" s="97">
        <f t="shared" si="3"/>
        <v>0.91138203944122564</v>
      </c>
      <c r="Q21" s="97">
        <f t="shared" si="4"/>
        <v>1.350665099189128</v>
      </c>
      <c r="R21" s="97">
        <f t="shared" si="5"/>
        <v>0.63096992954102915</v>
      </c>
      <c r="S21" s="97">
        <f t="shared" si="6"/>
        <v>1.2132676835706984</v>
      </c>
      <c r="T21" s="97">
        <f t="shared" si="7"/>
        <v>1.2446325659073842</v>
      </c>
      <c r="U21" s="97">
        <f t="shared" si="8"/>
        <v>2.0732860031151716</v>
      </c>
      <c r="V21" s="97">
        <f t="shared" si="9"/>
        <v>0.86099855362132149</v>
      </c>
      <c r="W21" s="97"/>
      <c r="X21" s="97">
        <f t="shared" si="10"/>
        <v>0.35506706875302518</v>
      </c>
      <c r="Y21" s="97">
        <f t="shared" si="11"/>
        <v>1.2196109655119094</v>
      </c>
      <c r="Z21" s="97">
        <f t="shared" si="11"/>
        <v>15.36558750336984</v>
      </c>
      <c r="AA21" s="97">
        <f t="shared" si="11"/>
        <v>6.0319236794136071</v>
      </c>
      <c r="AB21" s="97">
        <f t="shared" si="11"/>
        <v>9.2122988655724694</v>
      </c>
      <c r="AC21" s="97">
        <f t="shared" si="11"/>
        <v>13.559373106764955</v>
      </c>
      <c r="AD21" s="97">
        <f t="shared" si="11"/>
        <v>27.73976015606307</v>
      </c>
      <c r="AE21" s="97">
        <f t="shared" si="11"/>
        <v>18.338523725840286</v>
      </c>
      <c r="AF21" s="97">
        <f t="shared" si="11"/>
        <v>8.1778549287108238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1.1591694187373535E-2</v>
      </c>
      <c r="C22" s="69">
        <f>'Basic T2'!O22</f>
        <v>0.27325900603594133</v>
      </c>
      <c r="D22" s="69">
        <f>'Basic T2'!Z22</f>
        <v>0.8538606501578816</v>
      </c>
      <c r="E22" s="69">
        <f>'Basic T2'!AK22</f>
        <v>0.33283326932656859</v>
      </c>
      <c r="F22" s="69">
        <f>'Basic T2'!AV22</f>
        <v>1.2666292735769562</v>
      </c>
      <c r="G22" s="69">
        <f>'Basic T2'!BG22</f>
        <v>5.7906233393145516</v>
      </c>
      <c r="H22" s="69">
        <f>'Basic T2'!BR22</f>
        <v>4.0273714357543362</v>
      </c>
      <c r="I22" s="69">
        <f>'Basic T2'!CC22</f>
        <v>1.9842502486005331</v>
      </c>
      <c r="J22" s="69">
        <f>'Basic T2'!CN22</f>
        <v>0.59615096279143676</v>
      </c>
      <c r="K22" s="309">
        <f t="shared" si="12"/>
        <v>15.136569879745581</v>
      </c>
      <c r="L22" s="97"/>
      <c r="M22" s="97">
        <f t="shared" si="0"/>
        <v>0.14310572260183613</v>
      </c>
      <c r="N22" s="97">
        <f t="shared" si="1"/>
        <v>0.51469503682231954</v>
      </c>
      <c r="O22" s="97">
        <f t="shared" si="2"/>
        <v>0.78237535909491696</v>
      </c>
      <c r="P22" s="97">
        <f t="shared" si="3"/>
        <v>1.1713392441956425</v>
      </c>
      <c r="Q22" s="97">
        <f t="shared" si="4"/>
        <v>4.3255418199723108</v>
      </c>
      <c r="R22" s="97">
        <f t="shared" si="5"/>
        <v>6.2763290279445663</v>
      </c>
      <c r="S22" s="97">
        <f t="shared" si="6"/>
        <v>4.1028623701695803</v>
      </c>
      <c r="T22" s="97">
        <f t="shared" si="7"/>
        <v>3.1367836617336726</v>
      </c>
      <c r="U22" s="97">
        <f t="shared" si="8"/>
        <v>3.5203626005555031</v>
      </c>
      <c r="V22" s="97">
        <f t="shared" si="9"/>
        <v>3.0355768160423833</v>
      </c>
      <c r="W22" s="97"/>
      <c r="X22" s="97">
        <f t="shared" si="10"/>
        <v>7.6580719935000041E-2</v>
      </c>
      <c r="Y22" s="97">
        <f t="shared" si="11"/>
        <v>1.8052901562697659</v>
      </c>
      <c r="Z22" s="97">
        <f t="shared" si="11"/>
        <v>5.6410445493363879</v>
      </c>
      <c r="AA22" s="97">
        <f t="shared" si="11"/>
        <v>2.1988685149330736</v>
      </c>
      <c r="AB22" s="97">
        <f t="shared" si="11"/>
        <v>8.3680073070705898</v>
      </c>
      <c r="AC22" s="97">
        <f t="shared" si="11"/>
        <v>38.255849147586943</v>
      </c>
      <c r="AD22" s="97">
        <f t="shared" si="11"/>
        <v>26.606896197423225</v>
      </c>
      <c r="AE22" s="97">
        <f t="shared" si="11"/>
        <v>13.108982182652104</v>
      </c>
      <c r="AF22" s="97">
        <f t="shared" si="11"/>
        <v>3.9384812247928989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4.473403517835684E-3</v>
      </c>
      <c r="C23" s="69">
        <f>'Basic T2'!O23</f>
        <v>9.3710649082314426E-2</v>
      </c>
      <c r="D23" s="69">
        <f>'Basic T2'!Z23</f>
        <v>0.38045536269185259</v>
      </c>
      <c r="E23" s="69">
        <f>'Basic T2'!AK23</f>
        <v>0.25167687744412337</v>
      </c>
      <c r="F23" s="69">
        <f>'Basic T2'!AV23</f>
        <v>0.35738424361501175</v>
      </c>
      <c r="G23" s="69">
        <f>'Basic T2'!BG23</f>
        <v>2.9512614602330709</v>
      </c>
      <c r="H23" s="69">
        <f>'Basic T2'!BR23</f>
        <v>3.4840962705943128</v>
      </c>
      <c r="I23" s="69">
        <f>'Basic T2'!CC23</f>
        <v>1.6566669804537331</v>
      </c>
      <c r="J23" s="69">
        <f>'Basic T2'!CN23</f>
        <v>0.62843105578801006</v>
      </c>
      <c r="K23" s="309">
        <f t="shared" si="12"/>
        <v>9.8081563034202652</v>
      </c>
      <c r="L23" s="97"/>
      <c r="M23" s="97">
        <f t="shared" si="0"/>
        <v>5.5226581426448235E-2</v>
      </c>
      <c r="N23" s="97">
        <f t="shared" si="1"/>
        <v>0.17650801955168258</v>
      </c>
      <c r="O23" s="97">
        <f t="shared" si="2"/>
        <v>0.34860360522596623</v>
      </c>
      <c r="P23" s="97">
        <f t="shared" si="3"/>
        <v>0.88572576895150634</v>
      </c>
      <c r="Q23" s="97">
        <f t="shared" si="4"/>
        <v>1.2204679962830363</v>
      </c>
      <c r="R23" s="97">
        <f t="shared" si="5"/>
        <v>3.1988072589966636</v>
      </c>
      <c r="S23" s="97">
        <f t="shared" si="6"/>
        <v>3.549403801140119</v>
      </c>
      <c r="T23" s="97">
        <f t="shared" si="7"/>
        <v>2.6189266806875944</v>
      </c>
      <c r="U23" s="97">
        <f t="shared" si="8"/>
        <v>3.710981486073174</v>
      </c>
      <c r="V23" s="97">
        <f t="shared" si="9"/>
        <v>1.9669853949290499</v>
      </c>
      <c r="W23" s="97"/>
      <c r="X23" s="97">
        <f t="shared" si="10"/>
        <v>4.5609015389321793E-2</v>
      </c>
      <c r="Y23" s="97">
        <f t="shared" si="11"/>
        <v>0.95543592682791956</v>
      </c>
      <c r="Z23" s="97">
        <f t="shared" si="11"/>
        <v>3.8789692060594669</v>
      </c>
      <c r="AA23" s="97">
        <f t="shared" si="11"/>
        <v>2.5659957861434113</v>
      </c>
      <c r="AB23" s="97">
        <f t="shared" si="11"/>
        <v>3.6437453947423939</v>
      </c>
      <c r="AC23" s="97">
        <f t="shared" si="11"/>
        <v>30.089869787290375</v>
      </c>
      <c r="AD23" s="97">
        <f t="shared" si="11"/>
        <v>35.522438293314629</v>
      </c>
      <c r="AE23" s="97">
        <f t="shared" si="11"/>
        <v>16.890707378674481</v>
      </c>
      <c r="AF23" s="97">
        <f t="shared" si="11"/>
        <v>6.4072292115579952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3.2314704755091767E-2</v>
      </c>
      <c r="C24" s="69">
        <f>'Basic T2'!O24</f>
        <v>0.28830488287382738</v>
      </c>
      <c r="D24" s="69">
        <f>'Basic T2'!Z24</f>
        <v>0.83961717030146665</v>
      </c>
      <c r="E24" s="69">
        <f>'Basic T2'!AK24</f>
        <v>0.34778934294233482</v>
      </c>
      <c r="F24" s="69">
        <f>'Basic T2'!AV24</f>
        <v>0.37649709043403751</v>
      </c>
      <c r="G24" s="69">
        <f>'Basic T2'!BG24</f>
        <v>2.1765322323192686</v>
      </c>
      <c r="H24" s="69">
        <f>'Basic T2'!BR24</f>
        <v>2.4443869236688469</v>
      </c>
      <c r="I24" s="69">
        <f>'Basic T2'!CC24</f>
        <v>2.1619968559642051</v>
      </c>
      <c r="J24" s="69">
        <f>'Basic T2'!CN24</f>
        <v>0.67138085436133288</v>
      </c>
      <c r="K24" s="309">
        <f t="shared" si="12"/>
        <v>9.3388200576204117</v>
      </c>
      <c r="L24" s="97"/>
      <c r="M24" s="97">
        <f t="shared" si="0"/>
        <v>0.39894247552524553</v>
      </c>
      <c r="N24" s="97">
        <f t="shared" si="1"/>
        <v>0.54303459000096677</v>
      </c>
      <c r="O24" s="97">
        <f t="shared" si="2"/>
        <v>0.76932434466374078</v>
      </c>
      <c r="P24" s="97">
        <f t="shared" si="3"/>
        <v>1.2239741145037459</v>
      </c>
      <c r="Q24" s="97">
        <f t="shared" si="4"/>
        <v>1.2857384111858527</v>
      </c>
      <c r="R24" s="97">
        <f t="shared" si="5"/>
        <v>2.3590953217792006</v>
      </c>
      <c r="S24" s="97">
        <f t="shared" si="6"/>
        <v>2.490205655783285</v>
      </c>
      <c r="T24" s="97">
        <f t="shared" si="7"/>
        <v>3.4177727427733209</v>
      </c>
      <c r="U24" s="97">
        <f t="shared" si="8"/>
        <v>3.9646066146663399</v>
      </c>
      <c r="V24" s="97">
        <f t="shared" si="9"/>
        <v>1.8728619417294696</v>
      </c>
      <c r="W24" s="97"/>
      <c r="X24" s="97">
        <f t="shared" si="10"/>
        <v>0.34602556378333038</v>
      </c>
      <c r="Y24" s="97">
        <f t="shared" ref="Y24:AG32" si="13">IF($K24&gt;0,C24/$K24*100,0)</f>
        <v>3.0871660562575314</v>
      </c>
      <c r="Z24" s="97">
        <f t="shared" si="13"/>
        <v>8.9906130016537258</v>
      </c>
      <c r="AA24" s="97">
        <f t="shared" si="13"/>
        <v>3.7241251121284979</v>
      </c>
      <c r="AB24" s="97">
        <f t="shared" si="13"/>
        <v>4.031527410433597</v>
      </c>
      <c r="AC24" s="97">
        <f t="shared" si="13"/>
        <v>23.306287292078547</v>
      </c>
      <c r="AD24" s="97">
        <f t="shared" si="13"/>
        <v>26.174472884015408</v>
      </c>
      <c r="AE24" s="97">
        <f t="shared" si="13"/>
        <v>23.150642614641995</v>
      </c>
      <c r="AF24" s="97">
        <f t="shared" si="13"/>
        <v>7.189140065007364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2.3588554253523041E-2</v>
      </c>
      <c r="C25" s="69">
        <f>'Basic T2'!O25</f>
        <v>1.3720665442292599</v>
      </c>
      <c r="D25" s="69">
        <f>'Basic T2'!Z25</f>
        <v>4.9767357578326497</v>
      </c>
      <c r="E25" s="69">
        <f>'Basic T2'!AK25</f>
        <v>4.0654290287771229</v>
      </c>
      <c r="F25" s="69">
        <f>'Basic T2'!AV25</f>
        <v>2.3319992590320107</v>
      </c>
      <c r="G25" s="69">
        <f>'Basic T2'!BG25</f>
        <v>12.762642370160208</v>
      </c>
      <c r="H25" s="69">
        <f>'Basic T2'!BR25</f>
        <v>9.1767962774657956</v>
      </c>
      <c r="I25" s="69">
        <f>'Basic T2'!CC25</f>
        <v>1.6895246839534166</v>
      </c>
      <c r="J25" s="69">
        <f>'Basic T2'!CN25</f>
        <v>0.27638383787680659</v>
      </c>
      <c r="K25" s="309">
        <f t="shared" si="12"/>
        <v>36.675166313580789</v>
      </c>
      <c r="L25" s="97"/>
      <c r="M25" s="97">
        <f t="shared" si="0"/>
        <v>0.29121343670884847</v>
      </c>
      <c r="N25" s="97">
        <f t="shared" si="1"/>
        <v>2.5843460779179832</v>
      </c>
      <c r="O25" s="97">
        <f t="shared" si="2"/>
        <v>4.5600829888751511</v>
      </c>
      <c r="P25" s="97">
        <f t="shared" si="3"/>
        <v>14.307453625456098</v>
      </c>
      <c r="Q25" s="97">
        <f t="shared" si="4"/>
        <v>7.9637827180492229</v>
      </c>
      <c r="R25" s="97">
        <f t="shared" si="5"/>
        <v>13.833146811202134</v>
      </c>
      <c r="S25" s="97">
        <f t="shared" si="6"/>
        <v>9.3488104402951731</v>
      </c>
      <c r="T25" s="97">
        <f t="shared" si="7"/>
        <v>2.6708694775059838</v>
      </c>
      <c r="U25" s="97">
        <f t="shared" si="8"/>
        <v>1.6320888281445234</v>
      </c>
      <c r="V25" s="97">
        <f t="shared" si="9"/>
        <v>7.355053718939109</v>
      </c>
      <c r="W25" s="97"/>
      <c r="X25" s="97">
        <f t="shared" si="10"/>
        <v>6.431751134224091E-2</v>
      </c>
      <c r="Y25" s="97">
        <f t="shared" si="13"/>
        <v>3.7411324395853782</v>
      </c>
      <c r="Z25" s="97">
        <f t="shared" si="13"/>
        <v>13.569770114415999</v>
      </c>
      <c r="AA25" s="97">
        <f t="shared" si="13"/>
        <v>11.084964125361573</v>
      </c>
      <c r="AB25" s="97">
        <f t="shared" si="13"/>
        <v>6.3585240189312318</v>
      </c>
      <c r="AC25" s="97">
        <f t="shared" si="13"/>
        <v>34.79913972587552</v>
      </c>
      <c r="AD25" s="97">
        <f t="shared" si="13"/>
        <v>25.021825938026176</v>
      </c>
      <c r="AE25" s="97">
        <f t="shared" si="13"/>
        <v>4.6067267139502697</v>
      </c>
      <c r="AF25" s="97">
        <f t="shared" si="13"/>
        <v>0.75359941251162599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1.230597575490614E-2</v>
      </c>
      <c r="C26" s="69">
        <f>'Basic T2'!O26</f>
        <v>0.21963516286352405</v>
      </c>
      <c r="D26" s="69">
        <f>'Basic T2'!Z26</f>
        <v>1.3148935050936967</v>
      </c>
      <c r="E26" s="69">
        <f>'Basic T2'!AK26</f>
        <v>0.75461123666486696</v>
      </c>
      <c r="F26" s="69">
        <f>'Basic T2'!AV26</f>
        <v>0.98686293413498694</v>
      </c>
      <c r="G26" s="69">
        <f>'Basic T2'!BG26</f>
        <v>2.7389223784384482</v>
      </c>
      <c r="H26" s="69">
        <f>'Basic T2'!BR26</f>
        <v>2.8413032143839199</v>
      </c>
      <c r="I26" s="69">
        <f>'Basic T2'!CC26</f>
        <v>1.8760678305128922</v>
      </c>
      <c r="J26" s="69">
        <f>'Basic T2'!CN26</f>
        <v>0.47175890562288358</v>
      </c>
      <c r="K26" s="309">
        <f t="shared" si="12"/>
        <v>11.216361143470126</v>
      </c>
      <c r="L26" s="97"/>
      <c r="M26" s="97">
        <f t="shared" si="0"/>
        <v>0.15192391416302037</v>
      </c>
      <c r="N26" s="97">
        <f t="shared" si="1"/>
        <v>0.41369223242599734</v>
      </c>
      <c r="O26" s="97">
        <f t="shared" si="2"/>
        <v>1.2048105016070685</v>
      </c>
      <c r="P26" s="97">
        <f t="shared" si="3"/>
        <v>2.6557013287914306</v>
      </c>
      <c r="Q26" s="97">
        <f t="shared" si="4"/>
        <v>3.3701391411289792</v>
      </c>
      <c r="R26" s="97">
        <f t="shared" si="5"/>
        <v>2.9686576076134603</v>
      </c>
      <c r="S26" s="97">
        <f t="shared" si="6"/>
        <v>2.8945619311505562</v>
      </c>
      <c r="T26" s="97">
        <f t="shared" si="7"/>
        <v>2.9657644862120929</v>
      </c>
      <c r="U26" s="97">
        <f t="shared" si="8"/>
        <v>2.7858084805522818</v>
      </c>
      <c r="V26" s="97">
        <f t="shared" si="9"/>
        <v>2.2493950821075215</v>
      </c>
      <c r="W26" s="97"/>
      <c r="X26" s="97">
        <f t="shared" si="10"/>
        <v>0.10971451077135083</v>
      </c>
      <c r="Y26" s="97">
        <f t="shared" si="13"/>
        <v>1.9581677163755549</v>
      </c>
      <c r="Z26" s="97">
        <f t="shared" si="13"/>
        <v>11.722995437421286</v>
      </c>
      <c r="AA26" s="97">
        <f t="shared" si="13"/>
        <v>6.7277722873980563</v>
      </c>
      <c r="AB26" s="97">
        <f t="shared" si="13"/>
        <v>8.798423316723472</v>
      </c>
      <c r="AC26" s="97">
        <f t="shared" si="13"/>
        <v>24.418992429046185</v>
      </c>
      <c r="AD26" s="97">
        <f t="shared" si="13"/>
        <v>25.331773629971366</v>
      </c>
      <c r="AE26" s="97">
        <f t="shared" si="13"/>
        <v>16.726171763870941</v>
      </c>
      <c r="AF26" s="97">
        <f t="shared" si="13"/>
        <v>4.2059889084217783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1.3325231695678944E-3</v>
      </c>
      <c r="C27" s="69">
        <f>'Basic T2'!O27</f>
        <v>1.9014930321761315E-2</v>
      </c>
      <c r="D27" s="69">
        <f>'Basic T2'!Z27</f>
        <v>8.6698896508822038E-2</v>
      </c>
      <c r="E27" s="69">
        <f>'Basic T2'!AK27</f>
        <v>2.5724680819149078E-2</v>
      </c>
      <c r="F27" s="69">
        <f>'Basic T2'!AV27</f>
        <v>2.3122970503469648E-2</v>
      </c>
      <c r="G27" s="69">
        <f>'Basic T2'!BG27</f>
        <v>7.9885411416412797E-2</v>
      </c>
      <c r="H27" s="69">
        <f>'Basic T2'!BR27</f>
        <v>0.14161043689436578</v>
      </c>
      <c r="I27" s="69">
        <f>'Basic T2'!CC27</f>
        <v>0.12083382719991217</v>
      </c>
      <c r="J27" s="69">
        <f>'Basic T2'!CN27</f>
        <v>2.6456192516507555E-2</v>
      </c>
      <c r="K27" s="309">
        <f t="shared" si="12"/>
        <v>0.52467986934996835</v>
      </c>
      <c r="L27" s="97"/>
      <c r="M27" s="97">
        <f t="shared" si="0"/>
        <v>1.6450717900444351E-2</v>
      </c>
      <c r="N27" s="97">
        <f t="shared" si="1"/>
        <v>3.5815435341390083E-2</v>
      </c>
      <c r="O27" s="97">
        <f t="shared" si="2"/>
        <v>7.9440457030875586E-2</v>
      </c>
      <c r="P27" s="97">
        <f t="shared" si="3"/>
        <v>9.0532801149488001E-2</v>
      </c>
      <c r="Q27" s="97">
        <f t="shared" si="4"/>
        <v>7.8964996310475141E-2</v>
      </c>
      <c r="R27" s="97">
        <f t="shared" si="5"/>
        <v>8.6586036977752398E-2</v>
      </c>
      <c r="S27" s="97">
        <f t="shared" si="6"/>
        <v>0.14426484917658042</v>
      </c>
      <c r="T27" s="97">
        <f t="shared" si="7"/>
        <v>0.19101903865843495</v>
      </c>
      <c r="U27" s="97">
        <f t="shared" si="8"/>
        <v>0.15622786257378396</v>
      </c>
      <c r="V27" s="97">
        <f t="shared" si="9"/>
        <v>0.10522238921343262</v>
      </c>
      <c r="W27" s="97"/>
      <c r="X27" s="97">
        <f t="shared" si="10"/>
        <v>0.25396880029317154</v>
      </c>
      <c r="Y27" s="97">
        <f t="shared" si="13"/>
        <v>3.6241013678148395</v>
      </c>
      <c r="Z27" s="97">
        <f t="shared" si="13"/>
        <v>16.52415150141633</v>
      </c>
      <c r="AA27" s="97">
        <f t="shared" si="13"/>
        <v>4.9029288756627283</v>
      </c>
      <c r="AB27" s="97">
        <f t="shared" si="13"/>
        <v>4.407062640332847</v>
      </c>
      <c r="AC27" s="97">
        <f t="shared" si="13"/>
        <v>15.225552967256723</v>
      </c>
      <c r="AD27" s="97">
        <f t="shared" si="13"/>
        <v>26.989874238897045</v>
      </c>
      <c r="AE27" s="97">
        <f t="shared" si="13"/>
        <v>23.030010156405378</v>
      </c>
      <c r="AF27" s="97">
        <f t="shared" si="13"/>
        <v>5.0423494519209253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7.4979820927270971E-2</v>
      </c>
      <c r="C28" s="69">
        <f>'Basic T2'!O28</f>
        <v>0.88996436636321796</v>
      </c>
      <c r="D28" s="69">
        <f>'Basic T2'!Z28</f>
        <v>3.8734157354221872</v>
      </c>
      <c r="E28" s="69">
        <f>'Basic T2'!AK28</f>
        <v>1.2407649871564459</v>
      </c>
      <c r="F28" s="69">
        <f>'Basic T2'!AV28</f>
        <v>1.0212289568944617</v>
      </c>
      <c r="G28" s="69">
        <f>'Basic T2'!BG28</f>
        <v>7.0160927294823736</v>
      </c>
      <c r="H28" s="69">
        <f>'Basic T2'!BR28</f>
        <v>7.294297249943325</v>
      </c>
      <c r="I28" s="69">
        <f>'Basic T2'!CC28</f>
        <v>5.0194752568269099</v>
      </c>
      <c r="J28" s="69">
        <f>'Basic T2'!CN28</f>
        <v>1.4846231629234421</v>
      </c>
      <c r="K28" s="309">
        <f t="shared" si="12"/>
        <v>27.914842265939633</v>
      </c>
      <c r="L28" s="97"/>
      <c r="M28" s="97">
        <f t="shared" si="0"/>
        <v>0.92566636773779631</v>
      </c>
      <c r="N28" s="97">
        <f t="shared" si="1"/>
        <v>1.6762859858153063</v>
      </c>
      <c r="O28" s="97">
        <f t="shared" si="2"/>
        <v>3.5491330187946852</v>
      </c>
      <c r="P28" s="97">
        <f t="shared" si="3"/>
        <v>4.366620936725667</v>
      </c>
      <c r="Q28" s="97">
        <f t="shared" si="4"/>
        <v>3.4874991861976019</v>
      </c>
      <c r="R28" s="97">
        <f t="shared" si="5"/>
        <v>7.6045882939458451</v>
      </c>
      <c r="S28" s="97">
        <f t="shared" si="6"/>
        <v>7.4310249702653595</v>
      </c>
      <c r="T28" s="97">
        <f t="shared" si="7"/>
        <v>7.9349910562923398</v>
      </c>
      <c r="U28" s="97">
        <f t="shared" si="8"/>
        <v>8.7669268102860762</v>
      </c>
      <c r="V28" s="97">
        <f t="shared" si="9"/>
        <v>5.598206772021368</v>
      </c>
      <c r="W28" s="97"/>
      <c r="X28" s="97">
        <f t="shared" si="10"/>
        <v>0.26860198676013225</v>
      </c>
      <c r="Y28" s="97">
        <f t="shared" si="13"/>
        <v>3.1881404089075236</v>
      </c>
      <c r="Z28" s="97">
        <f t="shared" si="13"/>
        <v>13.875828845890867</v>
      </c>
      <c r="AA28" s="97">
        <f t="shared" si="13"/>
        <v>4.4448217737929632</v>
      </c>
      <c r="AB28" s="97">
        <f t="shared" si="13"/>
        <v>3.6583726576901241</v>
      </c>
      <c r="AC28" s="97">
        <f t="shared" si="13"/>
        <v>25.133915007082368</v>
      </c>
      <c r="AD28" s="97">
        <f t="shared" si="13"/>
        <v>26.130533643901259</v>
      </c>
      <c r="AE28" s="97">
        <f t="shared" si="13"/>
        <v>17.981384988699848</v>
      </c>
      <c r="AF28" s="97">
        <f t="shared" si="13"/>
        <v>5.3184006872749157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2.5964926691507614E-2</v>
      </c>
      <c r="C29" s="69">
        <f>'Basic T2'!O29</f>
        <v>0.30235090663218867</v>
      </c>
      <c r="D29" s="69">
        <f>'Basic T2'!Z29</f>
        <v>1.3063277912821911</v>
      </c>
      <c r="E29" s="69">
        <f>'Basic T2'!AK29</f>
        <v>0.44212010375592137</v>
      </c>
      <c r="F29" s="69">
        <f>'Basic T2'!AV29</f>
        <v>0.48279204761979255</v>
      </c>
      <c r="G29" s="69">
        <f>'Basic T2'!BG29</f>
        <v>1.713696204063559</v>
      </c>
      <c r="H29" s="69">
        <f>'Basic T2'!BR29</f>
        <v>1.9866898894353524</v>
      </c>
      <c r="I29" s="69">
        <f>'Basic T2'!CC29</f>
        <v>0.94846947661867176</v>
      </c>
      <c r="J29" s="69">
        <f>'Basic T2'!CN29</f>
        <v>0.30467998854149808</v>
      </c>
      <c r="K29" s="309">
        <f t="shared" si="12"/>
        <v>7.5130913346406816</v>
      </c>
      <c r="L29" s="97"/>
      <c r="M29" s="97">
        <f t="shared" si="0"/>
        <v>0.32055103735736279</v>
      </c>
      <c r="N29" s="97">
        <f t="shared" si="1"/>
        <v>0.56949087709792723</v>
      </c>
      <c r="O29" s="97">
        <f t="shared" si="2"/>
        <v>1.1969619101326376</v>
      </c>
      <c r="P29" s="97">
        <f t="shared" si="3"/>
        <v>1.5559521114730717</v>
      </c>
      <c r="Q29" s="97">
        <f t="shared" si="4"/>
        <v>1.6487359292052517</v>
      </c>
      <c r="R29" s="97">
        <f t="shared" si="5"/>
        <v>1.857437550396035</v>
      </c>
      <c r="S29" s="97">
        <f t="shared" si="6"/>
        <v>2.0239293342045439</v>
      </c>
      <c r="T29" s="97">
        <f t="shared" si="7"/>
        <v>1.4993792038120539</v>
      </c>
      <c r="U29" s="97">
        <f t="shared" si="8"/>
        <v>1.7991819249554952</v>
      </c>
      <c r="V29" s="97">
        <f t="shared" si="9"/>
        <v>1.5067195575638248</v>
      </c>
      <c r="W29" s="97"/>
      <c r="X29" s="97">
        <f>IF($K29&gt;0,B29/$K29*100,0)</f>
        <v>0.34559578121712536</v>
      </c>
      <c r="Y29" s="97">
        <f t="shared" si="13"/>
        <v>4.0243209241732023</v>
      </c>
      <c r="Z29" s="97">
        <f t="shared" si="13"/>
        <v>17.387354061025363</v>
      </c>
      <c r="AA29" s="97">
        <f t="shared" si="13"/>
        <v>5.8846629711186127</v>
      </c>
      <c r="AB29" s="97">
        <f t="shared" si="13"/>
        <v>6.4260106275266304</v>
      </c>
      <c r="AC29" s="97">
        <f t="shared" si="13"/>
        <v>22.809468536103157</v>
      </c>
      <c r="AD29" s="97">
        <f t="shared" si="13"/>
        <v>26.443041897751229</v>
      </c>
      <c r="AE29" s="97">
        <f t="shared" si="13"/>
        <v>12.624223962852078</v>
      </c>
      <c r="AF29" s="97">
        <f t="shared" si="13"/>
        <v>4.0553212382326187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1.8225349322056966E-2</v>
      </c>
      <c r="C30" s="69">
        <f>'Basic T2'!O30</f>
        <v>0.12357151376048249</v>
      </c>
      <c r="D30" s="69">
        <f>'Basic T2'!Z30</f>
        <v>0.47376745488547367</v>
      </c>
      <c r="E30" s="69">
        <f>'Basic T2'!AK30</f>
        <v>0.19320843031413654</v>
      </c>
      <c r="F30" s="69">
        <f>'Basic T2'!AV30</f>
        <v>0.38368086101489096</v>
      </c>
      <c r="G30" s="69">
        <f>'Basic T2'!BG30</f>
        <v>2.1285988976694492</v>
      </c>
      <c r="H30" s="69">
        <f>'Basic T2'!BR30</f>
        <v>3.4455472494103287</v>
      </c>
      <c r="I30" s="69">
        <f>'Basic T2'!CC30</f>
        <v>2.5613887800999628</v>
      </c>
      <c r="J30" s="69">
        <f>'Basic T2'!CN30</f>
        <v>0.80947757080762495</v>
      </c>
      <c r="K30" s="309">
        <f t="shared" si="12"/>
        <v>10.137466107284405</v>
      </c>
      <c r="L30" s="97"/>
      <c r="M30" s="97">
        <f t="shared" si="0"/>
        <v>0.22500177646549915</v>
      </c>
      <c r="N30" s="97">
        <f t="shared" si="1"/>
        <v>0.23275223659701033</v>
      </c>
      <c r="O30" s="97">
        <f t="shared" si="2"/>
        <v>0.4341036005991965</v>
      </c>
      <c r="P30" s="97">
        <f t="shared" si="3"/>
        <v>0.67995791765135793</v>
      </c>
      <c r="Q30" s="97">
        <f t="shared" si="4"/>
        <v>1.3102710038874379</v>
      </c>
      <c r="R30" s="97">
        <f t="shared" si="5"/>
        <v>2.3071414366721692</v>
      </c>
      <c r="S30" s="97">
        <f t="shared" si="6"/>
        <v>3.510132199067733</v>
      </c>
      <c r="T30" s="97">
        <f t="shared" si="7"/>
        <v>4.049147773791212</v>
      </c>
      <c r="U30" s="97">
        <f t="shared" si="8"/>
        <v>4.7800888434640214</v>
      </c>
      <c r="V30" s="97">
        <f t="shared" si="9"/>
        <v>2.0330271212810076</v>
      </c>
      <c r="W30" s="97"/>
      <c r="X30" s="97">
        <f t="shared" si="10"/>
        <v>0.17978209869388279</v>
      </c>
      <c r="Y30" s="97">
        <f t="shared" si="13"/>
        <v>1.218958588396055</v>
      </c>
      <c r="Z30" s="97">
        <f t="shared" si="13"/>
        <v>4.6734307160350657</v>
      </c>
      <c r="AA30" s="97">
        <f t="shared" si="13"/>
        <v>1.9058848460692182</v>
      </c>
      <c r="AB30" s="97">
        <f t="shared" si="13"/>
        <v>3.7847807031304614</v>
      </c>
      <c r="AC30" s="97">
        <f t="shared" si="13"/>
        <v>20.99734662629271</v>
      </c>
      <c r="AD30" s="97">
        <f t="shared" si="13"/>
        <v>33.988249262155236</v>
      </c>
      <c r="AE30" s="97">
        <f t="shared" si="13"/>
        <v>25.266558260149885</v>
      </c>
      <c r="AF30" s="97">
        <f t="shared" si="13"/>
        <v>7.9850088990774974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3.9720380777018206E-2</v>
      </c>
      <c r="C31" s="69">
        <f>'Basic T2'!O31</f>
        <v>0.26630961152264521</v>
      </c>
      <c r="D31" s="69">
        <f>'Basic T2'!Z31</f>
        <v>0.86518189533179368</v>
      </c>
      <c r="E31" s="69">
        <f>'Basic T2'!AK31</f>
        <v>0.39941759617812672</v>
      </c>
      <c r="F31" s="69">
        <f>'Basic T2'!AV31</f>
        <v>0.61515215939406576</v>
      </c>
      <c r="G31" s="69">
        <f>'Basic T2'!BG31</f>
        <v>3.0767773163310252</v>
      </c>
      <c r="H31" s="69">
        <f>'Basic T2'!BR31</f>
        <v>5.4644227011033912</v>
      </c>
      <c r="I31" s="69">
        <f>'Basic T2'!CC31</f>
        <v>4.3846183298389789</v>
      </c>
      <c r="J31" s="69">
        <f>'Basic T2'!CN31</f>
        <v>1.626248235300114</v>
      </c>
      <c r="K31" s="309">
        <f t="shared" si="12"/>
        <v>16.73784822577716</v>
      </c>
      <c r="L31" s="97"/>
      <c r="M31" s="97">
        <f t="shared" si="0"/>
        <v>0.49036954402290089</v>
      </c>
      <c r="N31" s="97">
        <f t="shared" si="1"/>
        <v>0.50160555473424029</v>
      </c>
      <c r="O31" s="97">
        <f t="shared" si="2"/>
        <v>0.7927487885962099</v>
      </c>
      <c r="P31" s="97">
        <f t="shared" si="3"/>
        <v>1.4056692895285052</v>
      </c>
      <c r="Q31" s="97">
        <f t="shared" si="4"/>
        <v>2.1007460088073189</v>
      </c>
      <c r="R31" s="97">
        <f t="shared" si="5"/>
        <v>3.3348511293942424</v>
      </c>
      <c r="S31" s="97">
        <f t="shared" si="6"/>
        <v>5.5668503967671024</v>
      </c>
      <c r="T31" s="97">
        <f t="shared" si="7"/>
        <v>6.9313833523151303</v>
      </c>
      <c r="U31" s="97">
        <f t="shared" si="8"/>
        <v>9.6032445204198904</v>
      </c>
      <c r="V31" s="97">
        <f t="shared" si="9"/>
        <v>3.3567066005220525</v>
      </c>
      <c r="W31" s="97"/>
      <c r="X31" s="97">
        <f t="shared" si="10"/>
        <v>0.23730876419256058</v>
      </c>
      <c r="Y31" s="97">
        <f t="shared" si="13"/>
        <v>1.5910624109526488</v>
      </c>
      <c r="Z31" s="97">
        <f t="shared" si="13"/>
        <v>5.169015058933133</v>
      </c>
      <c r="AA31" s="97">
        <f t="shared" si="13"/>
        <v>2.38631388449922</v>
      </c>
      <c r="AB31" s="97">
        <f t="shared" si="13"/>
        <v>3.6752164979408724</v>
      </c>
      <c r="AC31" s="97">
        <f t="shared" si="13"/>
        <v>18.382155667970675</v>
      </c>
      <c r="AD31" s="97">
        <f t="shared" si="13"/>
        <v>32.647103901252343</v>
      </c>
      <c r="AE31" s="97">
        <f t="shared" si="13"/>
        <v>26.195830376131845</v>
      </c>
      <c r="AF31" s="97">
        <f t="shared" si="13"/>
        <v>9.7159934381266932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3.2425791976806162E-4</v>
      </c>
      <c r="C32" s="69">
        <f>'Basic T2'!O32</f>
        <v>5.7714603894437E-2</v>
      </c>
      <c r="D32" s="69">
        <f>'Basic T2'!Z32</f>
        <v>0.26711115589369389</v>
      </c>
      <c r="E32" s="69">
        <f>'Basic T2'!AK32</f>
        <v>0.20654148683256873</v>
      </c>
      <c r="F32" s="69">
        <f>'Basic T2'!AV32</f>
        <v>0.23643641751062705</v>
      </c>
      <c r="G32" s="69">
        <f>'Basic T2'!BG32</f>
        <v>0.98824289175608115</v>
      </c>
      <c r="H32" s="69">
        <f>'Basic T2'!BR32</f>
        <v>1.7007530480435276</v>
      </c>
      <c r="I32" s="69">
        <f>'Basic T2'!CC32</f>
        <v>2.017919303896385</v>
      </c>
      <c r="J32" s="69">
        <f>'Basic T2'!CN32</f>
        <v>0.72560455666275026</v>
      </c>
      <c r="K32" s="309">
        <f t="shared" si="12"/>
        <v>6.2006477224098386</v>
      </c>
      <c r="L32" s="97"/>
      <c r="M32" s="97">
        <f t="shared" si="0"/>
        <v>4.0031390724853799E-3</v>
      </c>
      <c r="N32" s="97">
        <f t="shared" si="1"/>
        <v>0.10870792735272457</v>
      </c>
      <c r="O32" s="97">
        <f t="shared" si="2"/>
        <v>0.24474858569948832</v>
      </c>
      <c r="P32" s="97">
        <f t="shared" si="3"/>
        <v>0.7268809081826757</v>
      </c>
      <c r="Q32" s="97">
        <f t="shared" si="4"/>
        <v>0.8074308979284095</v>
      </c>
      <c r="R32" s="97">
        <f t="shared" si="5"/>
        <v>1.071134692197538</v>
      </c>
      <c r="S32" s="97">
        <f t="shared" si="6"/>
        <v>1.7326327588808601</v>
      </c>
      <c r="T32" s="97">
        <f t="shared" si="7"/>
        <v>3.1900090765383444</v>
      </c>
      <c r="U32" s="97">
        <f t="shared" si="8"/>
        <v>4.2848058688145656</v>
      </c>
      <c r="V32" s="97">
        <f t="shared" si="9"/>
        <v>1.2435143906533259</v>
      </c>
      <c r="W32" s="97"/>
      <c r="X32" s="97">
        <f t="shared" si="10"/>
        <v>5.2294201232583656E-3</v>
      </c>
      <c r="Y32" s="97">
        <f t="shared" si="13"/>
        <v>0.93078346776337451</v>
      </c>
      <c r="Z32" s="97">
        <f t="shared" si="13"/>
        <v>4.3077944087732014</v>
      </c>
      <c r="AA32" s="97">
        <f t="shared" si="13"/>
        <v>3.3309663131821625</v>
      </c>
      <c r="AB32" s="97">
        <f t="shared" si="13"/>
        <v>3.8130922460909886</v>
      </c>
      <c r="AC32" s="97">
        <f t="shared" si="13"/>
        <v>15.937736442992239</v>
      </c>
      <c r="AD32" s="97">
        <f t="shared" si="13"/>
        <v>27.428635268164236</v>
      </c>
      <c r="AE32" s="97">
        <f t="shared" si="13"/>
        <v>32.543685663731509</v>
      </c>
      <c r="AF32" s="97">
        <f t="shared" si="13"/>
        <v>11.70207676917903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2.9045847721750413E-2</v>
      </c>
      <c r="C33" s="69">
        <f>'Basic T2'!O33</f>
        <v>0.86230222842335691</v>
      </c>
      <c r="D33" s="69">
        <f>'Basic T2'!Z33</f>
        <v>3.4655458973855322</v>
      </c>
      <c r="E33" s="69">
        <f>'Basic T2'!AK33</f>
        <v>1.7999111139517918</v>
      </c>
      <c r="F33" s="69">
        <f>'Basic T2'!AV33</f>
        <v>1.5778416609379466</v>
      </c>
      <c r="G33" s="69">
        <f>'Basic T2'!BG33</f>
        <v>7.5881746668532069</v>
      </c>
      <c r="H33" s="69">
        <f>'Basic T2'!BR33</f>
        <v>13.71568816973552</v>
      </c>
      <c r="I33" s="69">
        <f>'Basic T2'!CC33</f>
        <v>12.719634295975206</v>
      </c>
      <c r="J33" s="69">
        <f>'Basic T2'!CN33</f>
        <v>3.9057451452529914</v>
      </c>
      <c r="K33" s="309">
        <f t="shared" ref="K33" si="14">SUM(B33:J33)</f>
        <v>45.6638890262373</v>
      </c>
      <c r="L33" s="97"/>
      <c r="M33" s="97">
        <f t="shared" si="0"/>
        <v>0.35858667073288303</v>
      </c>
      <c r="N33" s="97">
        <f t="shared" si="1"/>
        <v>1.62418316471499</v>
      </c>
      <c r="O33" s="97">
        <f t="shared" si="2"/>
        <v>3.1754100805858463</v>
      </c>
      <c r="P33" s="97">
        <f t="shared" si="3"/>
        <v>6.3344224214767584</v>
      </c>
      <c r="Q33" s="97">
        <f t="shared" si="4"/>
        <v>5.3883328232323491</v>
      </c>
      <c r="R33" s="97">
        <f t="shared" si="5"/>
        <v>8.2246552987371384</v>
      </c>
      <c r="S33" s="97">
        <f t="shared" si="6"/>
        <v>13.972781445734164</v>
      </c>
      <c r="T33" s="97">
        <f t="shared" si="7"/>
        <v>20.107716287793036</v>
      </c>
      <c r="U33" s="97">
        <f t="shared" si="8"/>
        <v>23.064022361497315</v>
      </c>
      <c r="V33" s="97">
        <f t="shared" si="9"/>
        <v>9.1577050784710572</v>
      </c>
      <c r="W33" s="97"/>
      <c r="X33" s="97">
        <f t="shared" ref="X33" si="15">IF($K33&gt;0,B33/$K33*100,0)</f>
        <v>6.36079150093007E-2</v>
      </c>
      <c r="Y33" s="97">
        <f t="shared" ref="Y33" si="16">IF($K33&gt;0,C33/$K33*100,0)</f>
        <v>1.8883679134904612</v>
      </c>
      <c r="Z33" s="97">
        <f t="shared" ref="Z33" si="17">IF($K33&gt;0,D33/$K33*100,0)</f>
        <v>7.5892482468900502</v>
      </c>
      <c r="AA33" s="97">
        <f t="shared" ref="AA33" si="18">IF($K33&gt;0,E33/$K33*100,0)</f>
        <v>3.9416509463694807</v>
      </c>
      <c r="AB33" s="97">
        <f t="shared" ref="AB33" si="19">IF($K33&gt;0,F33/$K33*100,0)</f>
        <v>3.4553378929932128</v>
      </c>
      <c r="AC33" s="97">
        <f t="shared" ref="AC33" si="20">IF($K33&gt;0,G33/$K33*100,0)</f>
        <v>16.617451620235929</v>
      </c>
      <c r="AD33" s="97">
        <f t="shared" ref="AD33" si="21">IF($K33&gt;0,H33/$K33*100,0)</f>
        <v>30.036180584301171</v>
      </c>
      <c r="AE33" s="97">
        <f t="shared" ref="AE33" si="22">IF($K33&gt;0,I33/$K33*100,0)</f>
        <v>27.854908040501829</v>
      </c>
      <c r="AF33" s="97">
        <f>IF($K33&gt;0,J33/$K33*100,0)</f>
        <v>8.5532468402085744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8.1000913007687139</v>
      </c>
      <c r="C35" s="310">
        <f t="shared" ref="C35:K35" si="24">SUM(C8:C33)</f>
        <v>53.091439879237555</v>
      </c>
      <c r="D35" s="310">
        <f t="shared" si="24"/>
        <v>109.13695583992596</v>
      </c>
      <c r="E35" s="310">
        <f t="shared" si="24"/>
        <v>28.414762928490873</v>
      </c>
      <c r="F35" s="310">
        <f t="shared" si="24"/>
        <v>29.282557568361788</v>
      </c>
      <c r="G35" s="310">
        <f t="shared" si="24"/>
        <v>92.261309334366146</v>
      </c>
      <c r="H35" s="310">
        <f t="shared" si="24"/>
        <v>98.160042243578246</v>
      </c>
      <c r="I35" s="310">
        <f t="shared" si="24"/>
        <v>63.257478442228795</v>
      </c>
      <c r="J35" s="310">
        <f t="shared" si="24"/>
        <v>16.9343624630419</v>
      </c>
      <c r="K35" s="310">
        <f t="shared" si="24"/>
        <v>498.63900000000007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1.6244399857950769</v>
      </c>
      <c r="Y35" s="98">
        <f t="shared" ref="Y35:AG35" si="26">IF($K35&gt;0,C35/$K35*100,0)</f>
        <v>10.647269844363869</v>
      </c>
      <c r="Z35" s="98">
        <f t="shared" si="26"/>
        <v>21.886967493502503</v>
      </c>
      <c r="AA35" s="98">
        <f t="shared" si="26"/>
        <v>5.6984638041731328</v>
      </c>
      <c r="AB35" s="98">
        <f t="shared" si="26"/>
        <v>5.8724964490065528</v>
      </c>
      <c r="AC35" s="98">
        <f t="shared" si="26"/>
        <v>18.502626014885745</v>
      </c>
      <c r="AD35" s="98">
        <f t="shared" si="26"/>
        <v>19.685592631859571</v>
      </c>
      <c r="AE35" s="98">
        <f t="shared" si="26"/>
        <v>12.686027054086981</v>
      </c>
      <c r="AF35" s="98">
        <f t="shared" si="26"/>
        <v>3.3961167223265525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automation\Data\Results\Workbooks\LEPs\CP_LEP\[CP_LEP_MainTables.Main.xlsm]Manager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automation\Data\Results\Workbooks\LEPs\CP_LEP\[CP_LEP_MainTables.Main.xlsm]Manager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automation\Data\Results\Workbooks\LEPs\CP_LEP\[CP_LEP_MainTables.Main.xlsm]Manager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automation\Data\Results\Workbooks\LEPs\CP_LEP\[CP_LEP_MainTables.Main.xlsm]Manager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automation\Data\Results\Workbooks\LEPs\CP_LEP\[CP_LEP_MainTables.Main.xlsm]Manager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automation\Data\Results\Workbooks\LEPs\CP_LEP\[CP_LEP_MainTables.Main.xlsm]Manager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automation\Data\Results\Workbooks\LEPs\CP_LEP\[CP_LEP_MainTables.Main.xlsm]Manager</v>
      </c>
      <c r="Y79" s="91" t="str">
        <f ca="1">CELL("filename")</f>
        <v>M:\IE\Projects\Nuffield via NFER AI and automation\Data\Results\Workbooks\LEPs\CP_LEP\[CP_LEP_MainTables.Main.xlsm]Manager</v>
      </c>
      <c r="AW79" s="91" t="str">
        <f ca="1">CELL("filename")</f>
        <v>M:\IE\Projects\Nuffield via NFER AI and automation\Data\Results\Workbooks\LEPs\CP_LEP\[CP_LEP_MainTables.Main.xlsm]Manager</v>
      </c>
      <c r="BU79" s="91" t="str">
        <f ca="1">CELL("filename")</f>
        <v>M:\IE\Projects\Nuffield via NFER AI and automation\Data\Results\Workbooks\LEPs\CP_LEP\[CP_LEP_MainTables.Main.xlsm]Manager</v>
      </c>
      <c r="CS79" s="91" t="str">
        <f ca="1">CELL("filename")</f>
        <v>M:\IE\Projects\Nuffield via NFER AI and automation\Data\Results\Workbooks\LEPs\CP_LEP\[CP_LEP_MainTables.Main.xlsm]Manager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automation\Data\Results\Workbooks\LEPs\CP_LEP\[CP_LEP_MainTables.Main.xlsm]Manager</v>
      </c>
      <c r="Y96" s="91" t="str">
        <f ca="1">CELL("filename")</f>
        <v>M:\IE\Projects\Nuffield via NFER AI and automation\Data\Results\Workbooks\LEPs\CP_LEP\[CP_LEP_MainTables.Main.xlsm]Manager</v>
      </c>
      <c r="AW96" s="91" t="str">
        <f ca="1">CELL("filename")</f>
        <v>M:\IE\Projects\Nuffield via NFER AI and automation\Data\Results\Workbooks\LEPs\CP_LEP\[CP_LEP_MainTables.Main.xlsm]Manager</v>
      </c>
      <c r="BU96" s="91" t="str">
        <f ca="1">CELL("filename")</f>
        <v>M:\IE\Projects\Nuffield via NFER AI and automation\Data\Results\Workbooks\LEPs\CP_LEP\[CP_LEP_MainTables.Main.xlsm]Manager</v>
      </c>
      <c r="CS96" s="91" t="str">
        <f ca="1">CELL("filename")</f>
        <v>M:\IE\Projects\Nuffield via NFER AI and automation\Data\Results\Workbooks\LEPs\CP_LEP\[CP_LEP_MainTables.Main.xlsm]Manager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B5E429-EB10-4CB5-B209-02269411E13C}"/>
</file>

<file path=customXml/itemProps2.xml><?xml version="1.0" encoding="utf-8"?>
<ds:datastoreItem xmlns:ds="http://schemas.openxmlformats.org/officeDocument/2006/customXml" ds:itemID="{A666FA58-824C-4AE0-8437-3183A54CA47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2024-02-29T15:50:54Z</dcterms:modified>
</cp:coreProperties>
</file>